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elinabarreragomez/Desktop/Bootcamp/homework1/"/>
    </mc:Choice>
  </mc:AlternateContent>
  <xr:revisionPtr revIDLastSave="0" documentId="13_ncr:1_{0BDCB25C-DD1A-F342-92DF-AD8629D95112}" xr6:coauthVersionLast="36" xr6:coauthVersionMax="36" xr10:uidLastSave="{00000000-0000-0000-0000-000000000000}"/>
  <bookViews>
    <workbookView xWindow="0" yWindow="480" windowWidth="28800" windowHeight="16120" xr2:uid="{00000000-000D-0000-FFFF-FFFF00000000}"/>
  </bookViews>
  <sheets>
    <sheet name="Category" sheetId="2" r:id="rId1"/>
    <sheet name="Subcategory" sheetId="3" r:id="rId2"/>
    <sheet name="Date Created" sheetId="4" r:id="rId3"/>
    <sheet name="Bonus" sheetId="5" r:id="rId4"/>
    <sheet name="Bonus Statical An" sheetId="6" r:id="rId5"/>
    <sheet name="Data" sheetId="1" r:id="rId6"/>
  </sheets>
  <definedNames>
    <definedName name="_xlnm._FilterDatabase" localSheetId="4" hidden="1">'Bonus Statical An'!$A$1:$E$2186</definedName>
    <definedName name="_xlnm._FilterDatabase" localSheetId="5" hidden="1">Data!$A$1:$N$4115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94" i="6" l="1"/>
  <c r="B2194" i="6"/>
  <c r="C2193" i="6"/>
  <c r="B2193" i="6"/>
  <c r="C2192" i="6"/>
  <c r="B2192" i="6"/>
  <c r="C2191" i="6"/>
  <c r="B2191" i="6"/>
  <c r="C2190" i="6"/>
  <c r="B2190" i="6"/>
  <c r="C2189" i="6"/>
  <c r="B2189" i="6"/>
  <c r="D13" i="5"/>
  <c r="C13" i="5"/>
  <c r="B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E13" i="5" l="1"/>
  <c r="G13" i="5" s="1"/>
  <c r="C2" i="5"/>
  <c r="B12" i="5"/>
  <c r="B11" i="5"/>
  <c r="B10" i="5"/>
  <c r="B9" i="5"/>
  <c r="B8" i="5"/>
  <c r="B7" i="5"/>
  <c r="B6" i="5"/>
  <c r="B5" i="5"/>
  <c r="B4" i="5"/>
  <c r="B3" i="5"/>
  <c r="B2" i="5"/>
  <c r="E3" i="5" l="1"/>
  <c r="E7" i="5"/>
  <c r="F7" i="5" s="1"/>
  <c r="E11" i="5"/>
  <c r="H13" i="5"/>
  <c r="F13" i="5"/>
  <c r="E4" i="5"/>
  <c r="F8" i="5"/>
  <c r="E8" i="5"/>
  <c r="E12" i="5"/>
  <c r="E5" i="5"/>
  <c r="F5" i="5" s="1"/>
  <c r="E9" i="5"/>
  <c r="F9" i="5" s="1"/>
  <c r="G2" i="5"/>
  <c r="E2" i="5"/>
  <c r="H2" i="5" s="1"/>
  <c r="F2" i="5"/>
  <c r="E6" i="5"/>
  <c r="F6" i="5"/>
  <c r="E10" i="5"/>
  <c r="F10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H10" i="5" l="1"/>
  <c r="G10" i="5"/>
  <c r="H8" i="5"/>
  <c r="G8" i="5"/>
  <c r="G7" i="5"/>
  <c r="H7" i="5"/>
  <c r="G5" i="5"/>
  <c r="H5" i="5"/>
  <c r="G6" i="5"/>
  <c r="H6" i="5"/>
  <c r="G12" i="5"/>
  <c r="H12" i="5"/>
  <c r="G4" i="5"/>
  <c r="H4" i="5"/>
  <c r="G11" i="5"/>
  <c r="H11" i="5"/>
  <c r="G3" i="5"/>
  <c r="H3" i="5"/>
  <c r="G9" i="5"/>
  <c r="H9" i="5"/>
  <c r="F12" i="5"/>
  <c r="F4" i="5"/>
  <c r="F11" i="5"/>
  <c r="F3" i="5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<sst xmlns="http://schemas.openxmlformats.org/spreadsheetml/2006/main" count="28548" uniqueCount="8410">
  <si>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</si>
  <si>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</si>
  <si>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</si>
  <si>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</si>
  <si>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</si>
  <si>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</si>
  <si>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</si>
  <si>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</si>
  <si>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</si>
  <si>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</si>
  <si>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</si>
  <si>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</si>
  <si>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</si>
  <si>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</si>
  <si>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</si>
  <si>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</si>
  <si>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</si>
  <si>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</si>
  <si>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</si>
  <si>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</si>
  <si>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</si>
  <si>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</si>
  <si>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</si>
  <si>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</si>
  <si>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</si>
  <si>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</si>
  <si>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</si>
  <si>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</si>
  <si>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</si>
  <si>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</si>
  <si>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</si>
  <si>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</si>
  <si>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</si>
  <si>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</si>
  <si>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</si>
  <si>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</si>
  <si>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</si>
  <si>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</si>
  <si>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</si>
  <si>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</si>
  <si>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</si>
  <si>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</si>
  <si>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</si>
  <si>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</si>
  <si>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</si>
  <si>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</si>
  <si>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</si>
  <si>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</si>
  <si>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</si>
  <si>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</si>
  <si>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</si>
  <si>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</si>
  <si>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</si>
  <si>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</si>
  <si>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</si>
  <si>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</si>
  <si>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</si>
  <si>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</si>
  <si>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</si>
  <si>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</si>
  <si>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</si>
  <si>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</si>
  <si>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</si>
  <si>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</si>
  <si>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</si>
  <si>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</si>
  <si>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</si>
  <si>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</si>
  <si>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</si>
  <si>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</si>
  <si>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</si>
  <si>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</si>
  <si>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</si>
  <si>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</si>
  <si>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</si>
  <si>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</si>
  <si>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</si>
  <si>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</si>
  <si>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</si>
  <si>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</si>
  <si>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</si>
  <si>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</si>
  <si>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</si>
  <si>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</si>
  <si>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</si>
  <si>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</si>
  <si>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</si>
  <si>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</si>
  <si>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</si>
  <si>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</si>
  <si>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</si>
  <si>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</si>
  <si>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</si>
  <si>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</si>
  <si>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</si>
  <si>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</si>
  <si>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</si>
  <si>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</si>
  <si>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</si>
  <si>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</si>
  <si>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</si>
  <si>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</si>
  <si>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</si>
  <si>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</si>
  <si>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</si>
  <si>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</si>
  <si>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</si>
  <si>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</si>
  <si>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</si>
  <si>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</si>
  <si>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</si>
  <si>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</si>
  <si>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</si>
  <si>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</si>
  <si>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</si>
  <si>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</si>
  <si>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</si>
  <si>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</si>
  <si>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</si>
  <si>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</si>
  <si>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</si>
  <si>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</si>
  <si>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</si>
  <si>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</si>
  <si>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</si>
  <si>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</si>
  <si>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</si>
  <si>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</si>
  <si>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</si>
  <si>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</si>
  <si>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</si>
  <si>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</si>
  <si>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</si>
  <si>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</si>
  <si>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</si>
  <si>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</si>
  <si>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</si>
  <si>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</si>
  <si>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</si>
  <si>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</si>
  <si>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</si>
  <si>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</si>
  <si>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</si>
  <si>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</si>
  <si>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</si>
  <si>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</si>
  <si>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</si>
  <si>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</si>
  <si>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</si>
  <si>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</si>
  <si>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</si>
  <si>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</si>
  <si>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</si>
  <si>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</si>
  <si>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</si>
  <si>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</si>
  <si>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</si>
  <si>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</si>
  <si>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</si>
  <si>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</si>
  <si>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</si>
  <si>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</si>
  <si>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</si>
  <si>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</si>
  <si>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</si>
  <si>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</si>
  <si>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</si>
  <si>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</si>
  <si>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</si>
  <si>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</si>
  <si>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</si>
  <si>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</si>
  <si>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</si>
  <si>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</si>
  <si>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</si>
  <si>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</si>
  <si>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</si>
  <si>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</si>
  <si>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</si>
  <si>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</si>
  <si>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</si>
  <si>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</si>
  <si>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</si>
  <si>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</si>
  <si>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</si>
  <si>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</si>
  <si>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</si>
  <si>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</si>
  <si>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</si>
  <si>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</si>
  <si>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</si>
  <si>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</si>
  <si>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</si>
  <si>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</si>
  <si>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</si>
  <si>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</si>
  <si>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</si>
  <si>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</si>
  <si>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</si>
  <si>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</si>
  <si>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</si>
  <si>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</si>
  <si>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</si>
  <si>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</si>
  <si>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</si>
  <si>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</si>
  <si>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</si>
  <si>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</si>
  <si>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</si>
  <si>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</si>
  <si>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</si>
  <si>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</si>
  <si>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</si>
  <si>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</si>
  <si>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</si>
  <si>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</si>
  <si>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</si>
  <si>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</si>
  <si>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</si>
  <si>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</si>
  <si>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</si>
  <si>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</si>
  <si>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</si>
  <si>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</si>
  <si>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</si>
  <si>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</si>
  <si>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</si>
  <si>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</si>
  <si>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</si>
  <si>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</si>
  <si>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</si>
  <si>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</si>
  <si>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</si>
  <si>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</si>
  <si>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</si>
  <si>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</si>
  <si>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</si>
  <si>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</si>
  <si>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</si>
  <si>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</si>
  <si>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</si>
  <si>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</si>
  <si>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</si>
  <si>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</si>
  <si>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</si>
  <si>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</si>
  <si>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</si>
  <si>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</si>
  <si>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</si>
  <si>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</si>
  <si>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</si>
  <si>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</si>
  <si>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</si>
  <si>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</si>
  <si>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</si>
  <si>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</si>
  <si>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</si>
  <si>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</si>
  <si>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</si>
  <si>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</si>
  <si>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</si>
  <si>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</si>
  <si>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</si>
  <si>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</si>
  <si>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</si>
  <si>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</si>
  <si>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</si>
  <si>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</si>
  <si>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</si>
  <si>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</si>
  <si>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</si>
  <si>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</si>
  <si>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</si>
  <si>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</si>
  <si>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</si>
  <si>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</si>
  <si>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</si>
  <si>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</si>
  <si>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</si>
  <si>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</si>
  <si>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</si>
  <si>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</si>
  <si>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</si>
  <si>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</si>
  <si>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</si>
  <si>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</si>
  <si>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</si>
  <si>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</si>
  <si>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</si>
  <si>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</si>
  <si>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</si>
  <si>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</si>
  <si>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</si>
  <si>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</si>
  <si>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</si>
  <si>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</si>
  <si>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</si>
  <si>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</si>
  <si>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</si>
  <si>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</si>
  <si>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</si>
  <si>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</si>
  <si>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</si>
  <si>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</si>
  <si>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</si>
  <si>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</si>
  <si>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</si>
  <si>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</si>
  <si>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</si>
  <si>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</si>
  <si>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</si>
  <si>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</si>
  <si>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</si>
  <si>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</si>
  <si>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</si>
  <si>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</si>
  <si>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</si>
  <si>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</si>
  <si>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</si>
  <si>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</si>
  <si>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</si>
  <si>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</si>
  <si>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</si>
  <si>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</si>
  <si>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</si>
  <si>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</si>
  <si>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</si>
  <si>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</si>
  <si>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</si>
  <si>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</si>
  <si>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</si>
  <si>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</si>
  <si>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</si>
  <si>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</si>
  <si>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</si>
  <si>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</si>
  <si>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</si>
  <si>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</si>
  <si>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</si>
  <si>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</si>
  <si>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</si>
  <si>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</si>
  <si>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</si>
  <si>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</si>
  <si>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</si>
  <si>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</si>
  <si>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</si>
  <si>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</si>
  <si>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</si>
  <si>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</si>
  <si>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</si>
  <si>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</si>
  <si>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</si>
  <si>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</si>
  <si>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</si>
  <si>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</si>
  <si>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</si>
  <si>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</si>
  <si>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</si>
  <si>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</si>
  <si>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</si>
  <si>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</si>
  <si>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</si>
  <si>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</si>
  <si>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</si>
  <si>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</si>
  <si>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</si>
  <si>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</si>
  <si>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</si>
  <si>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</si>
  <si>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</si>
  <si>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</si>
  <si>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</si>
  <si>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</si>
  <si>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</si>
  <si>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</si>
  <si>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</si>
  <si>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</si>
  <si>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</si>
  <si>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</si>
  <si>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</si>
  <si>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</si>
  <si>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</si>
  <si>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</si>
  <si>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</si>
  <si>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</si>
  <si>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</si>
  <si>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</si>
  <si>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</si>
  <si>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</si>
  <si>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</si>
  <si>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</si>
  <si>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</si>
  <si>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</si>
  <si>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</si>
  <si>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</si>
  <si>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</si>
  <si>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</si>
  <si>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</si>
  <si>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</si>
  <si>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</si>
  <si>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</si>
  <si>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</si>
  <si>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</si>
  <si>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</si>
  <si>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</si>
  <si>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</si>
  <si>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</si>
  <si>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</si>
  <si>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</si>
  <si>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</si>
  <si>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</si>
  <si>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</si>
  <si>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</si>
  <si>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</si>
  <si>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</si>
  <si>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</si>
  <si>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</si>
  <si>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</si>
  <si>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</si>
  <si>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</si>
  <si>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</si>
  <si>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</si>
  <si>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</si>
  <si>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</si>
  <si>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</si>
  <si>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</si>
  <si>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</si>
  <si>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</si>
  <si>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</si>
  <si>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</si>
  <si>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</si>
  <si>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</si>
  <si>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</si>
  <si>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</si>
  <si>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</si>
  <si>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</si>
  <si>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</si>
  <si>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</si>
  <si>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</si>
  <si>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</si>
  <si>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</si>
  <si>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</si>
  <si>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</si>
  <si>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</si>
  <si>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</si>
  <si>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</si>
  <si>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</si>
  <si>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</si>
  <si>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</si>
  <si>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</si>
  <si>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</si>
  <si>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</si>
  <si>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</si>
  <si>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</si>
  <si>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</si>
  <si>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</si>
  <si>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</si>
  <si>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</si>
  <si>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</si>
  <si>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</si>
  <si>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</si>
  <si>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</si>
  <si>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</si>
  <si>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</si>
  <si>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</si>
  <si>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</si>
  <si>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</si>
  <si>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</si>
  <si>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</si>
  <si>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</si>
  <si>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</si>
  <si>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</si>
  <si>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</si>
  <si>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</si>
  <si>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</si>
  <si>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</si>
  <si>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</si>
  <si>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</si>
  <si>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</si>
  <si>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</si>
  <si>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</si>
  <si>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</si>
  <si>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</si>
  <si>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</si>
  <si>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</si>
  <si>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</si>
  <si>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</si>
  <si>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</si>
  <si>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</si>
  <si>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</si>
  <si>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</si>
  <si>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</si>
  <si>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</si>
  <si>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</si>
  <si>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</si>
  <si>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</si>
  <si>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</si>
  <si>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</si>
  <si>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</si>
  <si>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</si>
  <si>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</si>
  <si>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</si>
  <si>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</si>
  <si>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</si>
  <si>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</si>
  <si>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</si>
  <si>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</si>
  <si>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</si>
  <si>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</si>
  <si>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</si>
  <si>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</si>
  <si>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</si>
  <si>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</si>
  <si>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</si>
  <si>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</si>
  <si>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</si>
  <si>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</si>
  <si>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</si>
  <si>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</si>
  <si>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</si>
  <si>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</si>
  <si>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</si>
  <si>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</si>
  <si>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</si>
  <si>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</si>
  <si>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</si>
  <si>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</si>
  <si>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</si>
  <si>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</si>
  <si>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</si>
  <si>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</si>
  <si>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</si>
  <si>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</si>
  <si>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</si>
  <si>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</si>
  <si>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</si>
  <si>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</si>
  <si>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</si>
  <si>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</si>
  <si>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</si>
  <si>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</si>
  <si>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</si>
  <si>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</si>
  <si>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</si>
  <si>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</si>
  <si>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</si>
  <si>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</si>
  <si>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</si>
  <si>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</si>
  <si>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</si>
  <si>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</si>
  <si>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</si>
  <si>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</si>
  <si>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</si>
  <si>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</si>
  <si>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</si>
  <si>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</si>
  <si>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</si>
  <si>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</si>
  <si>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</si>
  <si>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</si>
  <si>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</si>
  <si>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</si>
  <si>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</si>
  <si>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</si>
  <si>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</si>
  <si>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</si>
  <si>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</si>
  <si>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</si>
  <si>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</si>
  <si>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</si>
  <si>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</si>
  <si>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</si>
  <si>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</si>
  <si>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</si>
  <si>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</si>
  <si>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</si>
  <si>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</si>
  <si>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</si>
  <si>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</si>
  <si>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</si>
  <si>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</si>
  <si>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</si>
  <si>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</si>
  <si>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</si>
  <si>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</si>
  <si>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</si>
  <si>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</si>
  <si>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</si>
  <si>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</si>
  <si>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</si>
  <si>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</si>
  <si>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</si>
  <si>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</si>
  <si>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</si>
  <si>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</si>
  <si>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</si>
  <si>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</si>
  <si>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</si>
  <si>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</si>
  <si>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</si>
  <si>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</si>
  <si>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</si>
  <si>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</si>
  <si>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</si>
  <si>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</si>
  <si>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</si>
  <si>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</si>
  <si>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</si>
  <si>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</si>
  <si>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</si>
  <si>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</si>
  <si>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</si>
  <si>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</si>
  <si>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</si>
  <si>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</si>
  <si>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</si>
  <si>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</si>
  <si>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</si>
  <si>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</si>
  <si>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</si>
  <si>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</si>
  <si>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</si>
  <si>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</si>
  <si>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</si>
  <si>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</si>
  <si>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</si>
  <si>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</si>
  <si>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</si>
  <si>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</si>
  <si>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</si>
  <si>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</si>
  <si>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</si>
  <si>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</si>
  <si>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</si>
  <si>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</si>
  <si>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</si>
  <si>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</si>
  <si>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</si>
  <si>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</si>
  <si>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</si>
  <si>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</si>
  <si>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</si>
  <si>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</si>
  <si>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</si>
  <si>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</si>
  <si>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</si>
  <si>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</si>
  <si>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</si>
  <si>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</si>
  <si>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</si>
  <si>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</si>
  <si>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</si>
  <si>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</si>
  <si>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</si>
  <si>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</si>
  <si>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</si>
  <si>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</si>
  <si>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</si>
  <si>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</si>
  <si>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</si>
  <si>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</si>
  <si>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</si>
  <si>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</si>
  <si>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</si>
  <si>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</si>
  <si>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</si>
  <si>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</si>
  <si>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</si>
  <si>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</si>
  <si>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</si>
  <si>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</si>
  <si>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</si>
  <si>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</si>
  <si>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</si>
  <si>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</si>
  <si>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</si>
  <si>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</si>
  <si>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</si>
  <si>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</si>
  <si>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</si>
  <si>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</si>
  <si>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</si>
  <si>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</si>
  <si>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</si>
  <si>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</si>
  <si>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</si>
  <si>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</si>
  <si>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</si>
  <si>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</si>
  <si>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</si>
  <si>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</si>
  <si>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</si>
  <si>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</si>
  <si>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</si>
  <si>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</si>
  <si>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</si>
  <si>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</si>
  <si>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</si>
  <si>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</si>
  <si>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</si>
  <si>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</si>
  <si>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</si>
  <si>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</si>
  <si>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</si>
  <si>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</si>
  <si>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</si>
  <si>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</si>
  <si>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</si>
  <si>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</si>
  <si>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</si>
  <si>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</si>
  <si>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</si>
  <si>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</si>
  <si>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</si>
  <si>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</si>
  <si>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</si>
  <si>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</si>
  <si>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</si>
  <si>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</si>
  <si>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</si>
  <si>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</si>
  <si>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</si>
  <si>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</si>
  <si>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</si>
  <si>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</si>
  <si>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</si>
  <si>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</si>
  <si>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</si>
  <si>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</si>
  <si>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</si>
  <si>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</si>
  <si>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</si>
  <si>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</si>
  <si>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</si>
  <si>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</si>
  <si>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</si>
  <si>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</si>
  <si>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</si>
  <si>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</si>
  <si>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</si>
  <si>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</si>
  <si>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</si>
  <si>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</si>
  <si>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</si>
  <si>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</si>
  <si>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</si>
  <si>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</si>
  <si>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</si>
  <si>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</si>
  <si>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</si>
  <si>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</si>
  <si>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</si>
  <si>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</si>
  <si>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</si>
  <si>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</si>
  <si>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</si>
  <si>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</si>
  <si>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</si>
  <si>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</si>
  <si>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</si>
  <si>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</si>
  <si>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</si>
  <si>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</si>
  <si>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</si>
  <si>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</si>
  <si>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</si>
  <si>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</si>
  <si>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</si>
  <si>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</si>
  <si>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</si>
  <si>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</si>
  <si>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</si>
  <si>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</si>
  <si>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</si>
  <si>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</si>
  <si>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</si>
  <si>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</si>
  <si>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</si>
  <si>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</si>
  <si>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</si>
  <si>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</si>
  <si>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</si>
  <si>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</si>
  <si>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</si>
  <si>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</si>
  <si>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</si>
  <si>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</si>
  <si>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</si>
  <si>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</si>
  <si>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</si>
  <si>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</si>
  <si>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</si>
  <si>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</si>
  <si>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</si>
  <si>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</si>
  <si>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</si>
  <si>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</si>
  <si>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</si>
  <si>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</si>
  <si>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</si>
  <si>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</si>
  <si>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</si>
  <si>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</si>
  <si>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</si>
  <si>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</si>
  <si>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</si>
  <si>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</si>
  <si>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</si>
  <si>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</si>
  <si>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</si>
  <si>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</si>
  <si>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</si>
  <si>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</si>
  <si>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</si>
  <si>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</si>
  <si>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</si>
  <si>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</si>
  <si>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</si>
  <si>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</si>
  <si>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</si>
  <si>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</si>
  <si>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</si>
  <si>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</si>
  <si>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</si>
  <si>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</si>
  <si>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</si>
  <si>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</si>
  <si>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</si>
  <si>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</si>
  <si>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</si>
  <si>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</si>
  <si>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</si>
  <si>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</si>
  <si>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</si>
  <si>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</si>
  <si>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</si>
  <si>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</si>
  <si>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</si>
  <si>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</si>
  <si>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</si>
  <si>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</si>
  <si>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</si>
  <si>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</si>
  <si>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</si>
  <si>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</si>
  <si>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</si>
  <si>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</si>
  <si>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</si>
  <si>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</si>
  <si>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</si>
  <si>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</si>
  <si>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</si>
  <si>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</si>
  <si>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</si>
  <si>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</si>
  <si>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</si>
  <si>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</si>
  <si>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</si>
  <si>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</si>
  <si>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</si>
  <si>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</si>
  <si>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</si>
  <si>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</si>
  <si>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</si>
  <si>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</si>
  <si>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</si>
  <si>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</si>
  <si>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</si>
  <si>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</si>
  <si>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</si>
  <si>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</si>
  <si>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</si>
  <si>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</si>
  <si>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</si>
  <si>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</si>
  <si>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</si>
  <si>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</si>
  <si>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</si>
  <si>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</si>
  <si>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</si>
  <si>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</si>
  <si>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</si>
  <si>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</si>
  <si>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</si>
  <si>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</si>
  <si>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</si>
  <si>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</si>
  <si>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</si>
  <si>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</si>
  <si>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</si>
  <si>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</si>
  <si>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</si>
  <si>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</si>
  <si>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</si>
  <si>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</si>
  <si>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</si>
  <si>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</si>
  <si>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</si>
  <si>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</si>
  <si>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</si>
  <si>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</si>
  <si>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</si>
  <si>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</si>
  <si>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</si>
  <si>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</si>
  <si>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</si>
  <si>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</si>
  <si>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</si>
  <si>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</si>
  <si>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</si>
  <si>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</si>
  <si>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</si>
  <si>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</si>
  <si>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</si>
  <si>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</si>
  <si>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</si>
  <si>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</si>
  <si>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</si>
  <si>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</si>
  <si>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</si>
  <si>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</si>
  <si>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</si>
  <si>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</si>
  <si>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</si>
  <si>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</si>
  <si>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</si>
  <si>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</si>
  <si>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</si>
  <si>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</si>
  <si>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</si>
  <si>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</si>
  <si>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</si>
  <si>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</si>
  <si>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</si>
  <si>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</si>
  <si>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</si>
  <si>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</si>
  <si>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</si>
  <si>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</si>
  <si>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</si>
  <si>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</si>
  <si>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</si>
  <si>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</si>
  <si>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</si>
  <si>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</si>
  <si>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</si>
  <si>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</si>
  <si>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</si>
  <si>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</si>
  <si>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</si>
  <si>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</si>
  <si>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</si>
  <si>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</si>
  <si>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</si>
  <si>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</si>
  <si>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</si>
  <si>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</si>
  <si>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</si>
  <si>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</si>
  <si>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</si>
  <si>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</si>
  <si>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</si>
  <si>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</si>
  <si>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</si>
  <si>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</si>
  <si>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</si>
  <si>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</si>
  <si>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</si>
  <si>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</si>
  <si>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</si>
  <si>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</si>
  <si>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</si>
  <si>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</si>
  <si>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</si>
  <si>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</si>
  <si>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</si>
  <si>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</si>
  <si>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</si>
  <si>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</si>
  <si>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</si>
  <si>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</si>
  <si>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</si>
  <si>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</si>
  <si>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</si>
  <si>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</si>
  <si>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</si>
  <si>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</si>
  <si>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</si>
  <si>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</si>
  <si>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</si>
  <si>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</si>
  <si>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</si>
  <si>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</si>
  <si>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</si>
  <si>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</si>
  <si>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</si>
  <si>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</si>
  <si>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</si>
  <si>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</si>
  <si>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</si>
  <si>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</si>
  <si>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</si>
  <si>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</si>
  <si>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</si>
  <si>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</si>
  <si>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</si>
  <si>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</si>
  <si>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</si>
  <si>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</si>
  <si>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</si>
  <si>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</si>
  <si>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</si>
  <si>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</si>
  <si>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</si>
  <si>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</si>
  <si>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</si>
  <si>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</si>
  <si>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</si>
  <si>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</si>
  <si>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</si>
  <si>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</si>
  <si>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</si>
  <si>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</si>
  <si>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</si>
  <si>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</si>
  <si>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</si>
  <si>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</si>
  <si>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</si>
  <si>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</si>
  <si>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</si>
  <si>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</si>
  <si>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</si>
  <si>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</si>
  <si>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</si>
  <si>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</si>
  <si>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</si>
  <si>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</si>
  <si>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</si>
  <si>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</si>
  <si>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</si>
  <si>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</si>
  <si>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</si>
  <si>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</si>
  <si>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</si>
  <si>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</si>
  <si>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</si>
  <si>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</si>
  <si>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</si>
  <si>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</si>
  <si>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</si>
  <si>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</si>
  <si>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</si>
  <si>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</si>
  <si>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</si>
  <si>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</si>
  <si>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</si>
  <si>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</si>
  <si>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</si>
  <si>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</si>
  <si>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</si>
  <si>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</si>
  <si>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</si>
  <si>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</si>
  <si>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</si>
  <si>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</si>
  <si>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</si>
  <si>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</si>
  <si>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</si>
  <si>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</si>
  <si>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</si>
  <si>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</si>
  <si>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</si>
  <si>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</si>
  <si>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</si>
  <si>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</si>
  <si>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</si>
  <si>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</si>
  <si>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</si>
  <si>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</si>
  <si>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</si>
  <si>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</si>
  <si>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</si>
  <si>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</si>
  <si>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</si>
  <si>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</si>
  <si>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</si>
  <si>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</si>
  <si>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</si>
  <si>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</si>
  <si>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</si>
  <si>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</si>
  <si>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</si>
  <si>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</si>
  <si>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</si>
  <si>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</si>
  <si>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</si>
  <si>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</si>
  <si>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</si>
  <si>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</si>
  <si>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</si>
  <si>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</si>
  <si>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</si>
  <si>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</si>
  <si>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</si>
  <si>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</si>
  <si>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</si>
  <si>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</si>
  <si>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</si>
  <si>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</si>
  <si>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</si>
  <si>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</si>
  <si>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</si>
  <si>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</si>
  <si>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</si>
  <si>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</si>
  <si>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</si>
  <si>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</si>
  <si>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</si>
  <si>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</si>
  <si>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</si>
  <si>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</si>
  <si>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</si>
  <si>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</si>
  <si>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</si>
  <si>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</si>
  <si>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</si>
  <si>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</si>
  <si>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</si>
  <si>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</si>
  <si>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</si>
  <si>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</si>
  <si>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</si>
  <si>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</si>
  <si>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</si>
  <si>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</si>
  <si>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</si>
  <si>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</si>
  <si>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</si>
  <si>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</si>
  <si>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</si>
  <si>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</si>
  <si>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</si>
  <si>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</si>
  <si>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</si>
  <si>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</si>
  <si>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</si>
  <si>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</si>
  <si>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</si>
  <si>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</si>
  <si>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</si>
  <si>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</si>
  <si>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</si>
  <si>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</si>
  <si>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</si>
  <si>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</si>
  <si>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</si>
  <si>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</si>
  <si>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</si>
  <si>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</si>
  <si>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</si>
  <si>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</si>
  <si>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</si>
  <si>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</si>
  <si>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</si>
  <si>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</si>
  <si>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</si>
  <si>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</si>
  <si>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</si>
  <si>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</si>
  <si>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</si>
  <si>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</si>
  <si>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</si>
  <si>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</si>
  <si>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</si>
  <si>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</si>
  <si>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</si>
  <si>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</si>
  <si>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</si>
  <si>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</si>
  <si>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</si>
  <si>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</si>
  <si>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</si>
  <si>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</si>
  <si>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</si>
  <si>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</si>
  <si>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</si>
  <si>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</si>
  <si>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</si>
  <si>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</si>
  <si>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</si>
  <si>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</si>
  <si>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</si>
  <si>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</si>
  <si>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</si>
  <si>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</si>
  <si>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</si>
  <si>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</si>
  <si>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</si>
  <si>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</si>
  <si>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</si>
  <si>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</si>
  <si>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</si>
  <si>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</si>
  <si>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</si>
  <si>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</si>
  <si>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</si>
  <si>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</si>
  <si>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</si>
  <si>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</si>
  <si>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</si>
  <si>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</si>
  <si>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</si>
  <si>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</si>
  <si>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</si>
  <si>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</si>
  <si>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</si>
  <si>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</si>
  <si>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</si>
  <si>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</si>
  <si>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</si>
  <si>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</si>
  <si>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</si>
  <si>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</si>
  <si>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</si>
  <si>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</si>
  <si>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</si>
  <si>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</si>
  <si>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</si>
  <si>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</si>
  <si>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</si>
  <si>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</si>
  <si>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</si>
  <si>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</si>
  <si>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</si>
  <si>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</si>
  <si>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</si>
  <si>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</si>
  <si>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</si>
  <si>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</si>
  <si>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</si>
  <si>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</si>
  <si>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</si>
  <si>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</si>
  <si>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</si>
  <si>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</si>
  <si>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</si>
  <si>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</si>
  <si>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</si>
  <si>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</si>
  <si>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</si>
  <si>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</si>
  <si>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</si>
  <si>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</si>
  <si>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</si>
  <si>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</si>
  <si>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</si>
  <si>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</si>
  <si>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</si>
  <si>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</si>
  <si>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</si>
  <si>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</si>
  <si>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</si>
  <si>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</si>
  <si>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</si>
  <si>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</si>
  <si>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</si>
  <si>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</si>
  <si>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</si>
  <si>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</si>
  <si>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</si>
  <si>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</si>
  <si>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</si>
  <si>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</si>
  <si>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</si>
  <si>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</si>
  <si>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</si>
  <si>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</si>
  <si>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</si>
  <si>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</si>
  <si>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</si>
  <si>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</si>
  <si>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</si>
  <si>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</si>
  <si>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</si>
  <si>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</si>
  <si>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</si>
  <si>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</si>
  <si>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</si>
  <si>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</si>
  <si>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</si>
  <si>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</si>
  <si>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</si>
  <si>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</si>
  <si>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</si>
  <si>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</si>
  <si>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</si>
  <si>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</si>
  <si>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</si>
  <si>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</si>
  <si>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</si>
  <si>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</si>
  <si>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</si>
  <si>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</si>
  <si>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</si>
  <si>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</si>
  <si>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</si>
  <si>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</si>
  <si>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</si>
  <si>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</si>
  <si>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</si>
  <si>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</si>
  <si>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</si>
  <si>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</si>
  <si>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</si>
  <si>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</si>
  <si>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</si>
  <si>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</si>
  <si>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</si>
  <si>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</si>
  <si>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</si>
  <si>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</si>
  <si>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</si>
  <si>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</si>
  <si>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</si>
  <si>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</si>
  <si>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</si>
  <si>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</si>
  <si>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</si>
  <si>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</si>
  <si>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</si>
  <si>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</si>
  <si>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</si>
  <si>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</si>
  <si>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</si>
  <si>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</si>
  <si>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</si>
  <si>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</si>
  <si>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</si>
  <si>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</si>
  <si>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</si>
  <si>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</si>
  <si>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</si>
  <si>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</si>
  <si>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</si>
  <si>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</si>
  <si>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</si>
  <si>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</si>
  <si>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</si>
  <si>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</si>
  <si>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</si>
  <si>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</si>
  <si>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</si>
  <si>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</si>
  <si>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</si>
  <si>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</si>
  <si>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</si>
  <si>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</si>
  <si>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</si>
  <si>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</si>
  <si>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</si>
  <si>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</si>
  <si>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</si>
  <si>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</si>
  <si>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</si>
  <si>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</si>
  <si>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</si>
  <si>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</si>
  <si>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</si>
  <si>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</si>
  <si>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</si>
  <si>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</si>
  <si>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</si>
  <si>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</si>
  <si>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</si>
  <si>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</si>
  <si>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</si>
  <si>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</si>
  <si>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</si>
  <si>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</si>
  <si>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</si>
  <si>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</si>
  <si>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</si>
  <si>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</si>
  <si>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</si>
  <si>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</si>
  <si>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</si>
  <si>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</si>
  <si>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</si>
  <si>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</si>
  <si>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</si>
  <si>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</si>
  <si>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</si>
  <si>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</si>
  <si>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</si>
  <si>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</si>
  <si>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</si>
  <si>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</si>
  <si>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</si>
  <si>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</si>
  <si>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</si>
  <si>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</si>
  <si>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</si>
  <si>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</si>
  <si>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</si>
  <si>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</si>
  <si>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</si>
  <si>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</si>
  <si>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</si>
  <si>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</si>
  <si>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</si>
  <si>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</si>
  <si>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</si>
  <si>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</si>
  <si>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</si>
  <si>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</si>
  <si>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</si>
  <si>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</si>
  <si>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</si>
  <si>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</si>
  <si>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</si>
  <si>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</si>
  <si>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</si>
  <si>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</si>
  <si>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</si>
  <si>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</si>
  <si>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</si>
  <si>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</si>
  <si>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</si>
  <si>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</si>
  <si>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</si>
  <si>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</si>
  <si>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</si>
  <si>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</si>
  <si>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</si>
  <si>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</si>
  <si>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</si>
  <si>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</si>
  <si>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</si>
  <si>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</si>
  <si>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</si>
  <si>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</si>
  <si>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</si>
  <si>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</si>
  <si>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</si>
  <si>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</si>
  <si>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</si>
  <si>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</si>
  <si>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</si>
  <si>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</si>
  <si>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</si>
  <si>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</si>
  <si>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</si>
  <si>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</si>
  <si>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</si>
  <si>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</si>
  <si>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</si>
  <si>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</si>
  <si>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</si>
  <si>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</si>
  <si>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</si>
  <si>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</si>
  <si>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</si>
  <si>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</si>
  <si>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</si>
  <si>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</si>
  <si>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</si>
  <si>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</si>
  <si>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</si>
  <si>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</si>
  <si>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</si>
  <si>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</si>
  <si>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</si>
  <si>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</si>
  <si>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</si>
  <si>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</si>
  <si>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</si>
  <si>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</si>
  <si>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</si>
  <si>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</si>
  <si>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</si>
  <si>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</si>
  <si>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</si>
  <si>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</si>
  <si>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</si>
  <si>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</si>
  <si>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</si>
  <si>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</si>
  <si>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</si>
  <si>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</si>
  <si>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</si>
  <si>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</si>
  <si>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</si>
  <si>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</si>
  <si>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</si>
  <si>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</si>
  <si>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</si>
  <si>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</si>
  <si>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</si>
  <si>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</si>
  <si>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</si>
  <si>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</si>
  <si>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</si>
  <si>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</si>
  <si>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</si>
  <si>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</si>
  <si>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</si>
  <si>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</si>
  <si>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</si>
  <si>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</si>
  <si>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</si>
  <si>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</si>
  <si>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</si>
  <si>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</si>
  <si>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</si>
  <si>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</si>
  <si>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</si>
  <si>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</si>
  <si>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</si>
  <si>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</si>
  <si>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</si>
  <si>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</si>
  <si>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</si>
  <si>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</si>
  <si>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</si>
  <si>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</si>
  <si>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</si>
  <si>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</si>
  <si>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</si>
  <si>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</si>
  <si>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</si>
  <si>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</si>
  <si>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</si>
  <si>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</si>
  <si>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</si>
  <si>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</si>
  <si>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</si>
  <si>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</si>
  <si>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</si>
  <si>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</si>
  <si>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</si>
  <si>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</si>
  <si>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</si>
  <si>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</si>
  <si>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</si>
  <si>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</si>
  <si>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</si>
  <si>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</si>
  <si>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</si>
  <si>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</si>
  <si>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</si>
  <si>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</si>
  <si>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</si>
  <si>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</si>
  <si>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</si>
  <si>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</si>
  <si>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</si>
  <si>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</si>
  <si>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</si>
  <si>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</si>
  <si>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</si>
  <si>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</si>
  <si>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</si>
  <si>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</si>
  <si>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</si>
  <si>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</si>
  <si>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</si>
  <si>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</si>
  <si>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</si>
  <si>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</si>
  <si>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</si>
  <si>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</si>
  <si>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</si>
  <si>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</si>
  <si>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</si>
  <si>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</si>
  <si>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</si>
  <si>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</si>
  <si>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</si>
  <si>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</si>
  <si>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</si>
  <si>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</si>
  <si>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</si>
  <si>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</si>
  <si>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</si>
  <si>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</si>
  <si>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</si>
  <si>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</si>
  <si>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</si>
  <si>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</si>
  <si>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</si>
  <si>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</si>
  <si>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</si>
  <si>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</si>
  <si>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</si>
  <si>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</si>
  <si>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</si>
  <si>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</si>
  <si>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</si>
  <si>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</si>
  <si>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</si>
  <si>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</si>
  <si>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</si>
  <si>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</si>
  <si>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</si>
  <si>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</si>
  <si>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</si>
  <si>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</si>
  <si>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</si>
  <si>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</si>
  <si>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</si>
  <si>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</si>
  <si>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</si>
  <si>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</si>
  <si>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</si>
  <si>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</si>
  <si>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</si>
  <si>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</si>
  <si>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</si>
  <si>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</si>
  <si>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</si>
  <si>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</si>
  <si>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</si>
  <si>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</si>
  <si>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</si>
  <si>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</si>
  <si>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</si>
  <si>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</si>
  <si>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</si>
  <si>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</si>
  <si>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</si>
  <si>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</si>
  <si>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</si>
  <si>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</si>
  <si>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</si>
  <si>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</si>
  <si>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</si>
  <si>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</si>
  <si>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</si>
  <si>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</si>
  <si>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</si>
  <si>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</si>
  <si>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</si>
  <si>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</si>
  <si>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</si>
  <si>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</si>
  <si>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</si>
  <si>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</si>
  <si>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</si>
  <si>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</si>
  <si>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</si>
  <si>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</si>
  <si>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</si>
  <si>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</si>
  <si>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</si>
  <si>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</si>
  <si>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</si>
  <si>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</si>
  <si>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</si>
  <si>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</si>
  <si>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</si>
  <si>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</si>
  <si>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</si>
  <si>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</si>
  <si>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</si>
  <si>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</si>
  <si>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</si>
  <si>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</si>
  <si>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</si>
  <si>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</si>
  <si>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</si>
  <si>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</si>
  <si>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</si>
  <si>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</si>
  <si>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</si>
  <si>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</si>
  <si>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</si>
  <si>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</si>
  <si>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</si>
  <si>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</si>
  <si>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</si>
  <si>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</si>
  <si>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</si>
  <si>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</si>
  <si>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</si>
  <si>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</si>
  <si>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</si>
  <si>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</si>
  <si>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</si>
  <si>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</si>
  <si>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</si>
  <si>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</si>
  <si>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</si>
  <si>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</si>
  <si>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</si>
  <si>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</si>
  <si>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</si>
  <si>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</si>
  <si>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</si>
  <si>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</si>
  <si>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</si>
  <si>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</si>
  <si>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</si>
  <si>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</si>
  <si>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</si>
  <si>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</si>
  <si>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</si>
  <si>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</si>
  <si>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</si>
  <si>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</si>
  <si>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</si>
  <si>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</si>
  <si>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</si>
  <si>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</si>
  <si>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</si>
  <si>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</si>
  <si>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</si>
  <si>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</si>
  <si>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</si>
  <si>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</si>
  <si>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</si>
  <si>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</si>
  <si>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</si>
  <si>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</si>
  <si>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</si>
  <si>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</si>
  <si>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</si>
  <si>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</si>
  <si>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</si>
  <si>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</si>
  <si>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</si>
  <si>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</si>
  <si>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</si>
  <si>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</si>
  <si>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</si>
  <si>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</si>
  <si>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</si>
  <si>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</si>
  <si>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</si>
  <si>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</si>
  <si>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</si>
  <si>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</si>
  <si>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</si>
  <si>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</si>
  <si>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</si>
  <si>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</si>
  <si>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</si>
  <si>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</si>
  <si>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</si>
  <si>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</si>
  <si>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</si>
  <si>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</si>
  <si>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</si>
  <si>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</si>
  <si>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</si>
  <si>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</si>
  <si>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</si>
  <si>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</si>
  <si>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</si>
  <si>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</si>
  <si>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</si>
  <si>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</si>
  <si>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</si>
  <si>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</si>
  <si>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</si>
  <si>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</si>
  <si>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</si>
  <si>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</si>
  <si>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</si>
  <si>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</si>
  <si>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</si>
  <si>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</si>
  <si>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</si>
  <si>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</si>
  <si>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</si>
  <si>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</si>
  <si>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</si>
  <si>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</si>
  <si>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</si>
  <si>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</si>
  <si>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</si>
  <si>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</si>
  <si>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</si>
  <si>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</si>
  <si>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</si>
  <si>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</si>
  <si>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</si>
  <si>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</si>
  <si>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</si>
  <si>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</si>
  <si>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</si>
  <si>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</si>
  <si>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</si>
  <si>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</si>
  <si>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</si>
  <si>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</si>
  <si>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</si>
  <si>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</si>
  <si>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</si>
  <si>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</si>
  <si>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</si>
  <si>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</si>
  <si>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</si>
  <si>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</si>
  <si>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</si>
  <si>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</si>
  <si>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</si>
  <si>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</si>
  <si>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</si>
  <si>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</si>
  <si>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</si>
  <si>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</si>
  <si>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</si>
  <si>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</si>
  <si>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</si>
  <si>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</si>
  <si>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</si>
  <si>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</si>
  <si>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</si>
  <si>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</si>
  <si>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</si>
  <si>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</si>
  <si>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</si>
  <si>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</si>
  <si>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</si>
  <si>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</si>
  <si>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</si>
  <si>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</si>
  <si>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</si>
  <si>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</si>
  <si>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</si>
  <si>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</si>
  <si>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</si>
  <si>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</si>
  <si>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</si>
  <si>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</si>
  <si>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</si>
  <si>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</si>
  <si>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</si>
  <si>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</si>
  <si>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</si>
  <si>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</si>
  <si>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</si>
  <si>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</si>
  <si>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</si>
  <si>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</si>
  <si>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</si>
  <si>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</si>
  <si>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</si>
  <si>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</si>
  <si>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</si>
  <si>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</si>
  <si>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</si>
  <si>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</si>
  <si>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</si>
  <si>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</si>
  <si>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</si>
  <si>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</si>
  <si>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</si>
  <si>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</si>
  <si>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</si>
  <si>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</si>
  <si>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</si>
  <si>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</si>
  <si>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</si>
  <si>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</si>
  <si>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</si>
  <si>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</si>
  <si>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</si>
  <si>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</si>
  <si>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</si>
  <si>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</si>
  <si>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</si>
  <si>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</si>
  <si>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</si>
  <si>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</si>
  <si>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</si>
  <si>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</si>
  <si>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</si>
  <si>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</si>
  <si>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</si>
  <si>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</si>
  <si>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</si>
  <si>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</si>
  <si>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</si>
  <si>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</si>
  <si>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</si>
  <si>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</si>
  <si>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</si>
  <si>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</si>
  <si>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</si>
  <si>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</si>
  <si>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</si>
  <si>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</si>
  <si>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</si>
  <si>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</si>
  <si>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</si>
  <si>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</si>
  <si>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</si>
  <si>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</si>
  <si>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</si>
  <si>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</si>
  <si>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</si>
  <si>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</si>
  <si>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</si>
  <si>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</si>
  <si>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</si>
  <si>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</si>
  <si>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</si>
  <si>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</si>
  <si>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</si>
  <si>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</si>
  <si>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</si>
  <si>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</si>
  <si>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</si>
  <si>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</si>
  <si>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</si>
  <si>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</si>
  <si>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</si>
  <si>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</si>
  <si>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</si>
  <si>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</si>
  <si>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</si>
  <si>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</si>
  <si>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</si>
  <si>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</si>
  <si>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</si>
  <si>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</si>
  <si>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</si>
  <si>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</si>
  <si>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</si>
  <si>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</si>
  <si>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</si>
  <si>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</si>
  <si>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</si>
  <si>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</si>
  <si>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</si>
  <si>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</si>
  <si>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</si>
  <si>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</si>
  <si>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</si>
  <si>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</si>
  <si>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</si>
  <si>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</si>
  <si>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</si>
  <si>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</si>
  <si>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</si>
  <si>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</si>
  <si>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</si>
  <si>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</si>
  <si>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</si>
  <si>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</si>
  <si>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</si>
  <si>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</si>
  <si>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</si>
  <si>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</si>
  <si>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</si>
  <si>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</si>
  <si>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</si>
  <si>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</si>
  <si>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</si>
  <si>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</si>
  <si>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</si>
  <si>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</si>
  <si>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</si>
  <si>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</si>
  <si>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</si>
  <si>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</si>
  <si>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</si>
  <si>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</si>
  <si>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</si>
  <si>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</si>
  <si>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</si>
  <si>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</si>
  <si>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</si>
  <si>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</si>
  <si>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</si>
  <si>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</si>
  <si>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</si>
  <si>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</si>
  <si>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</si>
  <si>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</si>
  <si>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</si>
  <si>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</si>
  <si>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</si>
  <si>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</si>
  <si>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</si>
  <si>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</si>
  <si>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</si>
  <si>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</si>
  <si>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</si>
  <si>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</si>
  <si>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</si>
  <si>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</si>
  <si>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</si>
  <si>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</si>
  <si>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</si>
  <si>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</si>
  <si>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</si>
  <si>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</si>
  <si>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</si>
  <si>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</si>
  <si>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</si>
  <si>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</si>
  <si>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</si>
  <si>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</si>
  <si>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</si>
  <si>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</si>
  <si>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</si>
  <si>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</si>
  <si>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</si>
  <si>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</si>
  <si>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</si>
  <si>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</si>
  <si>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</si>
  <si>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</si>
  <si>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</si>
  <si>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</si>
  <si>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</si>
  <si>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</si>
  <si>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</si>
  <si>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</si>
  <si>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</si>
  <si>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</si>
  <si>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</si>
  <si>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</si>
  <si>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</si>
  <si>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</si>
  <si>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</si>
  <si>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</si>
  <si>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</si>
  <si>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</si>
  <si>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</si>
  <si>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</si>
  <si>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</si>
  <si>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</si>
  <si>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</si>
  <si>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</si>
  <si>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</si>
  <si>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</si>
  <si>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</si>
  <si>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</si>
  <si>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</si>
  <si>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</si>
  <si>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</si>
  <si>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</si>
  <si>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</si>
  <si>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</si>
  <si>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</si>
  <si>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</si>
  <si>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</si>
  <si>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</si>
  <si>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</si>
  <si>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</si>
  <si>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</si>
  <si>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</si>
  <si>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</si>
  <si>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</si>
  <si>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</si>
  <si>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</si>
  <si>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</si>
  <si>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</si>
  <si>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</si>
  <si>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</si>
  <si>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</si>
  <si>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</si>
  <si>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</si>
  <si>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</si>
  <si>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</si>
  <si>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</si>
  <si>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</si>
  <si>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</si>
  <si>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</si>
  <si>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</si>
  <si>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</si>
  <si>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</si>
  <si>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</si>
  <si>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</si>
  <si>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</si>
  <si>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</si>
  <si>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</si>
  <si>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</si>
  <si>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</si>
  <si>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</si>
  <si>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</si>
  <si>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</si>
  <si>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</si>
  <si>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</si>
  <si>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</si>
  <si>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</si>
  <si>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</si>
  <si>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</si>
  <si>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</si>
  <si>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</si>
  <si>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</si>
  <si>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</si>
  <si>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</si>
  <si>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</si>
  <si>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</si>
  <si>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</si>
  <si>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</si>
  <si>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</si>
  <si>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</si>
  <si>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</si>
  <si>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</si>
  <si>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</si>
  <si>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</si>
  <si>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</si>
  <si>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</si>
  <si>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</si>
  <si>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</si>
  <si>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</si>
  <si>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</si>
  <si>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</si>
  <si>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</si>
  <si>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</si>
  <si>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</si>
  <si>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</si>
  <si>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</si>
  <si>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</si>
  <si>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</si>
  <si>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</si>
  <si>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</si>
  <si>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</si>
  <si>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</si>
  <si>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</si>
  <si>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</si>
  <si>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</si>
  <si>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</si>
  <si>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</si>
  <si>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</si>
  <si>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</si>
  <si>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</si>
  <si>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</si>
  <si>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</si>
  <si>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</si>
  <si>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</si>
  <si>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</si>
  <si>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</si>
  <si>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</si>
  <si>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</si>
  <si>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</si>
  <si>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</si>
  <si>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</si>
  <si>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</si>
  <si>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</si>
  <si>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</si>
  <si>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</si>
  <si>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</si>
  <si>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</si>
  <si>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</si>
  <si>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</si>
  <si>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</si>
  <si>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</si>
  <si>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</si>
  <si>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</si>
  <si>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</si>
  <si>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</si>
  <si>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</si>
  <si>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</si>
  <si>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</si>
  <si>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</si>
  <si>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</si>
  <si>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</si>
  <si>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</si>
  <si>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</si>
  <si>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</si>
  <si>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</si>
  <si>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</si>
  <si>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</si>
  <si>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</si>
  <si>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</si>
  <si>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</si>
  <si>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</si>
  <si>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</si>
  <si>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</si>
  <si>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</si>
  <si>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</si>
  <si>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</si>
  <si>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</si>
  <si>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</si>
  <si>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</si>
  <si>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</si>
  <si>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</si>
  <si>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</si>
  <si>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</si>
  <si>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</si>
  <si>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</si>
  <si>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</si>
  <si>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</si>
  <si>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</si>
  <si>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</si>
  <si>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</si>
  <si>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</si>
  <si>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</si>
  <si>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</si>
  <si>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</si>
  <si>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</si>
  <si>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</si>
  <si>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</si>
  <si>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</si>
  <si>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</si>
  <si>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</si>
  <si>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</si>
  <si>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</si>
  <si>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</si>
  <si>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</si>
  <si>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</si>
  <si>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</si>
  <si>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</si>
  <si>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</si>
  <si>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</si>
  <si>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</si>
  <si>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</si>
  <si>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</si>
  <si>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</si>
  <si>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</si>
  <si>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</si>
  <si>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</si>
  <si>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</si>
  <si>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</si>
  <si>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</si>
  <si>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</si>
  <si>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</si>
  <si>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</si>
  <si>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</si>
  <si>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</si>
  <si>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</si>
  <si>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</si>
  <si>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</si>
  <si>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</si>
  <si>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</si>
  <si>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</si>
  <si>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</si>
  <si>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</si>
  <si>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</si>
  <si>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</si>
  <si>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</si>
  <si>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</si>
  <si>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</si>
  <si>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</si>
  <si>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</si>
  <si>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</si>
  <si>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</si>
  <si>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</si>
  <si>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</si>
  <si>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</si>
  <si>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</si>
  <si>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</si>
  <si>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</si>
  <si>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</si>
  <si>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</si>
  <si>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</si>
  <si>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</si>
  <si>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</si>
  <si>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</si>
  <si>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</si>
  <si>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</si>
  <si>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</si>
  <si>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</si>
  <si>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</si>
  <si>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</si>
  <si>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</si>
  <si>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</si>
  <si>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</si>
  <si>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</si>
  <si>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</si>
  <si>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</si>
  <si>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</si>
  <si>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</si>
  <si>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</si>
  <si>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</si>
  <si>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</si>
  <si>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</si>
  <si>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</si>
  <si>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</si>
  <si>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</si>
  <si>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</si>
  <si>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</si>
  <si>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</si>
  <si>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</si>
  <si>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</si>
  <si>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</si>
  <si>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</si>
  <si>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</si>
  <si>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</si>
  <si>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</si>
  <si>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</si>
  <si>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</si>
  <si>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</si>
  <si>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</si>
  <si>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</si>
  <si>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</si>
  <si>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</si>
  <si>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</si>
  <si>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</si>
  <si>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</si>
  <si>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</si>
  <si>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</si>
  <si>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</si>
  <si>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</si>
  <si>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</si>
  <si>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</si>
  <si>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</si>
  <si>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</si>
  <si>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</si>
  <si>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</si>
  <si>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</si>
  <si>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</si>
  <si>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</si>
  <si>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</si>
  <si>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</si>
  <si>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</si>
  <si>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</si>
  <si>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</si>
  <si>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</si>
  <si>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</si>
  <si>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</si>
  <si>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</si>
  <si>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</si>
  <si>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</si>
  <si>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</si>
  <si>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</si>
  <si>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</si>
  <si>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</si>
  <si>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</si>
  <si>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</si>
  <si>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</si>
  <si>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</si>
  <si>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</si>
  <si>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</si>
  <si>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</si>
  <si>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</si>
  <si>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</si>
  <si>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</si>
  <si>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</si>
  <si>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</si>
  <si>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</si>
  <si>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</si>
  <si>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</si>
  <si>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</si>
  <si>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</si>
  <si>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</si>
  <si>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</si>
  <si>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</si>
  <si>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</si>
  <si>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</si>
  <si>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</si>
  <si>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</si>
  <si>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</si>
  <si>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</si>
  <si>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</si>
  <si>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</si>
  <si>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</si>
  <si>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</si>
  <si>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</si>
  <si>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</si>
  <si>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</si>
  <si>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</si>
  <si>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</si>
  <si>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</si>
  <si>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</si>
  <si>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</si>
  <si>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</si>
  <si>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</si>
  <si>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</si>
  <si>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</si>
  <si>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</si>
  <si>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</si>
  <si>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</si>
  <si>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</si>
  <si>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</si>
  <si>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</si>
  <si>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</si>
  <si>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</si>
  <si>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</si>
  <si>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</si>
  <si>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</si>
  <si>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</si>
  <si>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</si>
  <si>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</si>
  <si>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</si>
  <si>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</si>
  <si>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</si>
  <si>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</si>
  <si>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</si>
  <si>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</si>
  <si>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</si>
  <si>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</si>
  <si>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</si>
  <si>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</si>
  <si>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</si>
  <si>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</si>
  <si>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</si>
  <si>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</si>
  <si>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</si>
  <si>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</si>
  <si>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</si>
  <si>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</si>
  <si>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</si>
  <si>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</si>
  <si>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</si>
  <si>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</si>
  <si>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</si>
  <si>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</si>
  <si>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</si>
  <si>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</si>
  <si>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</si>
  <si>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</si>
  <si>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</si>
  <si>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</si>
  <si>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</si>
  <si>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</si>
  <si>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</si>
  <si>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</si>
  <si>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</si>
  <si>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</si>
  <si>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</si>
  <si>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</si>
  <si>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</si>
  <si>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</si>
  <si>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</si>
  <si>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</si>
  <si>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</si>
  <si>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</si>
  <si>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</si>
  <si>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</si>
  <si>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</si>
  <si>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</si>
  <si>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</si>
  <si>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</si>
  <si>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</si>
  <si>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</si>
  <si>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</si>
  <si>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</si>
  <si>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</si>
  <si>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</si>
  <si>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</si>
  <si>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</si>
  <si>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</si>
  <si>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</si>
  <si>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</si>
  <si>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</si>
  <si>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</si>
  <si>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</si>
  <si>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</si>
  <si>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</si>
  <si>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</si>
  <si>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</si>
  <si>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</si>
  <si>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</si>
  <si>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</si>
  <si>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</si>
  <si>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</si>
  <si>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</si>
  <si>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</si>
  <si>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</si>
  <si>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</si>
  <si>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</si>
  <si>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</si>
  <si>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</si>
  <si>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</si>
  <si>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</si>
  <si>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</si>
  <si>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</si>
  <si>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</si>
  <si>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</si>
  <si>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</si>
  <si>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</si>
  <si>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</si>
  <si>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</si>
  <si>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</si>
  <si>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</si>
  <si>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</si>
  <si>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</si>
  <si>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</si>
  <si>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</si>
  <si>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</si>
  <si>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</si>
  <si>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</si>
  <si>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</si>
  <si>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</si>
  <si>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</si>
  <si>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</si>
  <si>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</si>
  <si>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</si>
  <si>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</si>
  <si>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</si>
  <si>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</si>
  <si>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</si>
  <si>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</si>
  <si>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</si>
  <si>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</si>
  <si>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</si>
  <si>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</si>
  <si>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</si>
  <si>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</si>
  <si>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</si>
  <si>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</si>
  <si>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</si>
  <si>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</si>
  <si>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</si>
  <si>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</si>
  <si>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</si>
  <si>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</si>
  <si>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</si>
  <si>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</si>
  <si>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</si>
  <si>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</si>
  <si>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</si>
  <si>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</si>
  <si>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</si>
  <si>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</si>
  <si>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</si>
  <si>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</si>
  <si>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</si>
  <si>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</si>
  <si>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</si>
  <si>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</si>
  <si>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</si>
  <si>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</si>
  <si>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</si>
  <si>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</si>
  <si>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</si>
  <si>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</si>
  <si>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</si>
  <si>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</si>
  <si>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</si>
  <si>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</si>
  <si>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</si>
  <si>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</si>
  <si>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</si>
  <si>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</si>
  <si>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</si>
  <si>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</si>
  <si>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</si>
  <si>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</si>
  <si>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</si>
  <si>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</si>
  <si>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</si>
  <si>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</si>
  <si>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</si>
  <si>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</si>
  <si>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</si>
  <si>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</si>
  <si>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</si>
  <si>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</si>
  <si>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</si>
  <si>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</si>
  <si>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</si>
  <si>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</si>
  <si>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</si>
  <si>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</si>
  <si>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</si>
  <si>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</si>
  <si>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</si>
  <si>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</si>
  <si>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</si>
  <si>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</si>
  <si>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</si>
  <si>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</si>
  <si>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</si>
  <si>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</si>
  <si>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</si>
  <si>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</si>
  <si>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</si>
  <si>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</si>
  <si>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</si>
  <si>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</si>
  <si>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</si>
  <si>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</si>
  <si>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</si>
  <si>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</si>
  <si>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</si>
  <si>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</si>
  <si>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</si>
  <si>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</si>
  <si>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</si>
  <si>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</si>
  <si>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</si>
  <si>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</si>
  <si>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</si>
  <si>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</si>
  <si>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</si>
  <si>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</si>
  <si>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</si>
  <si>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</si>
  <si>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</si>
  <si>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</si>
  <si>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</si>
  <si>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</si>
  <si>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</si>
  <si>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</si>
  <si>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</si>
  <si>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</si>
  <si>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</si>
  <si>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</si>
  <si>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</si>
  <si>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</si>
  <si>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</si>
  <si>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</si>
  <si>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</si>
  <si>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</si>
  <si>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</si>
  <si>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</si>
  <si>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</si>
  <si>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</si>
  <si>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</si>
  <si>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</si>
  <si>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</si>
  <si>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</si>
  <si>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</si>
  <si>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</si>
  <si>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</si>
  <si>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</si>
  <si>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</si>
  <si>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</si>
  <si>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</si>
  <si>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</si>
  <si>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</si>
  <si>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</si>
  <si>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</si>
  <si>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</si>
  <si>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</si>
  <si>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</si>
  <si>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</si>
  <si>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</si>
  <si>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</si>
  <si>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</si>
  <si>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</si>
  <si>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</si>
  <si>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</si>
  <si>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</si>
  <si>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</si>
  <si>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</si>
  <si>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</si>
  <si>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</si>
  <si>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</si>
  <si>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</si>
  <si>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</si>
  <si>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</si>
  <si>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</si>
  <si>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</si>
  <si>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</si>
  <si>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</si>
  <si>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</si>
  <si>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</si>
  <si>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</si>
  <si>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</si>
  <si>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</si>
  <si>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</si>
  <si>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</si>
  <si>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</si>
  <si>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</si>
  <si>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</si>
  <si>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</si>
  <si>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</si>
  <si>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</si>
  <si>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</si>
  <si>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</si>
  <si>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</si>
  <si>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</si>
  <si>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</si>
  <si>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</si>
  <si>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</si>
  <si>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</si>
  <si>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</si>
  <si>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</si>
  <si>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</si>
  <si>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</si>
  <si>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</si>
  <si>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</si>
  <si>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</si>
  <si>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</si>
  <si>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</si>
  <si>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</si>
  <si>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</si>
  <si>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</si>
  <si>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</si>
  <si>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</si>
  <si>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</si>
  <si>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</si>
  <si>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</si>
  <si>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</si>
  <si>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</si>
  <si>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</si>
  <si>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</si>
  <si>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</si>
  <si>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</si>
  <si>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</si>
  <si>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</si>
  <si>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</si>
  <si>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</si>
  <si>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</si>
  <si>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</si>
  <si>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</si>
  <si>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</si>
  <si>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</si>
  <si>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</si>
  <si>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</si>
  <si>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</si>
  <si>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</si>
  <si>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</si>
  <si>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</si>
  <si>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</si>
  <si>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</si>
  <si>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</si>
  <si>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</si>
  <si>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</si>
  <si>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</si>
  <si>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</si>
  <si>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</si>
  <si>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</si>
  <si>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</si>
  <si>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</si>
  <si>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</si>
  <si>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</si>
  <si>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</si>
  <si>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</si>
  <si>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</si>
  <si>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</si>
  <si>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</si>
  <si>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</si>
  <si>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</si>
  <si>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</si>
  <si>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</si>
  <si>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</si>
  <si>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</si>
  <si>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</si>
  <si>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</si>
  <si>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</si>
  <si>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</si>
  <si>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</si>
  <si>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</si>
  <si>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</si>
  <si>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</si>
  <si>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</si>
  <si>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</si>
  <si>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</si>
  <si>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</si>
  <si>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</si>
  <si>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</si>
  <si>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</si>
  <si>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</si>
  <si>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</si>
  <si>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</si>
  <si>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</si>
  <si>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</si>
  <si>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</si>
  <si>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</si>
  <si>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</si>
  <si>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</si>
  <si>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</si>
  <si>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</si>
  <si>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</si>
  <si>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</si>
  <si>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</si>
  <si>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</si>
  <si>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</si>
  <si>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</si>
  <si>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</si>
  <si>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</si>
  <si>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</si>
  <si>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</si>
  <si>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</si>
  <si>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</si>
  <si>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</si>
  <si>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</si>
  <si>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</si>
  <si>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</si>
  <si>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</si>
  <si>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</si>
  <si>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</si>
  <si>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</si>
  <si>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</si>
  <si>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</si>
  <si>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</si>
  <si>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</si>
  <si>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</si>
  <si>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</si>
  <si>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</si>
  <si>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</si>
  <si>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</si>
  <si>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</si>
  <si>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</si>
  <si>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</si>
  <si>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</si>
  <si>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</si>
  <si>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</si>
  <si>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</si>
  <si>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</si>
  <si>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</si>
  <si>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</si>
  <si>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</si>
  <si>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</si>
  <si>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</si>
  <si>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</si>
  <si>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</si>
  <si>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</si>
  <si>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</si>
  <si>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</si>
  <si>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</si>
  <si>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</si>
  <si>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</si>
  <si>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</si>
  <si>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</si>
  <si>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</si>
  <si>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</si>
  <si>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</si>
  <si>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</si>
  <si>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</si>
  <si>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</si>
  <si>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</si>
  <si>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</si>
  <si>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</si>
  <si>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</si>
  <si>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</si>
  <si>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</si>
  <si>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</si>
  <si>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</si>
  <si>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</si>
  <si>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</si>
  <si>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</si>
  <si>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</si>
  <si>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</si>
  <si>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</si>
  <si>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</si>
  <si>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</si>
  <si>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</si>
  <si>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</si>
  <si>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</si>
  <si>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</si>
  <si>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</si>
  <si>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</si>
  <si>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</si>
  <si>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</si>
  <si>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</si>
  <si>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</si>
  <si>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</si>
  <si>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</si>
  <si>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</si>
  <si>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</si>
  <si>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</si>
  <si>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</si>
  <si>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</si>
  <si>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</si>
  <si>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</si>
  <si>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</si>
  <si>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</si>
  <si>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</si>
  <si>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</si>
  <si>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</si>
  <si>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</si>
  <si>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</si>
  <si>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</si>
  <si>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</si>
  <si>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</si>
  <si>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</si>
  <si>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</si>
  <si>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</si>
  <si>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</si>
  <si>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</si>
  <si>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</si>
  <si>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</si>
  <si>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</si>
  <si>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</si>
  <si>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</si>
  <si>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</si>
  <si>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</si>
  <si>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</si>
  <si>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</si>
  <si>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</si>
  <si>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</si>
  <si>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</si>
  <si>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</si>
  <si>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</si>
  <si>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</si>
  <si>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</si>
  <si>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</si>
  <si>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</si>
  <si>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</si>
  <si>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</si>
  <si>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</si>
  <si>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</si>
  <si>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</si>
  <si>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</si>
  <si>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</si>
  <si>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</si>
  <si>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</si>
  <si>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</si>
  <si>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</si>
  <si>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</si>
  <si>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</si>
  <si>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</si>
  <si>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</si>
  <si>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</si>
  <si>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</si>
  <si>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</si>
  <si>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</si>
  <si>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</si>
  <si>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</si>
  <si>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</si>
  <si>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</si>
  <si>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</si>
  <si>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</si>
  <si>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</si>
  <si>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</si>
  <si>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</si>
  <si>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</si>
  <si>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</si>
  <si>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</si>
  <si>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</si>
  <si>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</si>
  <si>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</si>
  <si>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</si>
  <si>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</si>
  <si>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</si>
  <si>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</si>
  <si>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</si>
  <si>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</si>
  <si>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</si>
  <si>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</si>
  <si>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</si>
  <si>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</si>
  <si>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</si>
  <si>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</si>
  <si>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</si>
  <si>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</si>
  <si>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</si>
  <si>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</si>
  <si>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</si>
  <si>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</si>
  <si>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</si>
  <si>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</si>
  <si>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</si>
  <si>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</si>
  <si>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</si>
  <si>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</si>
  <si>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</si>
  <si>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</si>
  <si>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</si>
  <si>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</si>
  <si>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</si>
  <si>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</si>
  <si>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</si>
  <si>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</si>
  <si>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</si>
  <si>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</si>
  <si>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</si>
  <si>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</si>
  <si>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</si>
  <si>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</si>
  <si>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</si>
  <si>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</si>
  <si>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</si>
  <si>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</si>
  <si>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</si>
  <si>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</si>
  <si>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</si>
  <si>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</si>
  <si>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</si>
  <si>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</si>
  <si>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</si>
  <si>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</si>
  <si>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</si>
  <si>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</si>
  <si>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</si>
  <si>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</si>
  <si>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</si>
  <si>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</si>
  <si>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</si>
  <si>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</si>
  <si>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</si>
  <si>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</si>
  <si>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</si>
  <si>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</si>
  <si>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</si>
  <si>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</si>
  <si>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</si>
  <si>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</si>
  <si>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</si>
  <si>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</si>
  <si>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</si>
  <si>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</si>
  <si>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</si>
  <si>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</si>
  <si>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</si>
  <si>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</si>
  <si>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</si>
  <si>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</si>
  <si>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</si>
  <si>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</si>
  <si>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</si>
  <si>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</si>
  <si>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</si>
  <si>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</si>
  <si>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</si>
  <si>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</si>
  <si>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</si>
  <si>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</si>
  <si>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</si>
  <si>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</si>
  <si>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</si>
  <si>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</si>
  <si>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</si>
  <si>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</si>
  <si>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</si>
  <si>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</si>
  <si>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</si>
  <si>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</si>
  <si>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</si>
  <si>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</si>
  <si>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</si>
  <si>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</si>
  <si>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</si>
  <si>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</si>
  <si>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</si>
  <si>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</si>
  <si>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</si>
  <si>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</si>
  <si>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</si>
  <si>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</si>
  <si>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</si>
  <si>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</si>
  <si>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</si>
  <si>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</si>
  <si>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</si>
  <si>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</si>
  <si>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</si>
  <si>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</si>
  <si>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</si>
  <si>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</si>
  <si>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</si>
  <si>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</si>
  <si>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</si>
  <si>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</si>
  <si>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</si>
  <si>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</si>
  <si>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</si>
  <si>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</si>
  <si>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</si>
  <si>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</si>
  <si>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</si>
  <si>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</si>
  <si>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</si>
  <si>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</si>
  <si>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</si>
  <si>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</si>
  <si>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</si>
  <si>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</si>
  <si>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</si>
  <si>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</si>
  <si>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</si>
  <si>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</si>
  <si>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</si>
  <si>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</si>
  <si>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</si>
  <si>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</si>
  <si>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</si>
  <si>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</si>
  <si>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</si>
  <si>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</si>
  <si>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</si>
  <si>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</si>
  <si>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</si>
  <si>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</si>
  <si>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</si>
  <si>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</si>
  <si>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</si>
  <si>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</si>
  <si>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</si>
  <si>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</si>
  <si>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</si>
  <si>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</si>
  <si>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</si>
  <si>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</si>
  <si>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</si>
  <si>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</si>
  <si>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</si>
  <si>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</si>
  <si>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</si>
  <si>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</si>
  <si>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</si>
  <si>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</si>
  <si>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</si>
  <si>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</si>
  <si>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</si>
  <si>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</si>
  <si>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</si>
  <si>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</si>
  <si>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</si>
  <si>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</si>
  <si>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</si>
  <si>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</si>
  <si>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</si>
  <si>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</si>
  <si>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</si>
  <si>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</si>
  <si>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</si>
  <si>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</si>
  <si>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</si>
  <si>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</si>
  <si>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</si>
  <si>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</si>
  <si>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</si>
  <si>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</si>
  <si>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</si>
  <si>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</si>
  <si>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</si>
  <si>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</si>
  <si>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</si>
  <si>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</si>
  <si>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</si>
  <si>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</si>
  <si>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</si>
  <si>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</si>
  <si>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</si>
  <si>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</si>
  <si>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</si>
  <si>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</si>
  <si>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</si>
  <si>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</si>
  <si>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</si>
  <si>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</si>
  <si>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</si>
  <si>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</si>
  <si>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</si>
  <si>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</si>
  <si>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</si>
  <si>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</si>
  <si>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</si>
  <si>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</si>
  <si>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</si>
  <si>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</si>
  <si>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</si>
  <si>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</si>
  <si>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</si>
  <si>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</si>
  <si>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</si>
  <si>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</si>
  <si>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</si>
  <si>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</si>
  <si>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</si>
  <si>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</si>
  <si>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</si>
  <si>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</si>
  <si>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</si>
  <si>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</si>
  <si>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</si>
  <si>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</si>
  <si>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</si>
  <si>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</si>
  <si>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</si>
  <si>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</si>
  <si>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</si>
  <si>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</si>
  <si>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</si>
  <si>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</si>
  <si>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</si>
  <si>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</si>
  <si>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</si>
  <si>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</si>
  <si>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</si>
  <si>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</si>
  <si>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</si>
  <si>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</si>
  <si>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</si>
  <si>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</si>
  <si>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</si>
  <si>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</si>
  <si>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</si>
  <si>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</si>
  <si>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</si>
  <si>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</si>
  <si>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</si>
  <si>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</si>
  <si>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</si>
  <si>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</si>
  <si>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</si>
  <si>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</si>
  <si>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</si>
  <si>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</si>
  <si>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</si>
  <si>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</si>
  <si>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</si>
  <si>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</si>
  <si>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</si>
  <si>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</si>
  <si>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</si>
  <si>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</si>
  <si>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</si>
  <si>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</si>
  <si>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</si>
  <si>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</si>
  <si>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</si>
  <si>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</si>
  <si>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</si>
  <si>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</si>
  <si>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</si>
  <si>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</si>
  <si>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</si>
  <si>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</si>
  <si>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</si>
  <si>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</si>
  <si>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</si>
  <si>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</si>
  <si>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</si>
  <si>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</si>
  <si>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</si>
  <si>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</si>
  <si>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</si>
  <si>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</si>
  <si>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</si>
  <si>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</si>
  <si>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</si>
  <si>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</si>
  <si>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</si>
  <si>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</si>
  <si>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</si>
  <si>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</si>
  <si>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</si>
  <si>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</si>
  <si>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</si>
  <si>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</si>
  <si>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</si>
  <si>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</si>
  <si>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</si>
  <si>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</si>
  <si>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</si>
  <si>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</si>
  <si>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</si>
  <si>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</si>
  <si>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</si>
  <si>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</si>
  <si>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</si>
  <si>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</si>
  <si>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</si>
  <si>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</si>
  <si>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</si>
  <si>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</si>
  <si>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</si>
  <si>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</si>
  <si>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</si>
  <si>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</si>
  <si>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</si>
  <si>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</si>
  <si>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</si>
  <si>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</si>
  <si>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</si>
  <si>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</si>
  <si>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</si>
  <si>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</si>
  <si>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</si>
  <si>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</si>
  <si>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</si>
  <si>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</si>
  <si>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</si>
  <si>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</si>
  <si>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</si>
  <si>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</si>
  <si>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</si>
  <si>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</si>
  <si>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</si>
  <si>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</si>
  <si>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</si>
  <si>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</si>
  <si>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</si>
  <si>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</si>
  <si>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</si>
  <si>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</si>
  <si>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</si>
  <si>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</si>
  <si>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</si>
  <si>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</si>
  <si>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</si>
  <si>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</si>
  <si>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</si>
  <si>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</si>
  <si>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</si>
  <si>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</si>
  <si>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</si>
  <si>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</si>
  <si>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</si>
  <si>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</si>
  <si>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</si>
  <si>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</si>
  <si>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</si>
  <si>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</si>
  <si>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</si>
  <si>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</si>
  <si>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</si>
  <si>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</si>
  <si>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</si>
  <si>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</si>
  <si>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</si>
  <si>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</si>
  <si>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</si>
  <si>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</si>
  <si>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</si>
  <si>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</si>
  <si>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</si>
  <si>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</si>
  <si>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</si>
  <si>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</si>
  <si>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</si>
  <si>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</si>
  <si>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</si>
  <si>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</si>
  <si>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</si>
  <si>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</si>
  <si>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</si>
  <si>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</si>
  <si>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</si>
  <si>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</si>
  <si>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</si>
  <si>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</si>
  <si>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</si>
  <si>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</si>
  <si>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</si>
  <si>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</si>
  <si>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</si>
  <si>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</si>
  <si>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</si>
  <si>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</si>
  <si>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</si>
  <si>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</si>
  <si>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</si>
  <si>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</si>
  <si>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</si>
  <si>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</si>
  <si>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</si>
  <si>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</si>
  <si>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</si>
  <si>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</si>
  <si>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</si>
  <si>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</si>
  <si>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</si>
  <si>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</si>
  <si>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</si>
  <si>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</si>
  <si>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</si>
  <si>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</si>
  <si>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</si>
  <si>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</si>
  <si>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</si>
  <si>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</si>
  <si>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</si>
  <si>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</si>
  <si>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</si>
  <si>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</si>
  <si>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</si>
  <si>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</si>
  <si>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</si>
  <si>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</si>
  <si>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</si>
  <si>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</si>
  <si>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</si>
  <si>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</si>
  <si>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</si>
  <si>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</si>
  <si>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</si>
  <si>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</si>
  <si>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</si>
  <si>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</si>
  <si>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</si>
  <si>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</si>
  <si>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</si>
  <si>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</si>
  <si>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</si>
  <si>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</si>
  <si>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</si>
  <si>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</si>
  <si>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</si>
  <si>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</si>
  <si>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</si>
  <si>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</si>
  <si>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</si>
  <si>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</si>
  <si>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</si>
  <si>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</si>
  <si>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</si>
  <si>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</si>
  <si>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</si>
  <si>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</si>
  <si>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</si>
  <si>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</si>
  <si>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</si>
  <si>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</si>
  <si>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</si>
  <si>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</si>
  <si>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</si>
  <si>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</si>
  <si>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</si>
  <si>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</si>
  <si>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</si>
  <si>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</si>
  <si>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</si>
  <si>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</si>
  <si>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</si>
  <si>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</si>
  <si>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</si>
  <si>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</si>
  <si>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</si>
  <si>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</si>
  <si>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</si>
  <si>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</si>
  <si>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</si>
  <si>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</si>
  <si>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</si>
  <si>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</si>
  <si>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</si>
  <si>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</si>
  <si>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</si>
  <si>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</si>
  <si>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</si>
  <si>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</si>
  <si>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</si>
  <si>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</si>
  <si>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</si>
  <si>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</si>
  <si>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</si>
  <si>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</si>
  <si>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</si>
  <si>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</si>
  <si>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</si>
  <si>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</si>
  <si>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</si>
  <si>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</si>
  <si>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</si>
  <si>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</si>
  <si>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</si>
  <si>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</si>
  <si>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</si>
  <si>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</si>
  <si>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</si>
  <si>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</si>
  <si>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</si>
  <si>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</si>
  <si>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</si>
  <si>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</si>
  <si>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</si>
  <si>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</si>
  <si>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</si>
  <si>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</si>
  <si>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</si>
  <si>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</si>
  <si>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</si>
  <si>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</si>
  <si>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</si>
  <si>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</si>
  <si>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</si>
  <si>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</si>
  <si>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</si>
  <si>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</si>
  <si>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</si>
  <si>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</si>
  <si>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</si>
  <si>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</si>
  <si>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</si>
  <si>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</si>
  <si>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</si>
  <si>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</si>
  <si>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</si>
  <si>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</si>
  <si>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</si>
  <si>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</si>
  <si>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</si>
  <si>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</si>
  <si>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</si>
  <si>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</si>
  <si>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</si>
  <si>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</si>
  <si>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</si>
  <si>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</si>
  <si>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</si>
  <si>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</si>
  <si>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</si>
  <si>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</si>
  <si>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</si>
  <si>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</si>
  <si>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</si>
  <si>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</si>
  <si>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</si>
  <si>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</si>
  <si>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</si>
  <si>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</si>
  <si>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</si>
  <si>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</si>
  <si>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</si>
  <si>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</si>
  <si>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</si>
  <si>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</si>
  <si>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</si>
  <si>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</si>
  <si>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</si>
  <si>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</si>
  <si>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</si>
  <si>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</si>
  <si>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</si>
  <si>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</si>
  <si>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</si>
  <si>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</si>
  <si>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</si>
  <si>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</si>
  <si>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</si>
  <si>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</si>
  <si>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</si>
  <si>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</si>
  <si>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</si>
  <si>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</si>
  <si>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</si>
  <si>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</si>
  <si>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</si>
  <si>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</si>
  <si>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</si>
  <si>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</si>
  <si>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</si>
  <si>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</si>
  <si>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</si>
  <si>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</si>
  <si>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</si>
  <si>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</si>
  <si>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</si>
  <si>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</si>
  <si>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</si>
  <si>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</si>
  <si>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</si>
  <si>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</si>
  <si>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</si>
  <si>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</si>
  <si>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</si>
  <si>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</si>
  <si>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</si>
  <si>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</si>
  <si>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</si>
  <si>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</si>
  <si>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</si>
  <si>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</si>
  <si>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</si>
  <si>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</si>
  <si>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</si>
  <si>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</si>
  <si>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</si>
  <si>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</si>
  <si>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</si>
  <si>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</si>
  <si>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</si>
  <si>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</si>
  <si>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</si>
  <si>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</si>
  <si>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</si>
  <si>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</si>
  <si>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</si>
  <si>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</si>
  <si>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</si>
  <si>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</si>
  <si>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</si>
  <si>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</si>
  <si>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</si>
  <si>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</si>
  <si>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</si>
  <si>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</si>
  <si>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</si>
  <si>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</si>
  <si>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</si>
  <si>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</si>
  <si>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</si>
  <si>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</si>
  <si>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</si>
  <si>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</si>
  <si>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</si>
  <si>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</si>
  <si>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</si>
  <si>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</si>
  <si>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</si>
  <si>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</si>
  <si>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</si>
  <si>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</si>
  <si>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</si>
  <si>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</si>
  <si>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</si>
  <si>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</si>
  <si>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</si>
  <si>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</si>
  <si>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</si>
  <si>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</si>
  <si>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</si>
  <si>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</si>
  <si>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</si>
  <si>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</si>
  <si>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</si>
  <si>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</si>
  <si>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</si>
  <si>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</si>
  <si>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</si>
  <si>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</si>
  <si>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</si>
  <si>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</si>
  <si>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</si>
  <si>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</si>
  <si>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</si>
  <si>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</si>
  <si>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</si>
  <si>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</si>
  <si>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</si>
  <si>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</si>
  <si>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</si>
  <si>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</si>
  <si>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</si>
  <si>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</si>
  <si>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</si>
  <si>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</si>
  <si>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</si>
  <si>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</si>
  <si>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</si>
  <si>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</si>
  <si>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</si>
  <si>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</si>
  <si>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</si>
  <si>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</si>
  <si>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</si>
  <si>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</si>
  <si>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</si>
  <si>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</si>
  <si>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</si>
  <si>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</si>
  <si>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</si>
  <si>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</si>
  <si>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</si>
  <si>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</si>
  <si>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</si>
  <si>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</si>
  <si>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</si>
  <si>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</si>
  <si>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</si>
  <si>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</si>
  <si>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</si>
  <si>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</si>
  <si>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</si>
  <si>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</si>
  <si>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</si>
  <si>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</si>
  <si>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</si>
  <si>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</si>
  <si>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</si>
  <si>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</si>
  <si>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</si>
  <si>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</si>
  <si>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</si>
  <si>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</si>
  <si>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</si>
  <si>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</si>
  <si>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</si>
  <si>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</si>
  <si>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</si>
  <si>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</si>
  <si>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</si>
  <si>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</si>
  <si>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</si>
  <si>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</si>
  <si>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</si>
  <si>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</si>
  <si>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</si>
  <si>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</si>
  <si>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</si>
  <si>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</si>
  <si>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</si>
  <si>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</si>
  <si>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</si>
  <si>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</si>
  <si>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</si>
  <si>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</si>
  <si>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</si>
  <si>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</si>
  <si>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</si>
  <si>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</si>
  <si>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</si>
  <si>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</si>
  <si>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</si>
  <si>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</si>
  <si>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</si>
  <si>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</si>
  <si>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</si>
  <si>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</si>
  <si>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</si>
  <si>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</si>
  <si>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</si>
  <si>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</si>
  <si>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</si>
  <si>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</si>
  <si>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</si>
  <si>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</si>
  <si>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</si>
  <si>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</si>
  <si>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</si>
  <si>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</si>
  <si>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</si>
  <si>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</si>
  <si>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</si>
  <si>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</si>
  <si>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</si>
  <si>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</si>
  <si>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</si>
  <si>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</si>
  <si>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</si>
  <si>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</si>
  <si>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</si>
  <si>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</si>
  <si>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</si>
  <si>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</si>
  <si>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</si>
  <si>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</si>
  <si>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</si>
  <si>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</si>
  <si>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</si>
  <si>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</si>
  <si>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</si>
  <si>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</si>
  <si>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</si>
  <si>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</si>
  <si>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</si>
  <si>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</si>
  <si>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</si>
  <si>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</si>
  <si>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</si>
  <si>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</si>
  <si>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</si>
  <si>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</si>
  <si>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</si>
  <si>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</si>
  <si>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</si>
  <si>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</si>
  <si>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</si>
  <si>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</si>
  <si>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</si>
  <si>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</si>
  <si>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</si>
  <si>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</si>
  <si>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</si>
  <si>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</si>
  <si>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</si>
  <si>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</si>
  <si>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</si>
  <si>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</si>
  <si>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</si>
  <si>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</si>
  <si>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</si>
  <si>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</si>
  <si>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</si>
  <si>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</si>
  <si>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</si>
  <si>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</si>
  <si>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</si>
  <si>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</si>
  <si>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</si>
  <si>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</si>
  <si>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</si>
  <si>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</si>
  <si>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</si>
  <si>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</si>
  <si>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</si>
  <si>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</si>
  <si>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</si>
  <si>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</si>
  <si>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</si>
  <si>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</si>
  <si>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</si>
  <si>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</si>
  <si>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</si>
  <si>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</si>
  <si>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</si>
  <si>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</si>
  <si>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</si>
  <si>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</si>
  <si>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</si>
  <si>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</si>
  <si>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</si>
  <si>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</si>
  <si>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</si>
  <si>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</si>
  <si>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</si>
  <si>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</si>
  <si>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</si>
  <si>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</si>
  <si>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</si>
  <si>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</si>
  <si>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</si>
  <si>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</si>
  <si>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</si>
  <si>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</si>
  <si>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</si>
  <si>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</si>
  <si>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</si>
  <si>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</si>
  <si>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</si>
  <si>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</si>
  <si>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</si>
  <si>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</si>
  <si>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</si>
  <si>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</si>
  <si>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</si>
  <si>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</si>
  <si>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</si>
  <si>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</si>
  <si>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</si>
  <si>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</si>
  <si>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</si>
  <si>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</si>
  <si>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</si>
  <si>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</si>
  <si>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</si>
  <si>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</si>
  <si>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</si>
  <si>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</si>
  <si>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</si>
  <si>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</si>
  <si>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</si>
  <si>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</si>
  <si>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</si>
  <si>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</si>
  <si>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</si>
  <si>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</si>
  <si>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</si>
  <si>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</si>
  <si>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</si>
  <si>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</si>
  <si>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</si>
  <si>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</si>
  <si>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</si>
  <si>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</si>
  <si>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</si>
  <si>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</si>
  <si>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</si>
  <si>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</si>
  <si>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</si>
  <si>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</si>
  <si>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</si>
  <si>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</si>
  <si>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</si>
  <si>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</si>
  <si>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</si>
  <si>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</si>
  <si>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</si>
  <si>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</si>
  <si>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</si>
  <si>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</si>
  <si>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</si>
  <si>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</si>
  <si>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</si>
  <si>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</si>
  <si>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</si>
  <si>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</si>
  <si>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</si>
  <si>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</si>
  <si>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</si>
  <si>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</si>
  <si>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</si>
  <si>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</si>
  <si>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</si>
  <si>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</si>
  <si>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</si>
  <si>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</si>
  <si>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</si>
  <si>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</si>
  <si>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</si>
  <si>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</si>
  <si>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</si>
  <si>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</si>
  <si>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</si>
  <si>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</si>
  <si>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</si>
  <si>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</si>
  <si>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</si>
  <si>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</si>
  <si>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</si>
  <si>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</si>
  <si>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</si>
  <si>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</si>
  <si>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</si>
  <si>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</si>
  <si>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</si>
  <si>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</si>
  <si>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</si>
  <si>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</si>
  <si>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</si>
  <si>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</si>
  <si>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</si>
  <si>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</si>
  <si>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</si>
  <si>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</si>
  <si>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</si>
  <si>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</si>
  <si>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</si>
  <si>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</si>
  <si>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</si>
  <si>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</si>
  <si>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</si>
  <si>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</si>
  <si>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</si>
  <si>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</si>
  <si>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</si>
  <si>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</si>
  <si>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</si>
  <si>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</si>
  <si>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</si>
  <si>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</si>
  <si>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</si>
  <si>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</si>
  <si>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</si>
  <si>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</si>
  <si>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</si>
  <si>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</si>
  <si>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</si>
  <si>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</si>
  <si>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</si>
  <si>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</si>
  <si>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</si>
  <si>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</si>
  <si>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</si>
  <si>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</si>
  <si>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</si>
  <si>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</si>
  <si>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</si>
  <si>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</si>
  <si>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</si>
  <si>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</si>
  <si>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</si>
  <si>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</si>
  <si>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</si>
  <si>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</si>
  <si>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</si>
  <si>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</si>
  <si>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</si>
  <si>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</si>
  <si>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</si>
  <si>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</si>
  <si>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</si>
  <si>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</si>
  <si>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</si>
  <si>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</si>
  <si>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</si>
  <si>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</si>
  <si>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</si>
  <si>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</si>
  <si>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</si>
  <si>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</si>
  <si>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</si>
  <si>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</si>
  <si>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</si>
  <si>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</si>
  <si>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</si>
  <si>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</si>
  <si>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</si>
  <si>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</si>
  <si>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</si>
  <si>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</si>
  <si>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</si>
  <si>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</si>
  <si>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</si>
  <si>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</si>
  <si>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</si>
  <si>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</si>
  <si>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</si>
  <si>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</si>
  <si>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</si>
  <si>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</si>
  <si>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</si>
  <si>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</si>
  <si>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</si>
  <si>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</si>
  <si>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</si>
  <si>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</si>
  <si>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</si>
  <si>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</si>
  <si>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</si>
  <si>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</si>
  <si>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</si>
  <si>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</si>
  <si>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</si>
  <si>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</si>
  <si>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</si>
  <si>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</si>
  <si>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</si>
  <si>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</si>
  <si>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</si>
  <si>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</si>
  <si>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</si>
  <si>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</si>
  <si>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</si>
  <si>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</si>
  <si>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</si>
  <si>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</si>
  <si>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</si>
  <si>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</si>
  <si>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</si>
  <si>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</si>
  <si>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</si>
  <si>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</si>
  <si>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</si>
  <si>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</si>
  <si>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</si>
  <si>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</si>
  <si>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</si>
  <si>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</si>
  <si>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</si>
  <si>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</si>
  <si>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</si>
  <si>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</si>
  <si>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</si>
  <si>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</si>
  <si>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</si>
  <si>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</si>
  <si>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</si>
  <si>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</si>
  <si>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</si>
  <si>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</si>
  <si>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</si>
  <si>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</si>
  <si>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</si>
  <si>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</si>
  <si>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</si>
  <si>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</si>
  <si>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</si>
  <si>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</si>
  <si>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</si>
  <si>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</si>
  <si>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</si>
  <si>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</si>
  <si>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</si>
  <si>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</si>
  <si>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</si>
  <si>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</si>
  <si>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</si>
  <si>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</si>
  <si>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</si>
  <si>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</si>
  <si>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</si>
  <si>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</si>
  <si>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</si>
  <si>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</si>
  <si>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</si>
  <si>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</si>
  <si>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</si>
  <si>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</si>
  <si>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</si>
  <si>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</si>
  <si>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</si>
  <si>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</si>
  <si>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</si>
  <si>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</si>
  <si>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</si>
  <si>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</si>
  <si>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</si>
  <si>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</si>
  <si>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</si>
  <si>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</si>
  <si>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</si>
  <si>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</si>
  <si>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</si>
  <si>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</si>
  <si>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</si>
  <si>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</si>
  <si>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</si>
  <si>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</si>
  <si>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</si>
  <si>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</si>
  <si>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</si>
  <si>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</si>
  <si>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</si>
  <si>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</si>
  <si>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</si>
  <si>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</si>
  <si>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</si>
  <si>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</si>
  <si>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</si>
  <si>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</si>
  <si>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</si>
  <si>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</si>
  <si>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</si>
  <si>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</si>
  <si>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</si>
  <si>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</si>
  <si>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</si>
  <si>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</si>
  <si>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</si>
  <si>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</si>
  <si>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</si>
  <si>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</si>
  <si>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</si>
  <si>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</si>
  <si>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</si>
  <si>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</si>
  <si>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</si>
  <si>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</si>
  <si>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</si>
  <si>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</si>
  <si>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</si>
  <si>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</si>
  <si>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</si>
  <si>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</si>
  <si>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</si>
  <si>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</si>
  <si>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</si>
  <si>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</si>
  <si>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</si>
  <si>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</si>
  <si>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</si>
  <si>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</si>
  <si>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</si>
  <si>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</si>
  <si>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</si>
  <si>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</si>
  <si>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</si>
  <si>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</si>
  <si>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</si>
  <si>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</si>
  <si>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</si>
  <si>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</si>
  <si>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</si>
  <si>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</si>
  <si>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</si>
  <si>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</si>
  <si>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</si>
  <si>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</si>
  <si>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</si>
  <si>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</si>
  <si>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</si>
  <si>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</si>
  <si>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</si>
  <si>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</si>
  <si>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</si>
  <si>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</si>
  <si>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</si>
  <si>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</si>
  <si>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</si>
  <si>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</si>
  <si>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</si>
  <si>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</si>
  <si>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</si>
  <si>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</si>
  <si>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</si>
  <si>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</si>
  <si>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</si>
  <si>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</si>
  <si>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</si>
  <si>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</si>
  <si>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</si>
  <si>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</si>
  <si>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</si>
  <si>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</si>
  <si>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</si>
  <si>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</si>
  <si>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</si>
  <si>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</si>
  <si>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</si>
  <si>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</si>
  <si>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</si>
  <si>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</si>
  <si>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</si>
  <si>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</si>
  <si>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</si>
  <si>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</si>
  <si>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</si>
  <si>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</si>
  <si>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</si>
  <si>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</si>
  <si>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</si>
  <si>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</si>
  <si>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</si>
  <si>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</si>
  <si>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</si>
  <si>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</si>
  <si>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</si>
  <si>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</si>
  <si>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</si>
  <si>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</si>
  <si>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</si>
  <si>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</si>
  <si>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</si>
  <si>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</si>
  <si>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</si>
  <si>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</si>
  <si>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</si>
  <si>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</si>
  <si>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</si>
  <si>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</si>
  <si>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</si>
  <si>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</si>
  <si>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</si>
  <si>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</si>
  <si>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</si>
  <si>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</si>
  <si>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</si>
  <si>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</si>
  <si>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</si>
  <si>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</si>
  <si>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</si>
  <si>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</si>
  <si>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</si>
  <si>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</si>
  <si>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</si>
  <si>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</si>
  <si>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</si>
  <si>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</si>
  <si>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</si>
  <si>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</si>
  <si>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</si>
  <si>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</si>
  <si>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</si>
  <si>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</si>
  <si>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</si>
  <si>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</si>
  <si>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</si>
  <si>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</si>
  <si>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</si>
  <si>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</si>
  <si>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</si>
  <si>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</si>
  <si>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</si>
  <si>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</si>
  <si>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</si>
  <si>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</si>
  <si>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</si>
  <si>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</si>
  <si>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</si>
  <si>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</si>
  <si>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</si>
  <si>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</si>
  <si>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</si>
  <si>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</si>
  <si>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</si>
  <si>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</si>
  <si>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</si>
  <si>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</si>
  <si>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</si>
  <si>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</si>
  <si>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</si>
  <si>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</si>
  <si>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</si>
  <si>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</si>
  <si>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</si>
  <si>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</si>
  <si>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</si>
  <si>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</si>
  <si>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</si>
  <si>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</si>
  <si>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</si>
  <si>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</si>
  <si>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</si>
  <si>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</si>
  <si>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</si>
  <si>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</si>
  <si>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</si>
  <si>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</si>
  <si>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</si>
  <si>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</si>
  <si>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</si>
  <si>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</si>
  <si>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</si>
  <si>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</si>
  <si>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</si>
  <si>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</si>
  <si>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</si>
  <si>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</si>
  <si>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</si>
  <si>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</si>
  <si>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</si>
  <si>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</si>
  <si>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</si>
  <si>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</si>
  <si>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</si>
  <si>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</si>
  <si>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</si>
  <si>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</si>
  <si>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</si>
  <si>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</si>
  <si>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</si>
  <si>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</si>
  <si>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</si>
  <si>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</si>
  <si>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</si>
  <si>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</si>
  <si>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</si>
  <si>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</si>
  <si>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</si>
  <si>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</si>
  <si>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</si>
  <si>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</si>
  <si>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</si>
  <si>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</si>
  <si>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</si>
  <si>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</si>
  <si>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</si>
  <si>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</si>
  <si>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</si>
  <si>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</si>
  <si>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</si>
  <si>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</si>
  <si>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</si>
  <si>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</si>
  <si>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</si>
  <si>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</si>
  <si>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</si>
  <si>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</si>
  <si>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</si>
  <si>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</si>
  <si>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</si>
  <si>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</si>
  <si>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</si>
  <si>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</si>
  <si>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</si>
  <si>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</si>
  <si>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</si>
  <si>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</si>
  <si>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</si>
  <si>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</si>
  <si>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</si>
  <si>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</si>
  <si>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</si>
  <si>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</si>
  <si>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</si>
  <si>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</si>
  <si>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</si>
  <si>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</si>
  <si>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</si>
  <si>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</si>
  <si>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</si>
  <si>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</si>
  <si>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</si>
  <si>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</si>
  <si>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</si>
  <si>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</si>
  <si>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</si>
  <si>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</si>
  <si>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</si>
  <si>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</si>
  <si>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</si>
  <si>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</si>
  <si>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</si>
  <si>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</si>
  <si>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</si>
  <si>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</si>
  <si>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</si>
  <si>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</si>
  <si>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</si>
  <si>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</si>
  <si>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</si>
  <si>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</si>
  <si>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</si>
  <si>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</si>
  <si>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</si>
  <si>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</si>
  <si>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</si>
  <si>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</si>
  <si>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</si>
  <si>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</si>
  <si>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</si>
  <si>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</si>
  <si>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</si>
  <si>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</si>
  <si>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</si>
  <si>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</si>
  <si>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</si>
  <si>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</si>
  <si>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</si>
  <si>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</si>
  <si>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</si>
  <si>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</si>
  <si>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</si>
  <si>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</si>
  <si>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</si>
  <si>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</si>
  <si>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</si>
  <si>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</si>
  <si>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</si>
  <si>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</si>
  <si>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</si>
  <si>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</si>
  <si>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</si>
  <si>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</si>
  <si>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</si>
  <si>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</si>
  <si>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</si>
  <si>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</si>
  <si>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</si>
  <si>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</si>
  <si>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</si>
  <si>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</si>
  <si>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</si>
  <si>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</si>
  <si>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</si>
  <si>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</si>
  <si>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</si>
  <si>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</si>
  <si>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</si>
  <si>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</si>
  <si>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</si>
  <si>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</si>
  <si>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</si>
  <si>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</si>
  <si>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</si>
  <si>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</si>
  <si>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</si>
  <si>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</si>
  <si>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</si>
  <si>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</si>
  <si>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</si>
  <si>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</si>
  <si>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</si>
  <si>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</si>
  <si>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</si>
  <si>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</si>
  <si>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</si>
  <si>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</si>
  <si>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</si>
  <si>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</si>
  <si>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</si>
  <si>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</si>
  <si>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</si>
  <si>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</si>
  <si>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</si>
  <si>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</si>
  <si>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</si>
  <si>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</si>
  <si>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</si>
  <si>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</si>
  <si>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</si>
  <si>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</si>
  <si>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</si>
  <si>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</si>
  <si>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</si>
  <si>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</si>
  <si>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</si>
  <si>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</si>
  <si>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</si>
  <si>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</si>
  <si>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</si>
  <si>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</si>
  <si>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</si>
  <si>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</si>
  <si>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</si>
  <si>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</si>
  <si>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</si>
  <si>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</si>
  <si>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</si>
  <si>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</si>
  <si>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</si>
  <si>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</si>
  <si>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</si>
  <si>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</si>
  <si>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</si>
  <si>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</si>
  <si>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</si>
  <si>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</si>
  <si>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</si>
  <si>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</si>
  <si>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</si>
  <si>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</si>
  <si>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</si>
  <si>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</si>
  <si>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</si>
  <si>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</si>
  <si>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</si>
  <si>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</si>
  <si>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</si>
  <si>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</si>
  <si>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</si>
  <si>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</si>
  <si>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</si>
  <si>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</si>
  <si>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</si>
  <si>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</si>
  <si>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</si>
  <si>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</si>
  <si>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</si>
  <si>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</si>
  <si>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</si>
  <si>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</si>
  <si>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</si>
  <si>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</si>
  <si>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</si>
  <si>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</si>
  <si>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</si>
  <si>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</si>
  <si>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</si>
  <si>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</si>
  <si>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</si>
  <si>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</si>
  <si>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</si>
  <si>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</si>
  <si>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</si>
  <si>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</si>
  <si>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</si>
  <si>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</si>
  <si>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</si>
  <si>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</si>
  <si>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</si>
  <si>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</si>
  <si>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</si>
  <si>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</si>
  <si>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</si>
  <si>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</si>
  <si>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</si>
  <si>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</si>
  <si>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</si>
  <si>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</si>
  <si>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</si>
  <si>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</si>
  <si>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</si>
  <si>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</si>
  <si>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</si>
  <si>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</si>
  <si>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</si>
  <si>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</si>
  <si>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</si>
  <si>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</si>
  <si>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</si>
  <si>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</si>
  <si>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</si>
  <si>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</si>
  <si>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</si>
  <si>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</si>
  <si>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</si>
  <si>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</si>
  <si>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</si>
  <si>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</si>
  <si>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</si>
  <si>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</si>
  <si>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</si>
  <si>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</si>
  <si>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</si>
  <si>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</si>
  <si>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</si>
  <si>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</si>
  <si>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</si>
  <si>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</si>
  <si>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</si>
  <si>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</si>
  <si>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</si>
  <si>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</si>
  <si>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</si>
  <si>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</si>
  <si>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</si>
  <si>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</si>
  <si>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</si>
  <si>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</si>
  <si>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</si>
  <si>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</si>
  <si>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</si>
  <si>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</si>
  <si>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</si>
  <si>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</si>
  <si>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</si>
  <si>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</si>
  <si>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</si>
  <si>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</si>
  <si>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</si>
  <si>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</si>
  <si>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</si>
  <si>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</si>
  <si>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</si>
  <si>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</si>
  <si>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</si>
  <si>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</si>
  <si>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</si>
  <si>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</si>
  <si>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</si>
  <si>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</si>
  <si>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</si>
  <si>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</si>
  <si>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</si>
  <si>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</si>
  <si>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</si>
  <si>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</si>
  <si>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</si>
  <si>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</si>
  <si>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</si>
  <si>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</si>
  <si>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</si>
  <si>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</si>
  <si>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</si>
  <si>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</si>
  <si>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</si>
  <si>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</si>
  <si>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</si>
  <si>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</si>
  <si>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</si>
  <si>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</si>
  <si>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</si>
  <si>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</si>
  <si>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</si>
  <si>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</si>
  <si>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</si>
  <si>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</si>
  <si>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</si>
  <si>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</si>
  <si>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</si>
  <si>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</si>
  <si>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</si>
  <si>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</si>
  <si>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</si>
  <si>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</si>
  <si>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</si>
  <si>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</si>
  <si>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</si>
  <si>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</si>
  <si>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</si>
  <si>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</si>
  <si>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</si>
  <si>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</si>
  <si>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</si>
  <si>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</si>
  <si>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</si>
  <si>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</si>
  <si>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</si>
  <si>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</si>
  <si>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</si>
  <si>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</si>
  <si>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</si>
  <si>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</si>
  <si>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</si>
  <si>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</si>
  <si>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</si>
  <si>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</si>
  <si>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</si>
  <si>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</si>
  <si>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</si>
  <si>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</si>
  <si>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</si>
  <si>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</si>
  <si>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</si>
  <si>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</si>
  <si>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</si>
  <si>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</si>
  <si>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</si>
  <si>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</si>
  <si>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</si>
  <si>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</si>
  <si>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</si>
  <si>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</si>
  <si>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</si>
  <si>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</si>
  <si>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</si>
  <si>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</si>
  <si>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</si>
  <si>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</si>
  <si>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</si>
  <si>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</si>
  <si>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</si>
  <si>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</si>
  <si>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</si>
  <si>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</si>
  <si>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</si>
  <si>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</si>
  <si>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</si>
  <si>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</si>
  <si>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</si>
  <si>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</si>
  <si>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</si>
  <si>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</si>
  <si>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</si>
  <si>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</si>
  <si>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</si>
  <si>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</si>
  <si>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</si>
  <si>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</si>
  <si>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</si>
  <si>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</si>
  <si>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</si>
  <si>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</si>
  <si>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</si>
  <si>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</si>
  <si>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</si>
  <si>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</si>
  <si>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</si>
  <si>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</si>
  <si>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</si>
  <si>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</si>
  <si>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</si>
  <si>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</si>
  <si>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</si>
  <si>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</si>
  <si>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</si>
  <si>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</si>
  <si>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</si>
  <si>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</si>
  <si>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</si>
  <si>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</si>
  <si>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</si>
  <si>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</si>
  <si>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</si>
  <si>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</si>
  <si>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</si>
  <si>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</si>
  <si>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</si>
  <si>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</si>
  <si>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</si>
  <si>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</si>
  <si>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</si>
  <si>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</si>
  <si>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</si>
  <si>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</si>
  <si>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</si>
  <si>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</si>
  <si>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</si>
  <si>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</si>
  <si>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</si>
  <si>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</si>
  <si>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</si>
  <si>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</si>
  <si>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</si>
  <si>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</si>
  <si>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</si>
  <si>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</si>
  <si>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</si>
  <si>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</si>
  <si>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</si>
  <si>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</si>
  <si>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</si>
  <si>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</si>
  <si>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</si>
  <si>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</si>
  <si>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</si>
  <si>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</si>
  <si>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</si>
  <si>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</si>
  <si>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</si>
  <si>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</si>
  <si>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</si>
  <si>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</si>
  <si>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</si>
  <si>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</si>
  <si>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</si>
  <si>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</si>
  <si>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</si>
  <si>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</si>
  <si>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</si>
  <si>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</si>
  <si>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</si>
  <si>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</si>
  <si>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</si>
  <si>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</si>
  <si>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</si>
  <si>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</si>
  <si>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</si>
  <si>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</si>
  <si>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</si>
  <si>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</si>
  <si>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</si>
  <si>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</si>
  <si>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</si>
  <si>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</si>
  <si>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</si>
  <si>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</si>
  <si>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</si>
  <si>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</si>
  <si>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</si>
  <si>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</si>
  <si>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</si>
  <si>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</si>
  <si>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</si>
  <si>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</si>
  <si>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</si>
  <si>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</si>
  <si>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</si>
  <si>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</si>
  <si>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</si>
  <si>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</si>
  <si>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</si>
  <si>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</si>
  <si>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</si>
  <si>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</si>
  <si>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</si>
  <si>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</si>
  <si>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</si>
  <si>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</si>
  <si>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</si>
  <si>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</si>
  <si>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</si>
  <si>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</si>
  <si>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</si>
  <si>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</si>
  <si>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</si>
  <si>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</si>
  <si>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</si>
  <si>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</si>
  <si>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</si>
  <si>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</si>
  <si>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</si>
  <si>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</si>
  <si>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</si>
  <si>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</si>
  <si>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</si>
  <si>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</si>
  <si>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</si>
  <si>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</si>
  <si>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</si>
  <si>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</si>
  <si>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</si>
  <si>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</si>
  <si>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</si>
  <si>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</si>
  <si>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</si>
  <si>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</si>
  <si>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</si>
  <si>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</si>
  <si>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</si>
  <si>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</si>
  <si>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</si>
  <si>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</si>
  <si>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</si>
  <si>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</si>
  <si>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</si>
  <si>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</si>
  <si>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</si>
  <si>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</si>
  <si>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</si>
  <si>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</si>
  <si>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</si>
  <si>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</si>
  <si>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</si>
  <si>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</si>
  <si>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</si>
  <si>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</si>
  <si>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</si>
  <si>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</si>
  <si>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</si>
  <si>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</si>
  <si>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</si>
  <si>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</si>
  <si>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</si>
  <si>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</si>
  <si>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</si>
  <si>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</si>
  <si>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</si>
  <si>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</si>
  <si>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</si>
  <si>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</si>
  <si>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</si>
  <si>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</si>
  <si>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</si>
  <si>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</si>
  <si>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</si>
  <si>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</si>
  <si>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</si>
  <si>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</si>
  <si>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</si>
  <si>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</si>
  <si>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</si>
  <si>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</si>
  <si>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</si>
  <si>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</si>
  <si>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</si>
  <si>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</si>
  <si>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</si>
  <si>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</si>
  <si>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</si>
  <si>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</si>
  <si>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</si>
  <si>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</si>
  <si>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</si>
  <si>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</si>
  <si>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</si>
  <si>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</si>
  <si>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</si>
  <si>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</si>
  <si>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</si>
  <si>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</si>
  <si>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</si>
  <si>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</si>
  <si>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</si>
  <si>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</si>
  <si>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</si>
  <si>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</si>
  <si>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</si>
  <si>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</si>
  <si>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</si>
  <si>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</si>
  <si>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</si>
  <si>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</si>
  <si>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</si>
  <si>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</si>
  <si>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</si>
  <si>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</si>
  <si>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</si>
  <si>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</si>
  <si>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</si>
  <si>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</si>
  <si>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</si>
  <si>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</si>
  <si>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</si>
  <si>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</si>
  <si>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</si>
  <si>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</si>
  <si>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</si>
  <si>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</si>
  <si>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</si>
  <si>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</si>
  <si>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</si>
  <si>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</si>
  <si>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</si>
  <si>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</si>
  <si>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</si>
  <si>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</si>
  <si>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</si>
  <si>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</si>
  <si>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</si>
  <si>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</si>
  <si>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</si>
  <si>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</si>
  <si>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</si>
  <si>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</si>
  <si>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</si>
  <si>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</si>
  <si>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</si>
  <si>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</si>
  <si>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</si>
  <si>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</si>
  <si>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</si>
  <si>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</si>
  <si>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</si>
  <si>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</si>
  <si>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</si>
  <si>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</si>
  <si>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</si>
  <si>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</si>
  <si>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</si>
  <si>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</si>
  <si>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</si>
  <si>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</si>
  <si>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</si>
  <si>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</si>
  <si>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</si>
  <si>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</si>
  <si>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</si>
  <si>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</si>
  <si>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</si>
  <si>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</si>
  <si>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</si>
  <si>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</si>
  <si>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</si>
  <si>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</si>
  <si>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</si>
  <si>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</si>
  <si>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</si>
  <si>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</si>
  <si>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</si>
  <si>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</si>
  <si>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</si>
  <si>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</si>
  <si>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</si>
  <si>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</si>
  <si>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</si>
  <si>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</si>
  <si>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</si>
  <si>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</si>
  <si>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</si>
  <si>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</si>
  <si>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</si>
  <si>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</si>
  <si>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</si>
  <si>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</si>
  <si>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</si>
  <si>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</si>
  <si>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</si>
  <si>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</si>
  <si>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</si>
  <si>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</si>
  <si>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</si>
  <si>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</si>
  <si>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</si>
  <si>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</si>
  <si>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</si>
  <si>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</si>
  <si>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</si>
  <si>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</si>
  <si>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</si>
  <si>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</si>
  <si>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</si>
  <si>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</si>
  <si>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</si>
  <si>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</si>
  <si>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</si>
  <si>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</si>
  <si>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</si>
  <si>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</si>
  <si>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</si>
  <si>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</si>
  <si>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</si>
  <si>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</si>
  <si>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</si>
  <si>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</si>
  <si>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</si>
  <si>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</si>
  <si>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</si>
  <si>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</si>
  <si>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</si>
  <si>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</si>
  <si>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</si>
  <si>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</si>
  <si>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</si>
  <si>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</si>
  <si>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</si>
  <si>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</si>
  <si>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</si>
  <si>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</si>
  <si>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</si>
  <si>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</si>
  <si>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</si>
  <si>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</si>
  <si>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</si>
  <si>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</si>
  <si>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</si>
  <si>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</si>
  <si>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</si>
  <si>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</si>
  <si>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</si>
  <si>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</si>
  <si>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</si>
  <si>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</si>
  <si>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</si>
  <si>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</si>
  <si>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</si>
  <si>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</si>
  <si>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</si>
  <si>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</si>
  <si>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</si>
  <si>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</si>
  <si>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</si>
  <si>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</si>
  <si>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</si>
  <si>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</si>
  <si>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</si>
  <si>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</si>
  <si>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</si>
  <si>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</si>
  <si>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</si>
  <si>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</si>
  <si>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</si>
  <si>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</si>
  <si>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</si>
  <si>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</si>
  <si>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</si>
  <si>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</si>
  <si>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</si>
  <si>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</si>
  <si>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</si>
  <si>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</si>
  <si>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</si>
  <si>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</si>
  <si>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</si>
  <si>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</si>
  <si>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</si>
  <si>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</si>
  <si>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</si>
  <si>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</si>
  <si>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</si>
  <si>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</si>
  <si>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</si>
  <si>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</si>
  <si>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</si>
  <si>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</si>
  <si>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</si>
  <si>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</si>
  <si>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</si>
  <si>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</si>
  <si>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</si>
  <si>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</si>
  <si>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</si>
  <si>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</si>
  <si>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</si>
  <si>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</si>
  <si>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</si>
  <si>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</si>
  <si>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</si>
  <si>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</si>
  <si>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</si>
  <si>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</si>
  <si>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</si>
  <si>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</si>
  <si>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</si>
  <si>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</si>
  <si>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</si>
  <si>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</si>
  <si>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</si>
  <si>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</si>
  <si>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</si>
  <si>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</si>
  <si>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</si>
  <si>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</si>
  <si>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</si>
  <si>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</si>
  <si>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</si>
  <si>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</si>
  <si>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</si>
  <si>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</si>
  <si>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</si>
  <si>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</si>
  <si>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</si>
  <si>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</si>
  <si>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</si>
  <si>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</si>
  <si>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</si>
  <si>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</si>
  <si>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</si>
  <si>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</si>
  <si>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</si>
  <si>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</si>
  <si>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</si>
  <si>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</si>
  <si>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</si>
  <si>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</si>
  <si>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</si>
  <si>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</si>
  <si>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</si>
  <si>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</si>
  <si>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</si>
  <si>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</si>
  <si>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</si>
  <si>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</si>
  <si>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</si>
  <si>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</si>
  <si>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</si>
  <si>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</si>
  <si>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</si>
  <si>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</si>
  <si>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</si>
  <si>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</si>
  <si>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</si>
  <si>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</si>
  <si>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</si>
  <si>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</si>
  <si>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</si>
  <si>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</si>
  <si>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</si>
  <si>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</si>
  <si>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</si>
  <si>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</si>
  <si>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</si>
  <si>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</si>
  <si>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</si>
  <si>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</si>
  <si>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</si>
  <si>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</si>
  <si>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</si>
  <si>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</si>
  <si>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</si>
  <si>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</si>
  <si>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</si>
  <si>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</si>
  <si>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</si>
  <si>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</si>
  <si>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</si>
  <si>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</si>
  <si>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</si>
  <si>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</si>
  <si>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</si>
  <si>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</si>
  <si>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</si>
  <si>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</si>
  <si>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</si>
  <si>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</si>
  <si>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</si>
  <si>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</si>
  <si>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</si>
  <si>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</si>
  <si>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</si>
  <si>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</si>
  <si>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</si>
  <si>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</si>
  <si>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</si>
  <si>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</si>
  <si>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</si>
  <si>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</si>
  <si>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</si>
  <si>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</si>
  <si>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</si>
  <si>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</si>
  <si>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</si>
  <si>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</si>
  <si>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</si>
  <si>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</si>
  <si>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</si>
  <si>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</si>
  <si>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</si>
  <si>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</si>
  <si>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</si>
  <si>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</si>
  <si>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</si>
  <si>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</si>
  <si>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</si>
  <si>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</si>
  <si>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</si>
  <si>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</si>
  <si>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</si>
  <si>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</si>
  <si>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</si>
  <si>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</si>
  <si>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</si>
  <si>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</si>
  <si>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</si>
  <si>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</si>
  <si>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</si>
  <si>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</si>
  <si>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</si>
  <si>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</si>
  <si>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</si>
  <si>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</si>
  <si>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</si>
  <si>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</si>
  <si>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</si>
  <si>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</si>
  <si>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</si>
  <si>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</si>
  <si>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</si>
  <si>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</si>
  <si>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</si>
  <si>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</si>
  <si>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</si>
  <si>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</si>
  <si>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</si>
  <si>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</si>
  <si>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</si>
  <si>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</si>
  <si>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</si>
  <si>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</si>
  <si>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</si>
  <si>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</si>
  <si>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</si>
  <si>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</si>
  <si>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</si>
  <si>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</si>
  <si>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</si>
  <si>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</si>
  <si>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</si>
  <si>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</si>
  <si>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</si>
  <si>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</si>
  <si>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</si>
  <si>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</si>
  <si>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</si>
  <si>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</si>
  <si>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</si>
  <si>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</si>
  <si>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</si>
  <si>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</si>
  <si>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</si>
  <si>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</si>
  <si>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</si>
  <si>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</si>
  <si>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</si>
  <si>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</si>
  <si>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</si>
  <si>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</si>
  <si>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</si>
  <si>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</si>
  <si>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</si>
  <si>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</si>
  <si>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</si>
  <si>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</si>
  <si>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</si>
  <si>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</si>
  <si>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</si>
  <si>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</si>
  <si>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</si>
  <si>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</si>
  <si>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</si>
  <si>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</si>
  <si>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</si>
  <si>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</si>
  <si>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</si>
  <si>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</si>
  <si>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</si>
  <si>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</si>
  <si>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</si>
  <si>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</si>
  <si>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</si>
  <si>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</si>
  <si>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</si>
  <si>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</si>
  <si>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</si>
  <si>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</si>
  <si>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</si>
  <si>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</si>
  <si>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</si>
  <si>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</si>
  <si>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</si>
  <si>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</si>
  <si>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</si>
  <si>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</si>
  <si>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</si>
  <si>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</si>
  <si>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</si>
  <si>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</si>
  <si>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</si>
  <si>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</si>
  <si>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</si>
  <si>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</si>
  <si>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</si>
  <si>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</si>
  <si>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</si>
  <si>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</si>
  <si>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</si>
  <si>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</si>
  <si>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</si>
  <si>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</si>
  <si>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</si>
  <si>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</si>
  <si>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</si>
  <si>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</si>
  <si>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</si>
  <si>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</si>
  <si>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</si>
  <si>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</si>
  <si>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</si>
  <si>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</si>
  <si>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</si>
  <si>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</si>
  <si>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</si>
  <si>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</si>
  <si>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</si>
  <si>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</si>
  <si>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</si>
  <si>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</si>
  <si>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</si>
  <si>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</si>
  <si>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</si>
  <si>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</si>
  <si>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</si>
  <si>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</si>
  <si>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</si>
  <si>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</si>
  <si>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</si>
  <si>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</si>
  <si>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</si>
  <si>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</si>
  <si>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</si>
  <si>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</si>
  <si>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</si>
  <si>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</si>
  <si>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</si>
  <si>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</si>
  <si>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</si>
  <si>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</si>
  <si>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</si>
  <si>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</si>
  <si>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</si>
  <si>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</si>
  <si>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</si>
  <si>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</si>
  <si>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</si>
  <si>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</si>
  <si>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</si>
  <si>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</si>
  <si>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</si>
  <si>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</si>
  <si>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</si>
  <si>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</si>
  <si>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</si>
  <si>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</si>
  <si>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</si>
  <si>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</si>
  <si>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</si>
  <si>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</si>
  <si>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</si>
  <si>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</si>
  <si>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</si>
  <si>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</si>
  <si>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</si>
  <si>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</si>
  <si>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</si>
  <si>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</si>
  <si>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</si>
  <si>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</si>
  <si>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</si>
  <si>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</si>
  <si>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</si>
  <si>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</si>
  <si>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</si>
  <si>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</si>
  <si>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</si>
  <si>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</si>
  <si>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</si>
  <si>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</si>
  <si>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</si>
  <si>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</si>
  <si>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</si>
  <si>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</si>
  <si>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</si>
  <si>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</si>
  <si>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</si>
  <si>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</si>
  <si>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</si>
  <si>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</si>
  <si>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</si>
  <si>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</si>
  <si>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</si>
  <si>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</si>
  <si>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</si>
  <si>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</si>
  <si>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</si>
  <si>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</si>
  <si>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</si>
  <si>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</si>
  <si>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</si>
  <si>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</si>
  <si>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</si>
  <si>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</si>
  <si>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</si>
  <si>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</si>
  <si>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</si>
  <si>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</si>
  <si>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</si>
  <si>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</si>
  <si>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</si>
  <si>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</si>
  <si>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</si>
  <si>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</si>
  <si>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</si>
  <si>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</si>
  <si>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</si>
  <si>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</si>
  <si>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</si>
  <si>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</si>
  <si>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</si>
  <si>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</si>
  <si>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</si>
  <si>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</si>
  <si>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</si>
  <si>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</si>
  <si>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</si>
  <si>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</si>
  <si>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</si>
  <si>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</si>
  <si>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</si>
  <si>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</si>
  <si>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</si>
  <si>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</si>
  <si>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</si>
  <si>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</si>
  <si>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</si>
  <si>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</si>
  <si>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</si>
  <si>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</si>
  <si>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</si>
  <si>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</si>
  <si>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</si>
  <si>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</si>
  <si>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</si>
  <si>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</si>
  <si>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</si>
  <si>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</si>
  <si>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</si>
  <si>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</si>
  <si>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</si>
  <si>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</si>
  <si>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</si>
  <si>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</si>
  <si>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</si>
  <si>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</si>
  <si>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</si>
  <si>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</si>
  <si>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</si>
  <si>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</si>
  <si>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</si>
  <si>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</si>
  <si>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</si>
  <si>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</si>
  <si>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</si>
  <si>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</si>
  <si>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</si>
  <si>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</si>
  <si>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</si>
  <si>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</si>
  <si>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</si>
  <si>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</si>
  <si>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</si>
  <si>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</si>
  <si>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</si>
  <si>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</si>
  <si>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</si>
  <si>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</si>
  <si>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</si>
  <si>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</si>
  <si>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</si>
  <si>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</si>
  <si>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</si>
  <si>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</si>
  <si>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</si>
  <si>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</si>
  <si>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</si>
  <si>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</si>
  <si>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</si>
  <si>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</si>
  <si>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</si>
  <si>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</si>
  <si>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</si>
  <si>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</si>
  <si>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</si>
  <si>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</si>
  <si>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</si>
  <si>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</si>
  <si>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</si>
  <si>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</si>
  <si>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</si>
  <si>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</si>
  <si>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</si>
  <si>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</si>
  <si>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</si>
  <si>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</si>
  <si>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</si>
  <si>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</si>
  <si>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</si>
  <si>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</si>
  <si>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</si>
  <si>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</si>
  <si>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</si>
  <si>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</si>
  <si>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</si>
  <si>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</si>
  <si>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</si>
  <si>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</si>
  <si>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</si>
  <si>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</si>
  <si>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</si>
  <si>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</si>
  <si>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</si>
  <si>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</si>
  <si>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</si>
  <si>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</si>
  <si>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</si>
  <si>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</si>
  <si>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</si>
  <si>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</si>
  <si>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</si>
  <si>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</si>
  <si>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</si>
  <si>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</si>
  <si>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</si>
  <si>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</si>
  <si>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</si>
  <si>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</si>
  <si>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</si>
  <si>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</si>
  <si>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</si>
  <si>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</si>
  <si>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</si>
  <si>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</si>
  <si>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</si>
  <si>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</si>
  <si>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</si>
  <si>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</si>
  <si>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</si>
  <si>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</si>
  <si>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</si>
  <si>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</si>
  <si>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</si>
  <si>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</si>
  <si>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</si>
  <si>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</si>
  <si>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</si>
  <si>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</si>
  <si>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</si>
  <si>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</si>
  <si>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</si>
  <si>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</si>
  <si>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</si>
  <si>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</si>
  <si>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</si>
  <si>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</si>
  <si>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</si>
  <si>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</si>
  <si>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</si>
  <si>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</si>
  <si>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</si>
  <si>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</si>
  <si>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</si>
  <si>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</si>
  <si>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</si>
  <si>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</si>
  <si>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</si>
  <si>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</si>
  <si>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</si>
  <si>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</si>
  <si>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</si>
  <si>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</si>
  <si>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</si>
  <si>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</si>
  <si>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</si>
  <si>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</si>
  <si>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</si>
  <si>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</si>
  <si>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</si>
  <si>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</si>
  <si>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</si>
  <si>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</si>
  <si>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</si>
  <si>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</si>
  <si>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</si>
  <si>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</si>
  <si>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</si>
  <si>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</si>
  <si>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</si>
  <si>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</si>
  <si>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</si>
  <si>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</si>
  <si>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</si>
  <si>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</si>
  <si>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</si>
  <si>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</si>
  <si>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</si>
  <si>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</si>
  <si>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</si>
  <si>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</si>
  <si>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</si>
  <si>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</si>
  <si>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</si>
  <si>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</si>
  <si>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</si>
  <si>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</si>
  <si>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</si>
  <si>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</si>
  <si>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</si>
  <si>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</si>
  <si>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</si>
  <si>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</si>
  <si>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</si>
  <si>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</si>
  <si>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</si>
  <si>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</si>
  <si>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</si>
  <si>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</si>
  <si>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</si>
  <si>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</si>
  <si>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</si>
  <si>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</si>
  <si>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</si>
  <si>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</si>
  <si>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</si>
  <si>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</si>
  <si>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</si>
  <si>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</si>
  <si>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</si>
  <si>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</si>
  <si>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</si>
  <si>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</si>
  <si>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</si>
  <si>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</si>
  <si>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</si>
  <si>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</si>
  <si>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</si>
  <si>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</si>
  <si>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</si>
  <si>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</si>
  <si>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</si>
  <si>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</si>
  <si>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</si>
  <si>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</si>
  <si>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</si>
  <si>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</si>
  <si>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</si>
  <si>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</si>
  <si>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</si>
  <si>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</si>
  <si>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</si>
  <si>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</si>
  <si>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</si>
  <si>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</si>
  <si>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</si>
  <si>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</si>
  <si>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</si>
  <si>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</si>
  <si>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</si>
  <si>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</si>
  <si>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</si>
  <si>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</si>
  <si>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</si>
  <si>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</si>
  <si>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</si>
  <si>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</si>
  <si>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</si>
  <si>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</si>
  <si>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</si>
  <si>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</si>
  <si>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</si>
  <si>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</si>
  <si>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</si>
  <si>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</si>
  <si>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</si>
  <si>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</si>
  <si>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</si>
  <si>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</si>
  <si>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</si>
  <si>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</si>
  <si>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</si>
  <si>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</si>
  <si>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</si>
  <si>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</si>
  <si>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</si>
  <si>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</si>
  <si>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</si>
  <si>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</si>
  <si>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</si>
  <si>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</si>
  <si>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</si>
  <si>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</si>
  <si>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</si>
  <si>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</si>
  <si>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</si>
  <si>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</si>
  <si>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</si>
  <si>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</si>
  <si>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</si>
  <si>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</si>
  <si>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</si>
  <si>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</si>
  <si>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</si>
  <si>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</si>
  <si>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</si>
  <si>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</si>
  <si>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</si>
  <si>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</si>
  <si>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</si>
  <si>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</si>
  <si>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</si>
  <si>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</si>
  <si>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</si>
  <si>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</si>
  <si>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</si>
  <si>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</si>
  <si>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</si>
  <si>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</si>
  <si>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</si>
  <si>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</si>
  <si>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</si>
  <si>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</si>
  <si>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</si>
  <si>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</si>
  <si>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</si>
  <si>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</si>
  <si>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</si>
  <si>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</si>
  <si>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</si>
  <si>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</si>
  <si>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</si>
  <si>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</si>
  <si>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</si>
  <si>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</si>
  <si>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</si>
  <si>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</si>
  <si>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</si>
  <si>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</si>
  <si>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</si>
  <si>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</si>
  <si>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</si>
  <si>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</si>
  <si>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</si>
  <si>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</si>
  <si>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</si>
  <si>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</si>
  <si>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</si>
  <si>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</si>
  <si>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</si>
  <si>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</si>
  <si>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</si>
  <si>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</si>
  <si>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</si>
  <si>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</si>
  <si>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</si>
  <si>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</si>
  <si>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</si>
  <si>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</si>
  <si>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</si>
  <si>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</si>
  <si>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</si>
  <si>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</si>
  <si>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</si>
  <si>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</si>
  <si>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</si>
  <si>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</si>
  <si>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</si>
  <si>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</si>
  <si>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</si>
  <si>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</si>
  <si>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</si>
  <si>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</si>
  <si>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</si>
  <si>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</si>
  <si>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</si>
  <si>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</si>
  <si>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</si>
  <si>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</si>
  <si>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</si>
  <si>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</si>
  <si>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</si>
  <si>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</si>
  <si>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</si>
  <si>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</si>
  <si>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</si>
  <si>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</si>
  <si>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</si>
  <si>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</si>
  <si>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</si>
  <si>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</si>
  <si>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</si>
  <si>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</si>
  <si>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</si>
  <si>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</si>
  <si>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</si>
  <si>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</si>
  <si>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</si>
  <si>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</si>
  <si>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</si>
  <si>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</si>
  <si>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</si>
  <si>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</si>
  <si>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</si>
  <si>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</si>
  <si>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</si>
  <si>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</si>
  <si>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</si>
  <si>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</si>
  <si>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</si>
  <si>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</si>
  <si>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</si>
  <si>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</si>
  <si>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</si>
  <si>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</si>
  <si>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</si>
  <si>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</si>
  <si>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</si>
  <si>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</si>
  <si>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</si>
  <si>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</si>
  <si>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</si>
  <si>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</si>
  <si>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</si>
  <si>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</si>
  <si>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</si>
  <si>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</si>
  <si>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</si>
  <si>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</si>
  <si>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</si>
  <si>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</si>
  <si>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</si>
  <si>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</si>
  <si>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</si>
  <si>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</si>
  <si>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</si>
  <si>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</si>
  <si>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</si>
  <si>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</si>
  <si>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</si>
  <si>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</si>
  <si>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</si>
  <si>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</si>
  <si>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</si>
  <si>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</si>
  <si>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</si>
  <si>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</si>
  <si>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</si>
  <si>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</si>
  <si>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</si>
  <si>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</si>
  <si>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</si>
  <si>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</si>
  <si>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</si>
  <si>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</si>
  <si>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</si>
  <si>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</si>
  <si>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</si>
  <si>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</si>
  <si>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</si>
  <si>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</si>
  <si>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</si>
  <si>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</si>
  <si>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</si>
  <si>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</si>
  <si>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</si>
  <si>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</si>
  <si>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</si>
  <si>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</si>
  <si>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</si>
  <si>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</si>
  <si>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</si>
  <si>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</si>
  <si>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</si>
  <si>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</si>
  <si>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</si>
  <si>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</si>
  <si>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</si>
  <si>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</si>
  <si>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</si>
  <si>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</si>
  <si>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</si>
  <si>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</si>
  <si>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</si>
  <si>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</si>
  <si>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</si>
  <si>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</si>
  <si>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</si>
  <si>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</si>
  <si>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</si>
  <si>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</si>
  <si>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</si>
  <si>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</si>
  <si>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</si>
  <si>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</si>
  <si>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</si>
  <si>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</si>
  <si>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</si>
  <si>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</si>
  <si>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</si>
  <si>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</si>
  <si>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</si>
  <si>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</si>
  <si>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</si>
  <si>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</si>
  <si>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</si>
  <si>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</si>
  <si>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</si>
  <si>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</si>
  <si>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</si>
  <si>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</si>
  <si>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</si>
  <si>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</si>
  <si>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</si>
  <si>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</si>
  <si>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</si>
  <si>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</si>
  <si>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</si>
  <si>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</si>
  <si>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</si>
  <si>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</si>
  <si>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</si>
  <si>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</si>
  <si>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</si>
  <si>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</si>
  <si>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</si>
  <si>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</si>
  <si>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</si>
  <si>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</si>
  <si>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</si>
  <si>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</si>
  <si>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</si>
  <si>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</si>
  <si>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</si>
  <si>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</si>
  <si>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</si>
  <si>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</si>
  <si>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</si>
  <si>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</si>
  <si>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</si>
  <si>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</si>
  <si>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</si>
  <si>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</si>
  <si>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</si>
  <si>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</si>
  <si>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</si>
  <si>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</si>
  <si>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</si>
  <si>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</si>
  <si>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</si>
  <si>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</si>
  <si>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</si>
  <si>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</si>
  <si>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</si>
  <si>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</si>
  <si>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</si>
  <si>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</si>
  <si>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</si>
  <si>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</si>
  <si>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</si>
  <si>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</si>
  <si>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</si>
  <si>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</si>
  <si>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</si>
  <si>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</si>
  <si>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</si>
  <si>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</si>
  <si>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</si>
  <si>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</si>
  <si>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</si>
  <si>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</si>
  <si>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</si>
  <si>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</si>
  <si>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</si>
  <si>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</si>
  <si>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</si>
  <si>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</si>
  <si>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</si>
  <si>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</si>
  <si>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</si>
  <si>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</si>
  <si>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</si>
  <si>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</si>
  <si>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</si>
  <si>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</si>
  <si>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</si>
  <si>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</si>
  <si>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</si>
  <si>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</si>
  <si>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</si>
  <si>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</si>
  <si>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</si>
  <si>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</si>
  <si>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</si>
  <si>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</si>
  <si>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</si>
  <si>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</si>
  <si>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</si>
  <si>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</si>
  <si>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</si>
  <si>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</si>
  <si>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</si>
  <si>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</si>
  <si>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</si>
  <si>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</si>
  <si>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</si>
  <si>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</si>
  <si>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</si>
  <si>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</si>
  <si>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</si>
  <si>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</si>
  <si>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</si>
  <si>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</si>
  <si>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</si>
  <si>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</si>
  <si>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</si>
  <si>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</si>
  <si>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</si>
  <si>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</si>
  <si>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</si>
  <si>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</si>
  <si>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</si>
  <si>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</si>
  <si>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</si>
  <si>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</si>
  <si>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</si>
  <si>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</si>
  <si>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</si>
  <si>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</si>
  <si>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</si>
  <si>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</si>
  <si>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</si>
  <si>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</si>
  <si>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</si>
  <si>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</si>
  <si>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</si>
  <si>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</si>
  <si>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</si>
  <si>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</si>
  <si>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</si>
  <si>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</si>
  <si>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</si>
  <si>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</si>
  <si>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</si>
  <si>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</si>
  <si>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</si>
  <si>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</si>
  <si>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</si>
  <si>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</si>
  <si>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</si>
  <si>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</si>
  <si>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</si>
  <si>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</si>
  <si>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</si>
  <si>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</si>
  <si>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</si>
  <si>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</si>
  <si>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</si>
  <si>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</si>
  <si>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</si>
  <si>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</si>
  <si>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</si>
  <si>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</si>
  <si>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</si>
  <si>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</si>
  <si>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</si>
  <si>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</si>
  <si>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</si>
  <si>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</si>
  <si>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</si>
  <si>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</si>
  <si>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</si>
  <si>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</si>
  <si>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</si>
  <si>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</si>
  <si>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</si>
  <si>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</si>
  <si>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</si>
  <si>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</si>
  <si>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</si>
  <si>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</si>
  <si>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</si>
  <si>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</si>
  <si>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</si>
  <si>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</si>
  <si>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</si>
  <si>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</si>
  <si>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</si>
  <si>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</si>
  <si>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</si>
  <si>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</si>
  <si>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</si>
  <si>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</si>
  <si>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</si>
  <si>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</si>
  <si>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</si>
  <si>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</si>
  <si>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</si>
  <si>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</si>
  <si>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</si>
  <si>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</si>
  <si>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</si>
  <si>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</si>
  <si>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</si>
  <si>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</si>
  <si>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</si>
  <si>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</si>
  <si>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</si>
  <si>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</si>
  <si>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</si>
  <si>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</si>
  <si>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</si>
  <si>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</si>
  <si>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</si>
  <si>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</si>
  <si>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</si>
  <si>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</si>
  <si>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</si>
  <si>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</si>
  <si>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</si>
  <si>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</si>
  <si>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</si>
  <si>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</si>
  <si>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</si>
  <si>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</si>
  <si>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</si>
  <si>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</si>
  <si>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</si>
  <si>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</si>
  <si>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</si>
  <si>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</si>
  <si>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</si>
  <si>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</si>
  <si>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</si>
  <si>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</si>
  <si>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</si>
  <si>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</si>
  <si>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</si>
  <si>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</si>
  <si>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</si>
  <si>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</si>
  <si>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</si>
  <si>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</si>
  <si>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</si>
  <si>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</si>
  <si>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</si>
  <si>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</si>
  <si>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</si>
  <si>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</si>
  <si>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</si>
  <si>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</si>
  <si>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</si>
  <si>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</si>
  <si>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</si>
  <si>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</si>
  <si>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</si>
  <si>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</si>
  <si>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</si>
  <si>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</si>
  <si>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</si>
  <si>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</si>
  <si>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</si>
  <si>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</si>
  <si>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</si>
  <si>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</si>
  <si>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</si>
  <si>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</si>
  <si>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</si>
  <si>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</si>
  <si>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</si>
  <si>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</si>
  <si>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</si>
  <si>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</si>
  <si>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</si>
  <si>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</si>
  <si>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</si>
  <si>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</si>
  <si>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</si>
  <si>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</si>
  <si>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</si>
  <si>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</si>
  <si>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</si>
  <si>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</si>
  <si>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</si>
  <si>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</si>
  <si>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</si>
  <si>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</si>
  <si>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</si>
  <si>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</si>
  <si>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</si>
  <si>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</si>
  <si>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</si>
  <si>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</si>
  <si>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</si>
  <si>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</si>
  <si>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</si>
  <si>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</si>
  <si>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</si>
  <si>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</si>
  <si>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</si>
  <si>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</si>
  <si>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</si>
  <si>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</si>
  <si>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</si>
  <si>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</si>
  <si>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</si>
  <si>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</si>
  <si>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</si>
  <si>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</si>
  <si>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</si>
  <si>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</si>
  <si>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</si>
  <si>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</si>
  <si>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</si>
  <si>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</si>
  <si>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</si>
  <si>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</si>
  <si>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</si>
  <si>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</si>
  <si>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</si>
  <si>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</si>
  <si>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</si>
  <si>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</si>
  <si>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</si>
  <si>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</si>
  <si>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</si>
  <si>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</si>
  <si>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</si>
  <si>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</si>
  <si>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</si>
  <si>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</si>
  <si>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</si>
  <si>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</si>
  <si>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</si>
  <si>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</si>
  <si>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</si>
  <si>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</si>
  <si>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</si>
  <si>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</si>
  <si>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</si>
  <si>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</si>
  <si>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</si>
  <si>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</si>
  <si>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</si>
  <si>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</si>
  <si>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</si>
  <si>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</si>
  <si>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</si>
  <si>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</si>
  <si>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</si>
  <si>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</si>
  <si>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</si>
  <si>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</si>
  <si>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</si>
  <si>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</si>
  <si>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</si>
  <si>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</si>
  <si>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</si>
  <si>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</si>
  <si>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</si>
  <si>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</si>
  <si>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</si>
  <si>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</si>
  <si>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</si>
  <si>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</si>
  <si>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</si>
  <si>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</si>
  <si>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</si>
  <si>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</si>
  <si>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</si>
  <si>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</si>
  <si>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</si>
  <si>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</si>
  <si>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</si>
  <si>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</si>
  <si>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</si>
  <si>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</si>
  <si>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</si>
  <si>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</si>
  <si>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</si>
  <si>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</si>
  <si>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</si>
  <si>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</si>
  <si>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</si>
  <si>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</si>
  <si>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</si>
  <si>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</si>
  <si>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</si>
  <si>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</si>
  <si>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</si>
  <si>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</si>
  <si>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</si>
  <si>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</si>
  <si>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</si>
  <si>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</si>
  <si>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</si>
  <si>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</si>
  <si>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</si>
  <si>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</si>
  <si>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</si>
  <si>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</si>
  <si>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</si>
  <si>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</si>
  <si>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</si>
  <si>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</si>
  <si>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</si>
  <si>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</si>
  <si>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</si>
  <si>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</si>
  <si>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</si>
  <si>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</si>
  <si>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</si>
  <si>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</si>
  <si>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</si>
  <si>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</si>
  <si>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</si>
  <si>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</si>
  <si>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</si>
  <si>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</si>
  <si>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</si>
  <si>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</si>
  <si>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</si>
  <si>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</si>
  <si>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</si>
  <si>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</si>
  <si>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</si>
  <si>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</si>
  <si>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</si>
  <si>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</si>
  <si>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</si>
  <si>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</si>
  <si>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</si>
  <si>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</si>
  <si>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</si>
  <si>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</si>
  <si>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</si>
  <si>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</si>
  <si>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</si>
  <si>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</si>
  <si>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</si>
  <si>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</si>
  <si>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</si>
  <si>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</si>
  <si>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</si>
  <si>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</si>
  <si>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</si>
  <si>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</si>
  <si>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</si>
  <si>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</si>
  <si>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</si>
  <si>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</si>
  <si>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</si>
  <si>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</si>
  <si>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</si>
  <si>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</si>
  <si>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</si>
  <si>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</si>
  <si>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</si>
  <si>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</si>
  <si>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</si>
  <si>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</si>
  <si>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</si>
  <si>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</si>
  <si>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</si>
  <si>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</si>
  <si>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</si>
  <si>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</si>
  <si>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</si>
  <si>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</si>
  <si>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</si>
  <si>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</si>
  <si>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</si>
  <si>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</si>
  <si>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</si>
  <si>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</si>
  <si>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</si>
  <si>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</si>
  <si>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</si>
  <si>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</si>
  <si>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</si>
  <si>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</si>
  <si>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</si>
  <si>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</si>
  <si>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</si>
  <si>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</si>
  <si>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</si>
  <si>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</si>
  <si>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</si>
  <si>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</si>
  <si>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</si>
  <si>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</si>
  <si>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</si>
  <si>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</si>
  <si>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</si>
  <si>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</si>
  <si>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</si>
  <si>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</si>
  <si>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</si>
  <si>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</si>
  <si>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</si>
  <si>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</si>
  <si>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</si>
  <si>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</si>
  <si>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</si>
  <si>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</si>
  <si>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</si>
  <si>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</si>
  <si>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</si>
  <si>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</si>
  <si>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</si>
  <si>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</si>
  <si>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</si>
  <si>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</si>
  <si>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</si>
  <si>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</si>
  <si>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</si>
  <si>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</si>
  <si>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</si>
  <si>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</si>
  <si>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</si>
  <si>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</si>
  <si>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</si>
  <si>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</si>
  <si>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</si>
  <si>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</si>
  <si>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</si>
  <si>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</si>
  <si>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</si>
  <si>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</si>
  <si>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</si>
  <si>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</si>
  <si>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</si>
  <si>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</si>
  <si>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</si>
  <si>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</si>
  <si>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</si>
  <si>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</si>
  <si>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</si>
  <si>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</si>
  <si>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</si>
  <si>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</si>
  <si>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</si>
  <si>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</si>
  <si>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</si>
  <si>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</si>
  <si>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</si>
  <si>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</si>
  <si>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</si>
  <si>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</si>
  <si>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</si>
  <si>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</si>
  <si>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</si>
  <si>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</si>
  <si>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</si>
  <si>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</si>
  <si>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</si>
  <si>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</si>
  <si>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</si>
  <si>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</si>
  <si>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</si>
  <si>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</si>
  <si>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</si>
  <si>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</si>
  <si>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</si>
  <si>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</si>
  <si>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</si>
  <si>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</si>
  <si>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</si>
  <si>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</si>
  <si>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</si>
  <si>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</si>
  <si>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</si>
  <si>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</si>
  <si>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</si>
  <si>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</si>
  <si>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</si>
  <si>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</si>
  <si>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</si>
  <si>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</si>
  <si>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</si>
  <si>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</si>
  <si>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</si>
  <si>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</si>
  <si>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</si>
  <si>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</si>
  <si>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</si>
  <si>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</si>
  <si>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</si>
  <si>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</si>
  <si>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</si>
  <si>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</si>
  <si>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</si>
  <si>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</si>
  <si>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</si>
  <si>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</si>
  <si>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</si>
  <si>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</si>
  <si>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</si>
  <si>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</si>
  <si>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</si>
  <si>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</si>
  <si>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</si>
  <si>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</si>
  <si>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</si>
  <si>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</si>
  <si>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</si>
  <si>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</si>
  <si>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</si>
  <si>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</si>
  <si>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</si>
  <si>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</si>
  <si>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</si>
  <si>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</si>
  <si>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</si>
  <si>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</si>
  <si>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</si>
  <si>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</si>
  <si>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</si>
  <si>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</si>
  <si>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</si>
  <si>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</si>
  <si>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</si>
  <si>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</si>
  <si>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</si>
  <si>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</si>
  <si>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</si>
  <si>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</si>
  <si>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</si>
  <si>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</si>
  <si>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</si>
  <si>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</si>
  <si>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</si>
  <si>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</si>
  <si>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</si>
  <si>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</si>
  <si>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</si>
  <si>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</si>
  <si>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</si>
  <si>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</si>
  <si>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</si>
  <si>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</si>
  <si>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</si>
  <si>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</si>
  <si>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</si>
  <si>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</si>
  <si>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</si>
  <si>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</si>
  <si>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</si>
  <si>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</si>
  <si>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</si>
  <si>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</si>
  <si>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</si>
  <si>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</si>
  <si>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</si>
  <si>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</si>
  <si>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</si>
  <si>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</si>
  <si>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</si>
  <si>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</si>
  <si>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</si>
  <si>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</si>
  <si>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</si>
  <si>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</si>
  <si>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</si>
  <si>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</si>
  <si>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</si>
  <si>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</si>
  <si>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</si>
  <si>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</si>
  <si>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</si>
  <si>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</si>
  <si>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</si>
  <si>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</si>
  <si>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</si>
  <si>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</si>
  <si>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</si>
  <si>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</si>
  <si>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</si>
  <si>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</si>
  <si>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</si>
  <si>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</si>
  <si>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</si>
  <si>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</si>
  <si>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</si>
  <si>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</si>
  <si>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</si>
  <si>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</si>
  <si>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</si>
  <si>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</si>
  <si>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</si>
  <si>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</si>
  <si>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</si>
  <si>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</si>
  <si>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</si>
  <si>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</si>
  <si>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</si>
  <si>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</si>
  <si>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</si>
  <si>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</si>
  <si>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</si>
  <si>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</si>
  <si>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</si>
  <si>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</si>
  <si>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</si>
  <si>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</si>
  <si>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</si>
  <si>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</si>
  <si>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</si>
  <si>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</si>
  <si>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</si>
  <si>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</si>
  <si>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</si>
  <si>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</si>
  <si>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</si>
  <si>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</si>
  <si>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</si>
  <si>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</si>
  <si>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</si>
  <si>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</si>
  <si>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</si>
  <si>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</si>
  <si>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</si>
  <si>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</si>
  <si>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</si>
  <si>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</si>
  <si>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</si>
  <si>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</si>
  <si>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</si>
  <si>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</si>
  <si>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</si>
  <si>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</si>
  <si>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</si>
  <si>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</si>
  <si>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</si>
  <si>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</si>
  <si>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</si>
  <si>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</si>
  <si>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</si>
  <si>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</si>
  <si>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</si>
  <si>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</si>
  <si>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</si>
  <si>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</si>
  <si>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</si>
  <si>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</si>
  <si>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</si>
  <si>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</si>
  <si>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</si>
  <si>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</si>
  <si>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</si>
  <si>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</si>
  <si>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</si>
  <si>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</si>
  <si>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</si>
  <si>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</si>
  <si>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</si>
  <si>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</si>
  <si>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</si>
  <si>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</si>
  <si>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</si>
  <si>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</si>
  <si>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</si>
  <si>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</si>
  <si>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</si>
  <si>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</si>
  <si>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</si>
  <si>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</si>
  <si>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</si>
  <si>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</si>
  <si>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</si>
  <si>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</si>
  <si>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</si>
  <si>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</si>
  <si>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</si>
  <si>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</si>
  <si>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</si>
  <si>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</si>
  <si>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</si>
  <si>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</si>
  <si>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</si>
  <si>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</si>
  <si>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</si>
  <si>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</si>
  <si>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</si>
  <si>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</si>
  <si>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</si>
  <si>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</si>
  <si>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</si>
  <si>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</si>
  <si>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</si>
  <si>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</si>
  <si>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</si>
  <si>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</si>
  <si>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</si>
  <si>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</si>
  <si>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</si>
  <si>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</si>
  <si>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</si>
  <si>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</si>
  <si>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</si>
  <si>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</si>
  <si>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</si>
  <si>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</si>
  <si>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</si>
  <si>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</si>
  <si>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</si>
  <si>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</si>
  <si>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</si>
  <si>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</si>
  <si>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</si>
  <si>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</si>
  <si>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</si>
  <si>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</si>
  <si>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</si>
  <si>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</si>
  <si>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</si>
  <si>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</si>
  <si>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</si>
  <si>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</si>
  <si>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</si>
  <si>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</si>
  <si>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</si>
  <si>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</si>
  <si>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</si>
  <si>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</si>
  <si>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</si>
  <si>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</si>
  <si>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</si>
  <si>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</si>
  <si>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</si>
  <si>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</si>
  <si>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</si>
  <si>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</si>
  <si>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</si>
  <si>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</si>
  <si>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</si>
  <si>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</si>
  <si>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</si>
  <si>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</si>
  <si>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</si>
  <si>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</si>
  <si>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</si>
  <si>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</si>
  <si>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</si>
  <si>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</si>
  <si>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</si>
  <si>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</si>
  <si>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</si>
  <si>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</si>
  <si>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</si>
  <si>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</si>
  <si>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</si>
  <si>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</si>
  <si>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</si>
  <si>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</si>
  <si>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</si>
  <si>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</si>
  <si>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</si>
  <si>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</si>
  <si>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</si>
  <si>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</si>
  <si>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</si>
  <si>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</si>
  <si>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</si>
  <si>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</si>
  <si>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</si>
  <si>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</si>
  <si>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</si>
  <si>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</si>
  <si>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</si>
  <si>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</si>
  <si>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</si>
  <si>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</si>
  <si>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</si>
  <si>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</si>
  <si>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</si>
  <si>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</si>
  <si>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</si>
  <si>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</si>
  <si>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</si>
  <si>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</si>
  <si>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</si>
  <si>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</si>
  <si>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</si>
  <si>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</si>
  <si>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</si>
  <si>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</si>
  <si>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</si>
  <si>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</si>
  <si>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</si>
  <si>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</si>
  <si>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</si>
  <si>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</si>
  <si>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</si>
  <si>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</si>
  <si>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</si>
  <si>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</si>
  <si>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</si>
  <si>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</si>
  <si>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</si>
  <si>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</si>
  <si>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</si>
  <si>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</si>
  <si>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</si>
  <si>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</si>
  <si>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</si>
  <si>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</si>
  <si>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</si>
  <si>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</si>
  <si>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</si>
  <si>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</si>
  <si>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</si>
  <si>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</si>
  <si>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</si>
  <si>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</si>
  <si>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</si>
  <si>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</si>
  <si>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</si>
  <si>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</si>
  <si>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</si>
  <si>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</si>
  <si>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</si>
  <si>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</si>
  <si>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</si>
  <si>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</si>
  <si>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</si>
  <si>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</si>
  <si>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</si>
  <si>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</si>
  <si>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</si>
  <si>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</si>
  <si>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</si>
  <si>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</si>
  <si>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</si>
  <si>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</si>
  <si>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</si>
  <si>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</si>
  <si>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</si>
  <si>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</si>
  <si>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</si>
  <si>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</si>
  <si>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</si>
  <si>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</si>
  <si>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</si>
  <si>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</si>
  <si>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</si>
  <si>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</si>
  <si>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</si>
  <si>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</si>
  <si>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</si>
  <si>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</si>
  <si>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</si>
  <si>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</si>
  <si>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</si>
  <si>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</si>
  <si>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</si>
  <si>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</si>
  <si>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</si>
  <si>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</si>
  <si>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</si>
  <si>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</si>
  <si>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</si>
  <si>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</si>
  <si>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</si>
  <si>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</si>
  <si>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</si>
  <si>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</si>
  <si>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</si>
  <si>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</si>
  <si>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</si>
  <si>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</si>
  <si>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</si>
  <si>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</si>
  <si>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</si>
  <si>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</si>
  <si>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</si>
  <si>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</si>
  <si>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</si>
  <si>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</si>
  <si>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</si>
  <si>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</si>
  <si>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</si>
  <si>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</si>
  <si>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</si>
  <si>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</si>
  <si>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</si>
  <si>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</si>
  <si>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</si>
  <si>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</si>
  <si>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</si>
  <si>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</si>
  <si>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</si>
  <si>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</si>
  <si>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</si>
  <si>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</si>
  <si>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</si>
  <si>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</si>
  <si>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</si>
  <si>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</si>
  <si>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</si>
  <si>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</si>
  <si>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</si>
  <si>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</si>
  <si>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</si>
  <si>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</si>
  <si>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</si>
  <si>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</si>
  <si>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</si>
  <si>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</si>
  <si>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</si>
  <si>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</si>
  <si>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</si>
  <si>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</si>
  <si>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</si>
  <si>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</si>
  <si>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</si>
  <si>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</si>
  <si>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</si>
  <si>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</si>
  <si>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</si>
  <si>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</si>
  <si>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</si>
  <si>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</si>
  <si>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</si>
  <si>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</si>
  <si>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</si>
  <si>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</si>
  <si>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</si>
  <si>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</si>
  <si>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</si>
  <si>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</si>
  <si>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</si>
  <si>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</si>
  <si>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</si>
  <si>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</si>
  <si>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</si>
  <si>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</si>
  <si>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</si>
  <si>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</si>
  <si>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</si>
  <si>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</si>
  <si>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</si>
  <si>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</si>
  <si>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</si>
  <si>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</si>
  <si>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</si>
  <si>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</si>
  <si>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</si>
  <si>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</si>
  <si>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</si>
  <si>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</si>
  <si>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</si>
  <si>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</si>
  <si>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</si>
  <si>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</si>
  <si>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</si>
  <si>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</si>
  <si>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</si>
  <si>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</si>
  <si>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</si>
  <si>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</si>
  <si>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</si>
  <si>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</si>
  <si>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</si>
  <si>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</si>
  <si>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</si>
  <si>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</si>
  <si>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</si>
  <si>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</si>
  <si>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</si>
  <si>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</si>
  <si>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</si>
  <si>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</si>
  <si>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</si>
  <si>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</si>
  <si>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</si>
  <si>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</si>
  <si>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</si>
  <si>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</si>
  <si>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</si>
  <si>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</si>
  <si>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</si>
  <si>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</si>
  <si>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</si>
  <si>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</si>
  <si>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</si>
  <si>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</si>
  <si>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</si>
  <si>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</si>
  <si>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</si>
  <si>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</si>
  <si>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</si>
  <si>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</si>
  <si>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</si>
  <si>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</si>
  <si>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</si>
  <si>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</si>
  <si>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</si>
  <si>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</si>
  <si>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</si>
  <si>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</si>
  <si>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</si>
  <si>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</si>
  <si>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</si>
  <si>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</si>
  <si>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</si>
  <si>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</si>
  <si>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</si>
  <si>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</si>
  <si>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</si>
  <si>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</si>
  <si>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</si>
  <si>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</si>
  <si>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</si>
  <si>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</si>
  <si>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</si>
  <si>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</si>
  <si>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</si>
  <si>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</si>
  <si>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</si>
  <si>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</si>
  <si>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</si>
  <si>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</si>
  <si>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</si>
  <si>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</si>
  <si>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</si>
  <si>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</si>
  <si>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</si>
  <si>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</si>
  <si>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</si>
  <si>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</si>
  <si>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</si>
  <si>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</si>
  <si>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</si>
  <si>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</si>
  <si>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</si>
  <si>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</si>
  <si>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</si>
  <si>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</si>
  <si>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</si>
  <si>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</si>
  <si>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</si>
  <si>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</si>
  <si>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</si>
  <si>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</si>
  <si>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</si>
  <si>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</si>
  <si>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</si>
  <si>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</si>
  <si>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</si>
  <si>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</si>
  <si>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</si>
  <si>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</si>
  <si>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</si>
  <si>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</si>
  <si>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</si>
  <si>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</si>
  <si>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</si>
  <si>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</si>
  <si>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</si>
  <si>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</si>
  <si>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</si>
  <si>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</si>
  <si>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</si>
  <si>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</si>
  <si>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</si>
  <si>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</si>
  <si>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</si>
  <si>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</si>
  <si>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</si>
  <si>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</si>
  <si>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</si>
  <si>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</si>
  <si>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</si>
  <si>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</si>
  <si>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</si>
  <si>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</si>
  <si>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</si>
  <si>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</si>
  <si>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</si>
  <si>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</si>
  <si>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</si>
  <si>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</si>
  <si>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</si>
  <si>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</si>
  <si>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</si>
  <si>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</si>
  <si>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</si>
  <si>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</si>
  <si>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</si>
  <si>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</si>
  <si>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</si>
  <si>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</si>
  <si>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</si>
  <si>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</si>
  <si>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</si>
  <si>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</si>
  <si>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</si>
  <si>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</si>
  <si>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</si>
  <si>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</si>
  <si>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</si>
  <si>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</si>
  <si>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</si>
  <si>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</si>
  <si>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</si>
  <si>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</si>
  <si>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</si>
  <si>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</si>
  <si>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</si>
  <si>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</si>
  <si>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</si>
  <si>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</si>
  <si>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</si>
  <si>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</si>
  <si>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</si>
  <si>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</si>
  <si>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</si>
  <si>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</si>
  <si>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</si>
  <si>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</si>
  <si>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</si>
  <si>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</si>
  <si>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</si>
  <si>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</si>
  <si>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</si>
  <si>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</si>
  <si>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</si>
  <si>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</si>
  <si>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</si>
  <si>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</si>
  <si>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</si>
  <si>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</si>
  <si>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</si>
  <si>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</si>
  <si>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</si>
  <si>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</si>
  <si>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</si>
  <si>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</si>
  <si>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</si>
  <si>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</si>
  <si>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</si>
  <si>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</si>
  <si>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</si>
  <si>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</si>
  <si>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</si>
  <si>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</si>
  <si>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</si>
  <si>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</si>
  <si>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</si>
  <si>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</si>
  <si>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</si>
  <si>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</si>
  <si>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</si>
  <si>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</si>
  <si>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</si>
  <si>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</si>
  <si>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</si>
  <si>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</si>
  <si>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</si>
  <si>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</si>
  <si>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</si>
  <si>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</si>
  <si>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</si>
  <si>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</si>
  <si>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</si>
  <si>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</si>
  <si>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</si>
  <si>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</si>
  <si>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</si>
  <si>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</si>
  <si>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</si>
  <si>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</si>
  <si>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</si>
  <si>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</si>
  <si>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</si>
  <si>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</si>
  <si>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</si>
  <si>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</si>
  <si>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</si>
  <si>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</si>
  <si>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</si>
  <si>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</si>
  <si>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</si>
  <si>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</si>
  <si>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</si>
  <si>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</si>
  <si>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</si>
  <si>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</si>
  <si>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</si>
  <si>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</si>
  <si>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</si>
  <si>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</si>
  <si>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</si>
  <si>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</si>
  <si>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</si>
  <si>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</si>
  <si>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</si>
  <si>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</si>
  <si>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</si>
  <si>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</si>
  <si>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</si>
  <si>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</si>
  <si>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</si>
  <si>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</si>
  <si>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</si>
  <si>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</si>
  <si>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</si>
  <si>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</si>
  <si>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</si>
  <si>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</si>
  <si>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</si>
  <si>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</si>
  <si>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</si>
  <si>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</si>
  <si>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</si>
  <si>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</si>
  <si>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</si>
  <si>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</si>
  <si>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</si>
  <si>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</si>
  <si>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</si>
  <si>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</si>
  <si>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</si>
  <si>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</si>
  <si>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</si>
  <si>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</si>
  <si>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</si>
  <si>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</si>
  <si>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</si>
  <si>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</si>
  <si>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</si>
  <si>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</si>
  <si>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</si>
  <si>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</si>
  <si>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</si>
  <si>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</si>
  <si>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</si>
  <si>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</si>
  <si>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</si>
  <si>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</si>
  <si>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</si>
  <si>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</si>
  <si>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</si>
  <si>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</si>
  <si>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</si>
  <si>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</si>
  <si>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</si>
  <si>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</si>
  <si>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</si>
  <si>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</si>
  <si>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</si>
  <si>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</si>
  <si>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</si>
  <si>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</si>
  <si>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</si>
  <si>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</si>
  <si>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</si>
  <si>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</si>
  <si>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</si>
  <si>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</si>
  <si>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</si>
  <si>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</si>
  <si>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</si>
  <si>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</si>
  <si>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</si>
  <si>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</si>
  <si>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</si>
  <si>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</si>
  <si>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</si>
  <si>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</si>
  <si>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</si>
  <si>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</si>
  <si>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</si>
  <si>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</si>
  <si>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</si>
  <si>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</si>
  <si>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</si>
  <si>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</si>
  <si>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</si>
  <si>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</si>
  <si>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</si>
  <si>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</si>
  <si>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</si>
  <si>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</si>
  <si>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</si>
  <si>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</si>
  <si>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</si>
  <si>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</si>
  <si>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</si>
  <si>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</si>
  <si>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</si>
  <si>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</si>
  <si>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</si>
  <si>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</si>
  <si>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</si>
  <si>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</si>
  <si>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</si>
  <si>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</si>
  <si>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</si>
  <si>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</si>
  <si>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</si>
  <si>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</si>
  <si>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</si>
  <si>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</si>
  <si>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</si>
  <si>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</si>
  <si>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</si>
  <si>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</si>
  <si>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</si>
  <si>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</si>
  <si>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</si>
  <si>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</si>
  <si>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</si>
  <si>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</si>
  <si>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</si>
  <si>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</si>
  <si>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</si>
  <si>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</si>
  <si>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</si>
  <si>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</si>
  <si>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</si>
  <si>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</si>
  <si>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</si>
  <si>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</si>
  <si>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</si>
  <si>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</si>
  <si>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</si>
  <si>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</si>
  <si>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</si>
  <si>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</si>
  <si>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</si>
  <si>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</si>
  <si>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</si>
  <si>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</si>
  <si>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</si>
  <si>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</si>
  <si>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</si>
  <si>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</si>
  <si>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</si>
  <si>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</si>
  <si>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</si>
  <si>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</si>
  <si>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</si>
  <si>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</si>
  <si>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</si>
  <si>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</si>
  <si>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</si>
  <si>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</si>
  <si>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</si>
  <si>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</si>
  <si>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</si>
  <si>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</si>
  <si>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</si>
  <si>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</si>
  <si>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</si>
  <si>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</si>
  <si>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</si>
  <si>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</si>
  <si>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</si>
  <si>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</si>
  <si>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</si>
  <si>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</si>
  <si>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</si>
  <si>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</si>
  <si>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</si>
  <si>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</si>
  <si>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</si>
  <si>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</si>
  <si>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</si>
  <si>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</si>
  <si>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</si>
  <si>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</si>
  <si>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</si>
  <si>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</si>
  <si>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</si>
  <si>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</si>
  <si>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</si>
  <si>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</si>
  <si>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</si>
  <si>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</si>
  <si>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</si>
  <si>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</si>
  <si>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</si>
  <si>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</si>
  <si>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</si>
  <si>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</si>
  <si>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</si>
  <si>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</si>
  <si>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</si>
  <si>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</si>
  <si>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</si>
  <si>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</si>
  <si>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</si>
  <si>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</si>
  <si>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</si>
  <si>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</si>
  <si>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</si>
  <si>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</si>
  <si>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</si>
  <si>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</si>
  <si>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</si>
  <si>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</si>
  <si>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</si>
  <si>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</si>
  <si>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</si>
  <si>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</si>
  <si>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</si>
  <si>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</si>
  <si>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</si>
  <si>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</si>
  <si>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</si>
  <si>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</si>
  <si>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</si>
  <si>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</si>
  <si>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</si>
  <si>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</si>
  <si>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</si>
  <si>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</si>
  <si>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</si>
  <si>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</si>
  <si>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</si>
  <si>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</si>
  <si>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</si>
  <si>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</si>
  <si>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</si>
  <si>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</si>
  <si>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</si>
  <si>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</si>
  <si>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</si>
  <si>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</si>
  <si>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</si>
  <si>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</si>
  <si>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</si>
  <si>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</si>
  <si>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</si>
  <si>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</si>
  <si>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</si>
  <si>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</si>
  <si>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</si>
  <si>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</si>
  <si>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</si>
  <si>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</si>
  <si>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</si>
  <si>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</si>
  <si>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</si>
  <si>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</si>
  <si>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</si>
  <si>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</si>
  <si>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</si>
  <si>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</si>
  <si>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</si>
  <si>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</si>
  <si>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</si>
  <si>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</si>
  <si>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</si>
  <si>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</si>
  <si>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</si>
  <si>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</si>
  <si>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</si>
  <si>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</si>
  <si>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</si>
  <si>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</si>
  <si>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</si>
  <si>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</si>
  <si>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</si>
  <si>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</si>
  <si>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</si>
  <si>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</si>
  <si>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</si>
  <si>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</si>
  <si>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</si>
  <si>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</si>
  <si>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</si>
  <si>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</si>
  <si>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</si>
  <si>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</si>
  <si>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</si>
  <si>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</si>
  <si>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</si>
  <si>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</si>
  <si>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</si>
  <si>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</si>
  <si>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</si>
  <si>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</si>
  <si>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</si>
  <si>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</si>
  <si>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</si>
  <si>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</si>
  <si>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</si>
  <si>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</si>
  <si>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</si>
  <si>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</si>
  <si>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</si>
  <si>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</si>
  <si>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</si>
  <si>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</si>
  <si>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</si>
  <si>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</si>
  <si>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</si>
  <si>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</si>
  <si>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</si>
  <si>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</si>
  <si>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</si>
  <si>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</si>
  <si>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</si>
  <si>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</si>
  <si>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</si>
  <si>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</si>
  <si>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</si>
  <si>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</si>
  <si>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</si>
  <si>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</si>
  <si>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</si>
  <si>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</si>
  <si>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</si>
  <si>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</si>
  <si>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</si>
  <si>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</si>
  <si>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</si>
  <si>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</si>
  <si>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</si>
  <si>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</si>
  <si>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</si>
  <si>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</si>
  <si>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</si>
  <si>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</si>
  <si>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</si>
  <si>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</si>
  <si>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</si>
  <si>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</si>
  <si>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</si>
  <si>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</si>
  <si>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</si>
  <si>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</si>
  <si>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</si>
  <si>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</si>
  <si>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</si>
  <si>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</si>
  <si>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</si>
  <si>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</si>
  <si>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</si>
  <si>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</si>
  <si>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</si>
  <si>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</si>
  <si>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</si>
  <si>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</si>
  <si>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</si>
  <si>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</si>
  <si>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</si>
  <si>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</si>
  <si>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</si>
  <si>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</si>
  <si>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</si>
  <si>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</si>
  <si>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</si>
  <si>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</si>
  <si>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</si>
  <si>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</si>
  <si>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</si>
  <si>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</si>
  <si>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</si>
  <si>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</si>
  <si>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</si>
  <si>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</si>
  <si>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</si>
  <si>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</si>
  <si>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</si>
  <si>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</si>
  <si>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</si>
  <si>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</si>
  <si>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</si>
  <si>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</si>
  <si>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</si>
  <si>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</si>
  <si>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</si>
  <si>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</si>
  <si>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</si>
  <si>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</si>
  <si>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</si>
  <si>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</si>
  <si>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</si>
  <si>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</si>
  <si>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</si>
  <si>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</si>
  <si>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</si>
  <si>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</si>
  <si>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</si>
  <si>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</si>
  <si>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</si>
  <si>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</si>
  <si>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</si>
  <si>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</si>
  <si>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</si>
  <si>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</si>
  <si>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</si>
  <si>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</si>
  <si>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</si>
  <si>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</si>
  <si>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</si>
  <si>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</si>
  <si>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</si>
  <si>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</si>
  <si>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</si>
  <si>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</si>
  <si>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</si>
  <si>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</si>
  <si>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</si>
  <si>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</si>
  <si>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</si>
  <si>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</si>
  <si>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</si>
  <si>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</si>
  <si>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</si>
  <si>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</si>
  <si>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</si>
  <si>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</si>
  <si>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</si>
  <si>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</si>
  <si>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</si>
  <si>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</si>
  <si>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</si>
  <si>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</si>
  <si>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</si>
  <si>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</si>
  <si>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</si>
  <si>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</si>
  <si>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</si>
  <si>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</si>
  <si>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</si>
  <si>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</si>
  <si>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</si>
  <si>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</si>
  <si>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</si>
  <si>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</si>
  <si>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</si>
  <si>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</si>
  <si>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</si>
  <si>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</si>
  <si>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</si>
  <si>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</si>
  <si>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</si>
  <si>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</si>
  <si>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</si>
  <si>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</si>
  <si>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</si>
  <si>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</si>
  <si>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</si>
  <si>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</si>
  <si>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</si>
  <si>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</si>
  <si>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</si>
  <si>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</si>
  <si>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</si>
  <si>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</si>
  <si>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</si>
  <si>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</si>
  <si>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</si>
  <si>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</si>
  <si>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</si>
  <si>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</si>
  <si>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</si>
  <si>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</si>
  <si>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</si>
  <si>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</si>
  <si>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</si>
  <si>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</si>
  <si>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</si>
  <si>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</si>
  <si>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</si>
  <si>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</si>
  <si>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</si>
  <si>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</si>
  <si>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</si>
  <si>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</si>
  <si>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</si>
  <si>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</si>
  <si>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</si>
  <si>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</si>
  <si>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</si>
  <si>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</si>
  <si>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</si>
  <si>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</si>
  <si>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</si>
  <si>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</si>
  <si>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</si>
  <si>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</si>
  <si>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</si>
  <si>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</si>
  <si>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</si>
  <si>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</si>
  <si>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</si>
  <si>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</si>
  <si>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</si>
  <si>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</si>
  <si>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</si>
  <si>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</si>
  <si>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</si>
  <si>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</si>
  <si>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</si>
  <si>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</si>
  <si>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</si>
  <si>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</si>
  <si>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</si>
  <si>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</si>
  <si>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</si>
  <si>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</si>
  <si>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</si>
  <si>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</si>
  <si>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</si>
  <si>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</si>
  <si>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</si>
  <si>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</si>
  <si>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</si>
  <si>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</si>
  <si>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</si>
  <si>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</si>
  <si>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</si>
  <si>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</si>
  <si>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</si>
  <si>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</si>
  <si>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</si>
  <si>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</si>
  <si>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</si>
  <si>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</si>
  <si>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</si>
  <si>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</si>
  <si>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</si>
  <si>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</si>
  <si>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</si>
  <si>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</si>
  <si>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</si>
  <si>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</si>
  <si>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</si>
  <si>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</si>
  <si>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</si>
  <si>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</si>
  <si>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</si>
  <si>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</si>
  <si>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</si>
  <si>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</si>
  <si>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</si>
  <si>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</si>
  <si>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</si>
  <si>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</si>
  <si>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</si>
  <si>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</si>
  <si>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</si>
  <si>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</si>
  <si>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</si>
  <si>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</si>
  <si>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</si>
  <si>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</si>
  <si>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</si>
  <si>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</si>
  <si>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</si>
  <si>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</si>
  <si>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</si>
  <si>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</si>
  <si>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</si>
  <si>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</si>
  <si>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</si>
  <si>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</si>
  <si>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</si>
  <si>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</si>
  <si>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</si>
  <si>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</si>
  <si>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</si>
  <si>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</si>
  <si>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</si>
  <si>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</si>
  <si>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</si>
  <si>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</si>
  <si>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</si>
  <si>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</si>
  <si>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</si>
  <si>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</si>
  <si>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</si>
  <si>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</si>
  <si>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</si>
  <si>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</si>
  <si>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</si>
  <si>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</si>
  <si>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</si>
  <si>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</si>
  <si>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</si>
  <si>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</si>
  <si>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</si>
  <si>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</si>
  <si>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</si>
  <si>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</si>
  <si>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</si>
  <si>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</si>
  <si>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</si>
  <si>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</si>
  <si>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</si>
  <si>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</si>
  <si>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</si>
  <si>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</si>
  <si>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</si>
  <si>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</si>
  <si>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</si>
  <si>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</si>
  <si>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</si>
  <si>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</si>
  <si>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</si>
  <si>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</si>
  <si>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</si>
  <si>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</si>
  <si>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</si>
  <si>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</si>
  <si>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</si>
  <si>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</si>
  <si>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</si>
  <si>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</si>
  <si>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</si>
  <si>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</si>
  <si>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</si>
  <si>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</si>
  <si>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</si>
  <si>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</si>
  <si>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</si>
  <si>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</si>
  <si>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</si>
  <si>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</si>
  <si>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</si>
  <si>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</si>
  <si>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</si>
  <si>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</si>
  <si>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</si>
  <si>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</si>
  <si>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</si>
  <si>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</si>
  <si>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</si>
  <si>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</si>
  <si>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</si>
  <si>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</si>
  <si>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</si>
  <si>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</si>
  <si>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</si>
  <si>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</si>
  <si>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</si>
  <si>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</si>
  <si>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</si>
  <si>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</si>
  <si>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</si>
  <si>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</si>
  <si>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</si>
  <si>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</si>
  <si>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</si>
  <si>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</si>
  <si>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</si>
  <si>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</si>
  <si>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</si>
  <si>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</si>
  <si>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</si>
  <si>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</si>
  <si>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</si>
  <si>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</si>
  <si>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</si>
  <si>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</si>
  <si>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</si>
  <si>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</si>
  <si>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</si>
  <si>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</si>
  <si>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</si>
  <si>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</si>
  <si>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</si>
  <si>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</si>
  <si>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</si>
  <si>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</si>
  <si>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</si>
  <si>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</si>
  <si>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</si>
  <si>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</si>
  <si>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</si>
  <si>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</si>
  <si>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</si>
  <si>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</si>
  <si>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</si>
  <si>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</si>
  <si>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</si>
  <si>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</si>
  <si>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</si>
  <si>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</si>
  <si>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</si>
  <si>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</si>
  <si>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</si>
  <si>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</si>
  <si>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</si>
  <si>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</si>
  <si>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</si>
  <si>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</si>
  <si>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</si>
  <si>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</si>
  <si>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</si>
  <si>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</si>
  <si>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</si>
  <si>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</si>
  <si>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</si>
  <si>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</si>
  <si>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</si>
  <si>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</si>
  <si>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</si>
  <si>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</si>
  <si>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</si>
  <si>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</si>
  <si>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</si>
  <si>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</si>
  <si>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</si>
  <si>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</si>
  <si>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</si>
  <si>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</si>
  <si>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</si>
  <si>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</si>
  <si>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</si>
  <si>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</si>
  <si>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</si>
  <si>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</si>
  <si>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</si>
  <si>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</si>
  <si>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</si>
  <si>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</si>
  <si>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</si>
  <si>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</si>
  <si>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</si>
  <si>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</si>
  <si>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</si>
  <si>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</si>
  <si>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</si>
  <si>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</si>
  <si>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</si>
  <si>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</si>
  <si>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</si>
  <si>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</si>
  <si>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</si>
  <si>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</si>
  <si>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</si>
  <si>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</si>
  <si>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</si>
  <si>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</si>
  <si>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</si>
  <si>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</si>
  <si>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</si>
  <si>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</si>
  <si>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</si>
  <si>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</si>
  <si>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</si>
  <si>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</si>
  <si>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</si>
  <si>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</si>
  <si>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</si>
  <si>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</si>
  <si>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</si>
  <si>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</si>
  <si>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</si>
  <si>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</si>
  <si>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</si>
  <si>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</si>
  <si>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</si>
  <si>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</si>
  <si>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</si>
  <si>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</si>
  <si>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</si>
  <si>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</si>
  <si>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</si>
  <si>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</si>
  <si>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</si>
  <si>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</si>
  <si>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</si>
  <si>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</si>
  <si>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</si>
  <si>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</si>
  <si>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</si>
  <si>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</si>
  <si>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</si>
  <si>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</si>
  <si>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</si>
  <si>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</si>
  <si>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</si>
  <si>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</si>
  <si>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</si>
  <si>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</si>
  <si>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</si>
  <si>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</si>
  <si>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</si>
  <si>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</si>
  <si>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</si>
  <si>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</si>
  <si>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</si>
  <si>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</si>
  <si>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</si>
  <si>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</si>
  <si>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</si>
  <si>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</si>
  <si>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</si>
  <si>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</si>
  <si>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</si>
  <si>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</si>
  <si>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</si>
  <si>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</si>
  <si>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</si>
  <si>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</si>
  <si>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</si>
  <si>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</si>
  <si>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</si>
  <si>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</si>
  <si>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</si>
  <si>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</si>
  <si>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</si>
  <si>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</si>
  <si>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</si>
  <si>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</si>
  <si>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</si>
  <si>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</si>
  <si>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</si>
  <si>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</si>
  <si>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</si>
  <si>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</si>
  <si>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</si>
  <si>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</si>
  <si>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</si>
  <si>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</si>
  <si>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</si>
  <si>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</si>
  <si>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</si>
  <si>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</si>
  <si>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</si>
  <si>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</si>
  <si>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</si>
  <si>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</si>
  <si>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</si>
  <si>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</si>
  <si>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</si>
  <si>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</si>
  <si>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</si>
  <si>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</si>
  <si>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</si>
  <si>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</si>
  <si>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</si>
  <si>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</si>
  <si>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</si>
  <si>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</si>
  <si>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</si>
  <si>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</si>
  <si>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</si>
  <si>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</si>
  <si>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</si>
  <si>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</si>
  <si>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</si>
  <si>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</si>
  <si>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</si>
  <si>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</si>
  <si>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</si>
  <si>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</si>
  <si>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</si>
  <si>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</si>
  <si>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</si>
  <si>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</si>
  <si>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</si>
  <si>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</si>
  <si>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</si>
  <si>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</si>
  <si>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</si>
  <si>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</si>
  <si>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</si>
  <si>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</si>
  <si>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</si>
  <si>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</si>
  <si>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</si>
  <si>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</si>
  <si>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</si>
  <si>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</si>
  <si>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</si>
  <si>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</si>
  <si>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</si>
  <si>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</si>
  <si>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</si>
  <si>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</si>
  <si>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</si>
  <si>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</si>
  <si>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</si>
  <si>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</si>
  <si>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</si>
  <si>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</si>
  <si>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</si>
  <si>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</si>
  <si>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</si>
  <si>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</si>
  <si>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</si>
  <si>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</si>
  <si>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</si>
  <si>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</si>
  <si>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</si>
  <si>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</si>
  <si>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</si>
  <si>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</si>
  <si>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</si>
  <si>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</si>
  <si>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</si>
  <si>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</si>
  <si>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</si>
  <si>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</si>
  <si>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</si>
  <si>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</si>
  <si>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</si>
  <si>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</si>
  <si>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</si>
  <si>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</si>
  <si>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</si>
  <si>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</si>
  <si>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</si>
  <si>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</si>
  <si>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</si>
  <si>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</si>
  <si>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</si>
  <si>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</si>
  <si>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</si>
  <si>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</si>
  <si>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</si>
  <si>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</si>
  <si>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</si>
  <si>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</si>
  <si>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</si>
  <si>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</si>
  <si>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</si>
  <si>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</si>
  <si>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</si>
  <si>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</si>
  <si>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</si>
  <si>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</si>
  <si>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</si>
  <si>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</si>
  <si>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</si>
  <si>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</si>
  <si>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</si>
  <si>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</si>
  <si>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</si>
  <si>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</si>
  <si>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</si>
  <si>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</si>
  <si>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</si>
  <si>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</si>
  <si>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</si>
  <si>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</si>
  <si>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</si>
  <si>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</si>
  <si>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</si>
  <si>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</si>
  <si>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</si>
  <si>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</si>
  <si>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</si>
  <si>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</si>
  <si>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</si>
  <si>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</si>
  <si>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</si>
  <si>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</si>
  <si>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</si>
  <si>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</si>
  <si>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</si>
  <si>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</si>
  <si>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</si>
  <si>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</si>
  <si>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</si>
  <si>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</si>
  <si>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</si>
  <si>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</si>
  <si>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</si>
  <si>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</si>
  <si>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</si>
  <si>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</si>
  <si>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</si>
  <si>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</si>
  <si>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</si>
  <si>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</si>
  <si>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</si>
  <si>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</si>
  <si>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</si>
  <si>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</si>
  <si>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</si>
  <si>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</si>
  <si>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</si>
  <si>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</si>
  <si>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</si>
  <si>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</si>
  <si>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</si>
  <si>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</si>
  <si>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</si>
  <si>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</si>
  <si>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</si>
  <si>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</si>
  <si>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</si>
  <si>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</si>
  <si>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</si>
  <si>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</si>
  <si>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</si>
  <si>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</si>
  <si>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</si>
  <si>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</si>
  <si>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</si>
  <si>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</si>
  <si>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</si>
  <si>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</si>
  <si>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</si>
  <si>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</si>
  <si>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</si>
  <si>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</si>
  <si>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</si>
  <si>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</si>
  <si>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</si>
  <si>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</si>
  <si>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</si>
  <si>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</si>
  <si>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</si>
  <si>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</si>
  <si>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</si>
  <si>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</si>
  <si>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</si>
  <si>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</si>
  <si>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</si>
  <si>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</si>
  <si>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</si>
  <si>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</si>
  <si>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</si>
  <si>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</si>
  <si>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</si>
  <si>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</si>
  <si>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</si>
  <si>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</si>
  <si>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</si>
  <si>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</si>
  <si>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</si>
  <si>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</si>
  <si>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</si>
  <si>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</si>
  <si>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</si>
  <si>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</si>
  <si>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</si>
  <si>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</si>
  <si>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</si>
  <si>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</si>
  <si>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</si>
  <si>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</si>
  <si>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</si>
  <si>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</si>
  <si>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</si>
  <si>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</si>
  <si>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</si>
  <si>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</si>
  <si>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</si>
  <si>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</si>
  <si>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</si>
  <si>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</si>
  <si>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</si>
  <si>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</si>
  <si>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</si>
  <si>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</si>
  <si>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</si>
  <si>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</si>
  <si>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</si>
  <si>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</si>
  <si>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</si>
  <si>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</si>
  <si>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</si>
  <si>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</si>
  <si>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</si>
  <si>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</si>
  <si>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</si>
  <si>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</si>
  <si>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</si>
  <si>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</si>
  <si>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</si>
  <si>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</si>
  <si>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</si>
  <si>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</si>
  <si>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</si>
  <si>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</si>
  <si>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</si>
  <si>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</si>
  <si>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</si>
  <si>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</si>
  <si>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</si>
  <si>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</si>
  <si>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</si>
  <si>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</si>
  <si>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</si>
  <si>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</si>
  <si>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</si>
  <si>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</si>
  <si>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</si>
  <si>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</si>
  <si>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</si>
  <si>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</si>
  <si>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</si>
  <si>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</si>
  <si>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</si>
  <si>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</si>
  <si>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</si>
  <si>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</si>
  <si>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</si>
  <si>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</si>
  <si>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</si>
  <si>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</si>
  <si>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</si>
  <si>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</si>
  <si>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</si>
  <si>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</si>
  <si>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</si>
  <si>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</si>
  <si>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</si>
  <si>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</si>
  <si>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</si>
  <si>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</si>
  <si>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</si>
  <si>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</si>
  <si>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</si>
  <si>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</si>
  <si>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</si>
  <si>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</si>
  <si>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</si>
  <si>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</si>
  <si>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</si>
  <si>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</si>
  <si>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</si>
  <si>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</si>
  <si>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</si>
  <si>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</si>
  <si>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</si>
  <si>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</si>
  <si>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</si>
  <si>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</si>
  <si>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</si>
  <si>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</si>
  <si>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</si>
  <si>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</si>
  <si>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</si>
  <si>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</si>
  <si>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</si>
  <si>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</si>
  <si>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</si>
  <si>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</si>
  <si>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</si>
  <si>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</si>
  <si>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</si>
  <si>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</si>
  <si>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</si>
  <si>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</si>
  <si>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</si>
  <si>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</si>
  <si>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</si>
  <si>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</si>
  <si>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</si>
  <si>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</si>
  <si>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</si>
  <si>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</si>
  <si>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</si>
  <si>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</si>
  <si>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</si>
  <si>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</si>
  <si>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</si>
  <si>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</si>
  <si>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</si>
  <si>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</si>
  <si>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</si>
  <si>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</si>
  <si>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</si>
  <si>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</si>
  <si>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</si>
  <si>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</si>
  <si>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</si>
  <si>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</si>
  <si>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</si>
  <si>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</si>
  <si>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</si>
  <si>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</si>
  <si>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</si>
  <si>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</si>
  <si>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</si>
  <si>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</si>
  <si>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</si>
  <si>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</si>
  <si>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</si>
  <si>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</si>
  <si>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</si>
  <si>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</si>
  <si>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</si>
  <si>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</si>
  <si>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Successful</t>
  </si>
  <si>
    <t>Failed</t>
  </si>
  <si>
    <t>The median number of backers.</t>
  </si>
  <si>
    <t>The minimum number of backers.</t>
  </si>
  <si>
    <t>The maximum number of backers</t>
  </si>
  <si>
    <t>The variance of the number of backers.</t>
  </si>
  <si>
    <t>The standard deviation of the number of backers</t>
  </si>
  <si>
    <t>The median summarize the data more meaningfully, mean numbers look a little bit off because there are outliers</t>
  </si>
  <si>
    <t>There's more variability with successful backers, which make sense because the range is bigger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</si>
</sst>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3" applyFont="1"/>
    <xf numFmtId="170" fontId="0" fillId="0" borderId="0" xfId="2" applyNumberFormat="1" applyFont="1"/>
    <xf numFmtId="0" fontId="0" fillId="0" borderId="0" xfId="0" applyFill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6"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6-9F48-BAC7-131C6524973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16-9F48-BAC7-131C6524973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16-9F48-BAC7-131C6524973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16-9F48-BAC7-131C6524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427776"/>
        <c:axId val="777584848"/>
      </c:barChart>
      <c:catAx>
        <c:axId val="77542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84848"/>
        <c:crosses val="autoZero"/>
        <c:auto val="1"/>
        <c:lblAlgn val="ctr"/>
        <c:lblOffset val="100"/>
        <c:noMultiLvlLbl val="0"/>
      </c:catAx>
      <c:valAx>
        <c:axId val="7775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2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6-CE48-B720-E11E16876E3F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6-CE48-B720-E11E16876E3F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6-CE48-B720-E11E16876E3F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6-CE48-B720-E11E16876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548672"/>
        <c:axId val="777558288"/>
      </c:barChart>
      <c:catAx>
        <c:axId val="7785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58288"/>
        <c:crosses val="autoZero"/>
        <c:auto val="1"/>
        <c:lblAlgn val="ctr"/>
        <c:lblOffset val="100"/>
        <c:noMultiLvlLbl val="0"/>
      </c:catAx>
      <c:valAx>
        <c:axId val="77755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6-AB49-9E7F-BC9DCEAFF223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6-AB49-9E7F-BC9DCEAFF22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6-AB49-9E7F-BC9DCEAF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854560"/>
        <c:axId val="799856240"/>
      </c:lineChart>
      <c:catAx>
        <c:axId val="7998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56240"/>
        <c:crosses val="autoZero"/>
        <c:auto val="1"/>
        <c:lblAlgn val="ctr"/>
        <c:lblOffset val="100"/>
        <c:noMultiLvlLbl val="0"/>
      </c:catAx>
      <c:valAx>
        <c:axId val="7998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2-4045-8C2B-B93A8CD6D6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2-4045-8C2B-B93A8CD6D6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2-4045-8C2B-B93A8CD6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84191"/>
        <c:axId val="214610335"/>
      </c:lineChart>
      <c:catAx>
        <c:axId val="2163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10335"/>
        <c:crosses val="autoZero"/>
        <c:auto val="1"/>
        <c:lblAlgn val="ctr"/>
        <c:lblOffset val="100"/>
        <c:noMultiLvlLbl val="0"/>
      </c:catAx>
      <c:valAx>
        <c:axId val="21461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8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0</xdr:row>
      <xdr:rowOff>101600</xdr:rowOff>
    </xdr:from>
    <xdr:to>
      <xdr:col>14</xdr:col>
      <xdr:colOff>787400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0DD3E-881F-8D40-A0AE-5D46D39C9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63500</xdr:rowOff>
    </xdr:from>
    <xdr:to>
      <xdr:col>16</xdr:col>
      <xdr:colOff>812800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688AC-23A1-464A-85D9-7BA21EE3C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76200</xdr:rowOff>
    </xdr:from>
    <xdr:to>
      <xdr:col>12</xdr:col>
      <xdr:colOff>596900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0F40C-B364-F64B-B870-9F535368A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165100</xdr:rowOff>
    </xdr:from>
    <xdr:to>
      <xdr:col>12</xdr:col>
      <xdr:colOff>647700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DA22F-A110-3245-A0C3-90E718190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a Barrera" refreshedDate="44090.443455439818" createdVersion="6" refreshedVersion="6" minRefreshableVersion="3" recordCount="4114" xr:uid="{E519A08E-BAC8-9C4C-BC1B-79558303BF4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a Barrera" refreshedDate="44091.717768402777" createdVersion="6" refreshedVersion="6" minRefreshableVersion="3" recordCount="4114" xr:uid="{8227EDD9-DAF6-FE4D-8C73-5028DB59D4B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842D8-A40F-044B-9D8D-65016A1E3FC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BD807-D786-8A41-8D61-EA53FA23C53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E00E2-A1C4-6E46-816C-6F6A8E766B27}" name="PivotTable6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>
      <x v="2"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C9EB-5E48-E241-A8A9-93A7824E7479}">
  <sheetPr codeName="Sheet1"/>
  <dimension ref="A1:F14"/>
  <sheetViews>
    <sheetView tabSelected="1" workbookViewId="0">
      <selection activeCell="G26" sqref="G2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8323</v>
      </c>
      <c r="B3" s="9" t="s">
        <v>8322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F514-3E36-FF4E-A2A9-E9BB3D3F16C9}">
  <sheetPr codeName="Sheet2"/>
  <dimension ref="A1:F47"/>
  <sheetViews>
    <sheetView workbookViewId="0">
      <selection activeCell="M36" sqref="M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8310</v>
      </c>
    </row>
    <row r="4" spans="1:6" x14ac:dyDescent="0.2">
      <c r="A4" s="9" t="s">
        <v>8323</v>
      </c>
      <c r="B4" s="9" t="s">
        <v>8322</v>
      </c>
    </row>
    <row r="5" spans="1:6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0F59-54D0-AA40-9B64-A830B41A0641}">
  <sheetPr codeName="Sheet3"/>
  <dimension ref="A1:D18"/>
  <sheetViews>
    <sheetView workbookViewId="0">
      <selection activeCell="D24" sqref="D2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4" x14ac:dyDescent="0.2">
      <c r="A1" s="9" t="s">
        <v>8308</v>
      </c>
      <c r="B1" t="s">
        <v>8310</v>
      </c>
    </row>
    <row r="2" spans="1:4" x14ac:dyDescent="0.2">
      <c r="A2" s="9" t="s">
        <v>8379</v>
      </c>
      <c r="B2" t="s">
        <v>8310</v>
      </c>
    </row>
    <row r="4" spans="1:4" x14ac:dyDescent="0.2">
      <c r="A4" s="9" t="s">
        <v>8323</v>
      </c>
      <c r="B4" s="9" t="s">
        <v>8322</v>
      </c>
    </row>
    <row r="5" spans="1:4" x14ac:dyDescent="0.2">
      <c r="A5" s="9" t="s">
        <v>8311</v>
      </c>
      <c r="B5" t="s">
        <v>8219</v>
      </c>
      <c r="C5" t="s">
        <v>8221</v>
      </c>
      <c r="D5" t="s">
        <v>8220</v>
      </c>
    </row>
    <row r="6" spans="1:4" x14ac:dyDescent="0.2">
      <c r="A6" s="14" t="s">
        <v>8373</v>
      </c>
      <c r="B6" s="11">
        <v>182</v>
      </c>
      <c r="C6" s="11">
        <v>149</v>
      </c>
      <c r="D6" s="11">
        <v>34</v>
      </c>
    </row>
    <row r="7" spans="1:4" x14ac:dyDescent="0.2">
      <c r="A7" s="14" t="s">
        <v>8374</v>
      </c>
      <c r="B7" s="11">
        <v>202</v>
      </c>
      <c r="C7" s="11">
        <v>106</v>
      </c>
      <c r="D7" s="11">
        <v>27</v>
      </c>
    </row>
    <row r="8" spans="1:4" x14ac:dyDescent="0.2">
      <c r="A8" s="14" t="s">
        <v>8375</v>
      </c>
      <c r="B8" s="11">
        <v>180</v>
      </c>
      <c r="C8" s="11">
        <v>108</v>
      </c>
      <c r="D8" s="11">
        <v>28</v>
      </c>
    </row>
    <row r="9" spans="1:4" x14ac:dyDescent="0.2">
      <c r="A9" s="14" t="s">
        <v>8376</v>
      </c>
      <c r="B9" s="11">
        <v>192</v>
      </c>
      <c r="C9" s="11">
        <v>102</v>
      </c>
      <c r="D9" s="11">
        <v>27</v>
      </c>
    </row>
    <row r="10" spans="1:4" x14ac:dyDescent="0.2">
      <c r="A10" s="14" t="s">
        <v>8367</v>
      </c>
      <c r="B10" s="11">
        <v>234</v>
      </c>
      <c r="C10" s="11">
        <v>126</v>
      </c>
      <c r="D10" s="11">
        <v>26</v>
      </c>
    </row>
    <row r="11" spans="1:4" x14ac:dyDescent="0.2">
      <c r="A11" s="14" t="s">
        <v>8377</v>
      </c>
      <c r="B11" s="11">
        <v>211</v>
      </c>
      <c r="C11" s="11">
        <v>147</v>
      </c>
      <c r="D11" s="11">
        <v>27</v>
      </c>
    </row>
    <row r="12" spans="1:4" x14ac:dyDescent="0.2">
      <c r="A12" s="14" t="s">
        <v>8368</v>
      </c>
      <c r="B12" s="11">
        <v>194</v>
      </c>
      <c r="C12" s="11">
        <v>150</v>
      </c>
      <c r="D12" s="11">
        <v>43</v>
      </c>
    </row>
    <row r="13" spans="1:4" x14ac:dyDescent="0.2">
      <c r="A13" s="14" t="s">
        <v>8369</v>
      </c>
      <c r="B13" s="11">
        <v>166</v>
      </c>
      <c r="C13" s="11">
        <v>134</v>
      </c>
      <c r="D13" s="11">
        <v>33</v>
      </c>
    </row>
    <row r="14" spans="1:4" x14ac:dyDescent="0.2">
      <c r="A14" s="14" t="s">
        <v>8370</v>
      </c>
      <c r="B14" s="11">
        <v>147</v>
      </c>
      <c r="C14" s="11">
        <v>127</v>
      </c>
      <c r="D14" s="11">
        <v>24</v>
      </c>
    </row>
    <row r="15" spans="1:4" x14ac:dyDescent="0.2">
      <c r="A15" s="14" t="s">
        <v>8371</v>
      </c>
      <c r="B15" s="11">
        <v>183</v>
      </c>
      <c r="C15" s="11">
        <v>149</v>
      </c>
      <c r="D15" s="11">
        <v>20</v>
      </c>
    </row>
    <row r="16" spans="1:4" x14ac:dyDescent="0.2">
      <c r="A16" s="14" t="s">
        <v>8372</v>
      </c>
      <c r="B16" s="11">
        <v>183</v>
      </c>
      <c r="C16" s="11">
        <v>114</v>
      </c>
      <c r="D16" s="11">
        <v>37</v>
      </c>
    </row>
    <row r="17" spans="1:4" x14ac:dyDescent="0.2">
      <c r="A17" s="14" t="s">
        <v>8378</v>
      </c>
      <c r="B17" s="11">
        <v>111</v>
      </c>
      <c r="C17" s="11">
        <v>118</v>
      </c>
      <c r="D17" s="11">
        <v>23</v>
      </c>
    </row>
    <row r="18" spans="1:4" x14ac:dyDescent="0.2">
      <c r="A18" s="14" t="s">
        <v>8321</v>
      </c>
      <c r="B18" s="11">
        <v>2185</v>
      </c>
      <c r="C18" s="11">
        <v>1530</v>
      </c>
      <c r="D18" s="11">
        <v>349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61AC-BFAA-7349-AF29-51BE5AA8FCB4}">
  <sheetPr codeName="Sheet5"/>
  <dimension ref="A1:H13"/>
  <sheetViews>
    <sheetView topLeftCell="A8" workbookViewId="0">
      <selection activeCell="J42" sqref="J42"/>
    </sheetView>
  </sheetViews>
  <sheetFormatPr baseColWidth="10" defaultRowHeight="15" x14ac:dyDescent="0.2"/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2">
      <c r="A3" t="s">
        <v>8389</v>
      </c>
      <c r="B3">
        <f>COUNTIFS(Data!$F$2:$F$4115,"successful",Data!$D$2:$D$4115,"&lt;=4999",Data!$D$2:$D$4115,"&gt;=1000")</f>
        <v>932</v>
      </c>
      <c r="C3">
        <f>COUNTIFS(Data!$F$2:$F$4115,"failed",Data!$D$2:$D$4115,"&lt;=4999",Data!$D$2:$D$4115,"&gt;=1000")</f>
        <v>420</v>
      </c>
      <c r="D3">
        <f>COUNTIFS(Data!$F$2:$F$4115,"canceled",Data!$D$2:$D$4115,"&lt;=4999",Data!$D$2:$D$4115,"&gt;=1000")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2">
      <c r="A4" t="s">
        <v>8390</v>
      </c>
      <c r="B4">
        <f>COUNTIFS(Data!$F$2:$F$4115,"successful",Data!$D$2:$D$4115,"&lt;=9999",Data!$D$2:$D$4115,"&gt;=5000")</f>
        <v>381</v>
      </c>
      <c r="C4">
        <f>COUNTIFS(Data!$F$2:$F$4115,"failed",Data!$D$2:$D$4115,"&lt;=9999",Data!$D$2:$D$4115,"&gt;=5000")</f>
        <v>283</v>
      </c>
      <c r="D4">
        <f>COUNTIFS(Data!$F$2:$F$4115,"canceled",Data!$D$2:$D$4115,"&lt;=9999",Data!$D$2:$D$4115,"&gt;=5000")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">
      <c r="A5" t="s">
        <v>8391</v>
      </c>
      <c r="B5">
        <f>COUNTIFS(Data!$F$2:$F$4115,"successful",Data!$D$2:$D$4115,"&lt;=14999",Data!$D$2:$D$4115,"&gt;=10000")</f>
        <v>168</v>
      </c>
      <c r="C5">
        <f>COUNTIFS(Data!$F$2:$F$4115,"failed",Data!$D$2:$D$4115,"&lt;=14999",Data!$D$2:$D$4115,"&gt;=10000")</f>
        <v>144</v>
      </c>
      <c r="D5">
        <f>COUNTIFS(Data!$F$2:$F$4115,"canceled",Data!$D$2:$D$4115,"&lt;=14999",Data!$D$2:$D$4115,"&gt;=10000")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">
      <c r="A6" t="s">
        <v>8392</v>
      </c>
      <c r="B6">
        <f>COUNTIFS(Data!$F$2:$F$4115,"successful",Data!$D$2:$D$4115,"&lt;=19999",Data!$D$2:$D$4115,"&gt;=15000")</f>
        <v>94</v>
      </c>
      <c r="C6">
        <f>COUNTIFS(Data!$F$2:$F$4115,"failed",Data!$D$2:$D$4115,"&lt;=19999",Data!$D$2:$D$4115,"&gt;=15000")</f>
        <v>90</v>
      </c>
      <c r="D6">
        <f>COUNTIFS(Data!$F$2:$F$4115,"canceled",Data!$D$2:$D$4115,"&lt;=19999",Data!$D$2:$D$4115,"&gt;=15000")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">
      <c r="A7" t="s">
        <v>8393</v>
      </c>
      <c r="B7">
        <f>COUNTIFS(Data!$F$2:$F$4115,"successful",Data!$D$2:$D$4115,"&lt;=24999",Data!$D$2:$D$4115,"&gt;=20000")</f>
        <v>62</v>
      </c>
      <c r="C7">
        <f>COUNTIFS(Data!$F$2:$F$4115,"failed",Data!$D$2:$D$4115,"&lt;=24999",Data!$D$2:$D$4115,"&gt;=20000")</f>
        <v>72</v>
      </c>
      <c r="D7">
        <f>COUNTIFS(Data!$F$2:$F$4115,"canceled",Data!$D$2:$D$4115,"&lt;=24999",Data!$D$2:$D$4115,"&gt;=20000")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">
      <c r="A8" t="s">
        <v>8394</v>
      </c>
      <c r="B8">
        <f>COUNTIFS(Data!$F$2:$F$4115,"successful",Data!$D$2:$D$4115,"&lt;=29999",Data!$D$2:$D$4115,"&gt;=25000")</f>
        <v>55</v>
      </c>
      <c r="C8">
        <f>COUNTIFS(Data!$F$2:$F$4115,"failed",Data!$D$2:$D$4115,"&lt;=29999",Data!$D$2:$D$4115,"&gt;=25000")</f>
        <v>64</v>
      </c>
      <c r="D8">
        <f>COUNTIFS(Data!$F$2:$F$4115,"canceled",Data!$D$2:$D$4115,"&lt;=29999",Data!$D$2:$D$4115,"&gt;=25000")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">
      <c r="A9" t="s">
        <v>8395</v>
      </c>
      <c r="B9">
        <f>COUNTIFS(Data!$F$2:$F$4115,"successful",Data!$D$2:$D$4115,"&lt;=34999",Data!$D$2:$D$4115,"&gt;=30000")</f>
        <v>32</v>
      </c>
      <c r="C9">
        <f>COUNTIFS(Data!$F$2:$F$4115,"failed",Data!$D$2:$D$4115,"&lt;=34999",Data!$D$2:$D$4115,"&gt;=30000")</f>
        <v>37</v>
      </c>
      <c r="D9">
        <f>COUNTIFS(Data!$F$2:$F$4115,"canceled",Data!$D$2:$D$4115,"&lt;=34999",Data!$D$2:$D$4115,"&gt;=30000")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">
      <c r="A10" t="s">
        <v>8396</v>
      </c>
      <c r="B10">
        <f>COUNTIFS(Data!$F$2:$F$4115,"successful",Data!$D$2:$D$4115,"&lt;=39999",Data!$D$2:$D$4115,"&gt;=35000")</f>
        <v>26</v>
      </c>
      <c r="C10">
        <f>COUNTIFS(Data!$F$2:$F$4115,"failed",Data!$D$2:$D$4115,"&lt;=39999",Data!$D$2:$D$4115,"&gt;=35000")</f>
        <v>22</v>
      </c>
      <c r="D10">
        <f>COUNTIFS(Data!$F$2:$F$4115,"canceled",Data!$D$2:$D$4115,"&lt;=39999",Data!$D$2:$D$4115,"&gt;=35000")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">
      <c r="A11" t="s">
        <v>8397</v>
      </c>
      <c r="B11">
        <f>COUNTIFS(Data!$F$2:$F$4115,"successful",Data!$D$2:$D$4115,"&lt;=44999",Data!$D$2:$D$4115,"&gt;=40000")</f>
        <v>21</v>
      </c>
      <c r="C11">
        <f>COUNTIFS(Data!$F$2:$F$4115,"failed",Data!$D$2:$D$4115,"&lt;=44999",Data!$D$2:$D$4115,"&gt;=40000")</f>
        <v>16</v>
      </c>
      <c r="D11">
        <f>COUNTIFS(Data!$F$2:$F$4115,"canceled",Data!$D$2:$D$4115,"&lt;=44999",Data!$D$2:$D$4115,"&gt;=40000")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">
      <c r="A12" t="s">
        <v>8398</v>
      </c>
      <c r="B12">
        <f>COUNTIFS(Data!$F$2:$F$4115,"successful",Data!$D$2:$D$4115,"&lt;=49999",Data!$D$2:$D$4115,"&gt;=45000")</f>
        <v>6</v>
      </c>
      <c r="C12">
        <f>COUNTIFS(Data!$F$2:$F$4115,"failed",Data!$D$2:$D$4115,"&lt;=49999",Data!$D$2:$D$4115,"&gt;=45000")</f>
        <v>11</v>
      </c>
      <c r="D12">
        <f>COUNTIFS(Data!$F$2:$F$4115,"canceled",Data!$D$2:$D$4115,"&lt;=49999",Data!$D$2:$D$4115,"&gt;=45000")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DF9F-F95C-9843-85F7-E111F97DAF65}">
  <sheetPr codeName="Sheet6"/>
  <dimension ref="A1:E2197"/>
  <sheetViews>
    <sheetView topLeftCell="A1564" workbookViewId="0">
      <selection activeCell="A2197" sqref="A2197"/>
    </sheetView>
  </sheetViews>
  <sheetFormatPr baseColWidth="10" defaultRowHeight="15" x14ac:dyDescent="0.2"/>
  <cols>
    <col min="1" max="1" width="22.83203125" bestFit="1" customWidth="1"/>
    <col min="2" max="2" width="11.1640625" bestFit="1" customWidth="1"/>
  </cols>
  <sheetData>
    <row r="1" spans="1:5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5" x14ac:dyDescent="0.2">
      <c r="A2" t="s">
        <v>8219</v>
      </c>
      <c r="B2">
        <v>182</v>
      </c>
      <c r="D2" t="s">
        <v>8221</v>
      </c>
      <c r="E2">
        <v>0</v>
      </c>
    </row>
    <row r="3" spans="1:5" x14ac:dyDescent="0.2">
      <c r="A3" t="s">
        <v>8219</v>
      </c>
      <c r="B3">
        <v>79</v>
      </c>
      <c r="D3" t="s">
        <v>8221</v>
      </c>
      <c r="E3">
        <v>1</v>
      </c>
    </row>
    <row r="4" spans="1:5" x14ac:dyDescent="0.2">
      <c r="A4" t="s">
        <v>8219</v>
      </c>
      <c r="B4">
        <v>35</v>
      </c>
      <c r="D4" t="s">
        <v>8221</v>
      </c>
      <c r="E4">
        <v>10</v>
      </c>
    </row>
    <row r="5" spans="1:5" x14ac:dyDescent="0.2">
      <c r="A5" t="s">
        <v>8219</v>
      </c>
      <c r="B5">
        <v>150</v>
      </c>
      <c r="D5" t="s">
        <v>8221</v>
      </c>
      <c r="E5">
        <v>0</v>
      </c>
    </row>
    <row r="6" spans="1:5" x14ac:dyDescent="0.2">
      <c r="A6" t="s">
        <v>8219</v>
      </c>
      <c r="B6">
        <v>284</v>
      </c>
      <c r="D6" t="s">
        <v>8221</v>
      </c>
      <c r="E6">
        <v>7</v>
      </c>
    </row>
    <row r="7" spans="1:5" x14ac:dyDescent="0.2">
      <c r="A7" t="s">
        <v>8219</v>
      </c>
      <c r="B7">
        <v>47</v>
      </c>
      <c r="D7" t="s">
        <v>8221</v>
      </c>
      <c r="E7">
        <v>0</v>
      </c>
    </row>
    <row r="8" spans="1:5" x14ac:dyDescent="0.2">
      <c r="A8" t="s">
        <v>8219</v>
      </c>
      <c r="B8">
        <v>58</v>
      </c>
      <c r="D8" t="s">
        <v>8221</v>
      </c>
      <c r="E8">
        <v>1</v>
      </c>
    </row>
    <row r="9" spans="1:5" x14ac:dyDescent="0.2">
      <c r="A9" t="s">
        <v>8219</v>
      </c>
      <c r="B9">
        <v>57</v>
      </c>
      <c r="D9" t="s">
        <v>8221</v>
      </c>
      <c r="E9">
        <v>2</v>
      </c>
    </row>
    <row r="10" spans="1:5" x14ac:dyDescent="0.2">
      <c r="A10" t="s">
        <v>8219</v>
      </c>
      <c r="B10">
        <v>12</v>
      </c>
      <c r="D10" t="s">
        <v>8221</v>
      </c>
      <c r="E10">
        <v>3</v>
      </c>
    </row>
    <row r="11" spans="1:5" x14ac:dyDescent="0.2">
      <c r="A11" t="s">
        <v>8219</v>
      </c>
      <c r="B11">
        <v>20</v>
      </c>
      <c r="D11" t="s">
        <v>8221</v>
      </c>
      <c r="E11">
        <v>10</v>
      </c>
    </row>
    <row r="12" spans="1:5" x14ac:dyDescent="0.2">
      <c r="A12" t="s">
        <v>8219</v>
      </c>
      <c r="B12">
        <v>19</v>
      </c>
      <c r="D12" t="s">
        <v>8221</v>
      </c>
      <c r="E12">
        <v>10</v>
      </c>
    </row>
    <row r="13" spans="1:5" x14ac:dyDescent="0.2">
      <c r="A13" t="s">
        <v>8219</v>
      </c>
      <c r="B13">
        <v>75</v>
      </c>
      <c r="D13" t="s">
        <v>8221</v>
      </c>
      <c r="E13">
        <v>1</v>
      </c>
    </row>
    <row r="14" spans="1:5" x14ac:dyDescent="0.2">
      <c r="A14" t="s">
        <v>8219</v>
      </c>
      <c r="B14">
        <v>827</v>
      </c>
      <c r="D14" t="s">
        <v>8221</v>
      </c>
      <c r="E14">
        <v>0</v>
      </c>
    </row>
    <row r="15" spans="1:5" x14ac:dyDescent="0.2">
      <c r="A15" t="s">
        <v>8219</v>
      </c>
      <c r="B15">
        <v>51</v>
      </c>
      <c r="D15" t="s">
        <v>8221</v>
      </c>
      <c r="E15">
        <v>0</v>
      </c>
    </row>
    <row r="16" spans="1:5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3" x14ac:dyDescent="0.2">
      <c r="A2177" t="s">
        <v>8219</v>
      </c>
      <c r="B2177">
        <v>9</v>
      </c>
    </row>
    <row r="2178" spans="1:3" x14ac:dyDescent="0.2">
      <c r="A2178" t="s">
        <v>8219</v>
      </c>
      <c r="B2178">
        <v>9</v>
      </c>
    </row>
    <row r="2179" spans="1:3" x14ac:dyDescent="0.2">
      <c r="A2179" t="s">
        <v>8219</v>
      </c>
      <c r="B2179">
        <v>20</v>
      </c>
    </row>
    <row r="2180" spans="1:3" x14ac:dyDescent="0.2">
      <c r="A2180" t="s">
        <v>8219</v>
      </c>
      <c r="B2180">
        <v>57</v>
      </c>
    </row>
    <row r="2181" spans="1:3" x14ac:dyDescent="0.2">
      <c r="A2181" t="s">
        <v>8219</v>
      </c>
      <c r="B2181">
        <v>8</v>
      </c>
    </row>
    <row r="2182" spans="1:3" x14ac:dyDescent="0.2">
      <c r="A2182" t="s">
        <v>8219</v>
      </c>
      <c r="B2182">
        <v>14</v>
      </c>
    </row>
    <row r="2183" spans="1:3" x14ac:dyDescent="0.2">
      <c r="A2183" t="s">
        <v>8219</v>
      </c>
      <c r="B2183">
        <v>17</v>
      </c>
    </row>
    <row r="2184" spans="1:3" x14ac:dyDescent="0.2">
      <c r="A2184" t="s">
        <v>8219</v>
      </c>
      <c r="B2184">
        <v>100</v>
      </c>
    </row>
    <row r="2185" spans="1:3" x14ac:dyDescent="0.2">
      <c r="A2185" t="s">
        <v>8219</v>
      </c>
      <c r="B2185">
        <v>32</v>
      </c>
    </row>
    <row r="2186" spans="1:3" x14ac:dyDescent="0.2">
      <c r="A2186" t="s">
        <v>8219</v>
      </c>
      <c r="B2186">
        <v>3</v>
      </c>
    </row>
    <row r="2188" spans="1:3" x14ac:dyDescent="0.2">
      <c r="B2188" t="s">
        <v>8401</v>
      </c>
      <c r="C2188" t="s">
        <v>8402</v>
      </c>
    </row>
    <row r="2189" spans="1:3" x14ac:dyDescent="0.2">
      <c r="A2189" t="s">
        <v>8400</v>
      </c>
      <c r="B2189" s="16">
        <f>AVERAGE(B2:B2186)</f>
        <v>194.42517162471395</v>
      </c>
      <c r="C2189" s="16">
        <f>AVERAGE(E2:E1531)</f>
        <v>17.709803921568628</v>
      </c>
    </row>
    <row r="2190" spans="1:3" x14ac:dyDescent="0.2">
      <c r="A2190" t="s">
        <v>8403</v>
      </c>
      <c r="B2190" s="16">
        <f>MEDIAN(B2:B2186)</f>
        <v>62</v>
      </c>
      <c r="C2190" s="16">
        <f>MEDIAN(E2:E1531)</f>
        <v>4</v>
      </c>
    </row>
    <row r="2191" spans="1:3" x14ac:dyDescent="0.2">
      <c r="A2191" t="s">
        <v>8404</v>
      </c>
      <c r="B2191" s="16">
        <f>MIN(B2:B2186)</f>
        <v>1</v>
      </c>
      <c r="C2191" s="16">
        <f>MIN(E2:E1531)</f>
        <v>0</v>
      </c>
    </row>
    <row r="2192" spans="1:3" x14ac:dyDescent="0.2">
      <c r="A2192" t="s">
        <v>8405</v>
      </c>
      <c r="B2192" s="16">
        <f>MAX(B2:B2186)</f>
        <v>26457</v>
      </c>
      <c r="C2192" s="16">
        <f>MAX(E2:E1531)</f>
        <v>1293</v>
      </c>
    </row>
    <row r="2193" spans="1:3" x14ac:dyDescent="0.2">
      <c r="A2193" t="s">
        <v>8406</v>
      </c>
      <c r="B2193" s="16">
        <f>VAR(B2:B2186)</f>
        <v>713167.37912800396</v>
      </c>
      <c r="C2193" s="16">
        <f>VAR(E2:E1531)</f>
        <v>3775.6894394644714</v>
      </c>
    </row>
    <row r="2194" spans="1:3" x14ac:dyDescent="0.2">
      <c r="A2194" t="s">
        <v>8407</v>
      </c>
      <c r="B2194" s="16">
        <f>STDEV(B2:B2186)</f>
        <v>844.49237955591047</v>
      </c>
      <c r="C2194" s="16">
        <f>STDEV(E2:E1531)</f>
        <v>61.446638959868842</v>
      </c>
    </row>
    <row r="2196" spans="1:3" x14ac:dyDescent="0.2">
      <c r="A2196" t="s">
        <v>8408</v>
      </c>
    </row>
    <row r="2197" spans="1:3" x14ac:dyDescent="0.2">
      <c r="A2197" s="17" t="s">
        <v>8409</v>
      </c>
    </row>
  </sheetData>
  <autoFilter ref="A1:E2186" xr:uid="{36F0BB71-02F7-504D-8920-D8871CD52728}"/>
  <conditionalFormatting sqref="D2:D1531">
    <cfRule type="containsText" dxfId="11" priority="1" operator="containsText" text="live">
      <formula>NOT(ISERROR(SEARCH("live",D2)))</formula>
    </cfRule>
    <cfRule type="cellIs" dxfId="10" priority="2" operator="equal">
      <formula>"canceled"</formula>
    </cfRule>
    <cfRule type="containsText" dxfId="9" priority="3" operator="containsText" text="failed">
      <formula>NOT(ISERROR(SEARCH("failed",D2)))</formula>
    </cfRule>
    <cfRule type="containsText" dxfId="8" priority="4" operator="containsText" text="Successful">
      <formula>NOT(ISERROR(SEARCH("Successful",D2)))</formula>
    </cfRule>
  </conditionalFormatting>
  <conditionalFormatting sqref="A2:A2186 A2189:A2193 A2196:A2197">
    <cfRule type="containsText" dxfId="7" priority="5" operator="containsText" text="live">
      <formula>NOT(ISERROR(SEARCH("live",A2)))</formula>
    </cfRule>
    <cfRule type="cellIs" dxfId="6" priority="6" operator="equal">
      <formula>"canceled"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D4109" zoomScaleNormal="100" workbookViewId="0">
      <selection activeCell="L4115" sqref="L1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0.6640625" bestFit="1" customWidth="1"/>
    <col min="18" max="18" width="15" bestFit="1" customWidth="1"/>
    <col min="19" max="19" width="20.5" style="13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7">
        <f>IFERROR(E2/L2,0)</f>
        <v>63.917582417582416</v>
      </c>
      <c r="Q2" t="str">
        <f>MID(N2,1,(FIND("/",N2,1)-1))</f>
        <v>film &amp; video</v>
      </c>
      <c r="R2" t="str">
        <f>MID(N2,FIND("/",N2,1)+1,50)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7">
        <f t="shared" ref="P3:P66" si="1">IFERROR(E3/L3,0)</f>
        <v>185.48101265822785</v>
      </c>
      <c r="Q3" t="str">
        <f t="shared" ref="Q3:Q66" si="2">MID(N3,1,(FIND("/",N3,1)-1))</f>
        <v>film &amp; video</v>
      </c>
      <c r="R3" t="str">
        <f t="shared" ref="R3:R66" si="3">MID(N3,FIND("/",N3,1)+1,50)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7">
        <f t="shared" ref="P67:P130" si="7">IFERROR(E67/L67,0)</f>
        <v>132.05263157894737</v>
      </c>
      <c r="Q67" t="str">
        <f t="shared" ref="Q67:Q130" si="8">MID(N67,1,(FIND("/",N67,1)-1))</f>
        <v>film &amp; video</v>
      </c>
      <c r="R67" t="str">
        <f t="shared" ref="R67:R130" si="9">MID(N67,FIND("/",N67,1)+1,50)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7">
        <f t="shared" ref="P131:P194" si="13">IFERROR(E131/L131,0)</f>
        <v>0</v>
      </c>
      <c r="Q131" t="str">
        <f t="shared" ref="Q131:Q194" si="14">MID(N131,1,(FIND("/",N131,1)-1))</f>
        <v>film &amp; video</v>
      </c>
      <c r="R131" t="str">
        <f t="shared" ref="R131:R194" si="15">MID(N131,FIND("/",N131,1)+1,50)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7">
        <f t="shared" ref="P195:P258" si="19">IFERROR(E195/L195,0)</f>
        <v>0</v>
      </c>
      <c r="Q195" t="str">
        <f t="shared" ref="Q195:Q258" si="20">MID(N195,1,(FIND("/",N195,1)-1))</f>
        <v>film &amp; video</v>
      </c>
      <c r="R195" t="str">
        <f t="shared" ref="R195:R258" si="21">MID(N195,FIND("/",N195,1)+1,50)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7">
        <f t="shared" ref="P259:P322" si="25">IFERROR(E259/L259,0)</f>
        <v>66.70405357142856</v>
      </c>
      <c r="Q259" t="str">
        <f t="shared" ref="Q259:Q322" si="26">MID(N259,1,(FIND("/",N259,1)-1))</f>
        <v>film &amp; video</v>
      </c>
      <c r="R259" t="str">
        <f t="shared" ref="R259:R322" si="27">MID(N259,FIND("/",N259,1)+1,50)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7">
        <f t="shared" ref="P323:P386" si="31">IFERROR(E323/L323,0)</f>
        <v>106.62314540059347</v>
      </c>
      <c r="Q323" t="str">
        <f t="shared" ref="Q323:Q386" si="32">MID(N323,1,(FIND("/",N323,1)-1))</f>
        <v>film &amp; video</v>
      </c>
      <c r="R323" t="str">
        <f t="shared" ref="R323:R386" si="33">MID(N323,FIND("/",N323,1)+1,50)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7">
        <f t="shared" ref="P387:P450" si="37">IFERROR(E387/L387,0)</f>
        <v>111.79535864978902</v>
      </c>
      <c r="Q387" t="str">
        <f t="shared" ref="Q387:Q450" si="38">MID(N387,1,(FIND("/",N387,1)-1))</f>
        <v>film &amp; video</v>
      </c>
      <c r="R387" t="str">
        <f t="shared" ref="R387:R450" si="39">MID(N387,FIND("/",N387,1)+1,50)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7">
        <f t="shared" ref="P451:P514" si="43">IFERROR(E451/L451,0)</f>
        <v>9</v>
      </c>
      <c r="Q451" t="str">
        <f t="shared" ref="Q451:Q514" si="44">MID(N451,1,(FIND("/",N451,1)-1))</f>
        <v>film &amp; video</v>
      </c>
      <c r="R451" t="str">
        <f t="shared" ref="R451:R514" si="45">MID(N451,FIND("/",N451,1)+1,50)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7">
        <f t="shared" ref="P515:P578" si="49">IFERROR(E515/L515,0)</f>
        <v>102.38235294117646</v>
      </c>
      <c r="Q515" t="str">
        <f t="shared" ref="Q515:Q578" si="50">MID(N515,1,(FIND("/",N515,1)-1))</f>
        <v>film &amp; video</v>
      </c>
      <c r="R515" t="str">
        <f t="shared" ref="R515:R578" si="51">MID(N515,FIND("/",N515,1)+1,50)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7">
        <f t="shared" ref="P579:P642" si="55">IFERROR(E579/L579,0)</f>
        <v>10</v>
      </c>
      <c r="Q579" t="str">
        <f t="shared" ref="Q579:Q642" si="56">MID(N579,1,(FIND("/",N579,1)-1))</f>
        <v>technology</v>
      </c>
      <c r="R579" t="str">
        <f t="shared" ref="R579:R642" si="57">MID(N579,FIND("/",N579,1)+1,50)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7">
        <f t="shared" ref="P643:P706" si="61">IFERROR(E643/L643,0)</f>
        <v>151.31746031746033</v>
      </c>
      <c r="Q643" t="str">
        <f t="shared" ref="Q643:Q706" si="62">MID(N643,1,(FIND("/",N643,1)-1))</f>
        <v>technology</v>
      </c>
      <c r="R643" t="str">
        <f t="shared" ref="R643:R706" si="63">MID(N643,FIND("/",N643,1)+1,50)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7">
        <f t="shared" ref="P707:P770" si="67">IFERROR(E707/L707,0)</f>
        <v>195.4</v>
      </c>
      <c r="Q707" t="str">
        <f t="shared" ref="Q707:Q770" si="68">MID(N707,1,(FIND("/",N707,1)-1))</f>
        <v>technology</v>
      </c>
      <c r="R707" t="str">
        <f t="shared" ref="R707:R770" si="69">MID(N707,FIND("/",N707,1)+1,50)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7">
        <f t="shared" ref="P771:P834" si="73">IFERROR(E771/L771,0)</f>
        <v>31.846153846153847</v>
      </c>
      <c r="Q771" t="str">
        <f t="shared" ref="Q771:Q834" si="74">MID(N771,1,(FIND("/",N771,1)-1))</f>
        <v>publishing</v>
      </c>
      <c r="R771" t="str">
        <f t="shared" ref="R771:R834" si="75">MID(N771,FIND("/",N771,1)+1,50)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7">
        <f t="shared" ref="P835:P898" si="79">IFERROR(E835/L835,0)</f>
        <v>148.78048780487805</v>
      </c>
      <c r="Q835" t="str">
        <f t="shared" ref="Q835:Q898" si="80">MID(N835,1,(FIND("/",N835,1)-1))</f>
        <v>music</v>
      </c>
      <c r="R835" t="str">
        <f t="shared" ref="R835:R898" si="81">MID(N835,FIND("/",N835,1)+1,50)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7">
        <f t="shared" ref="P899:P962" si="85">IFERROR(E899/L899,0)</f>
        <v>0</v>
      </c>
      <c r="Q899" t="str">
        <f t="shared" ref="Q899:Q962" si="86">MID(N899,1,(FIND("/",N899,1)-1))</f>
        <v>music</v>
      </c>
      <c r="R899" t="str">
        <f t="shared" ref="R899:R962" si="87">MID(N899,FIND("/",N899,1)+1,50)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7">
        <f t="shared" ref="P963:P1026" si="91">IFERROR(E963/L963,0)</f>
        <v>364.35454545454547</v>
      </c>
      <c r="Q963" t="str">
        <f t="shared" ref="Q963:Q1026" si="92">MID(N963,1,(FIND("/",N963,1)-1))</f>
        <v>technology</v>
      </c>
      <c r="R963" t="str">
        <f t="shared" ref="R963:R1026" si="93">MID(N963,FIND("/",N963,1)+1,50)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7">
        <f t="shared" ref="P1027:P1090" si="97">IFERROR(E1027/L1027,0)</f>
        <v>71.848571428571432</v>
      </c>
      <c r="Q1027" t="str">
        <f t="shared" ref="Q1027:Q1090" si="98">MID(N1027,1,(FIND("/",N1027,1)-1))</f>
        <v>music</v>
      </c>
      <c r="R1027" t="str">
        <f t="shared" ref="R1027:R1090" si="99">MID(N1027,FIND("/",N1027,1)+1,50)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7">
        <f t="shared" ref="P1091:P1154" si="103">IFERROR(E1091/L1091,0)</f>
        <v>23.959183673469386</v>
      </c>
      <c r="Q1091" t="str">
        <f t="shared" ref="Q1091:Q1154" si="104">MID(N1091,1,(FIND("/",N1091,1)-1))</f>
        <v>games</v>
      </c>
      <c r="R1091" t="str">
        <f t="shared" ref="R1091:R1154" si="105">MID(N1091,FIND("/",N1091,1)+1,50)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7">
        <f t="shared" ref="P1155:P1218" si="109">IFERROR(E1155/L1155,0)</f>
        <v>50</v>
      </c>
      <c r="Q1155" t="str">
        <f t="shared" ref="Q1155:Q1218" si="110">MID(N1155,1,(FIND("/",N1155,1)-1))</f>
        <v>food</v>
      </c>
      <c r="R1155" t="str">
        <f t="shared" ref="R1155:R1218" si="111">MID(N1155,FIND("/",N1155,1)+1,50)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7">
        <f t="shared" ref="P1219:P1282" si="115">IFERROR(E1219/L1219,0)</f>
        <v>148.57377049180329</v>
      </c>
      <c r="Q1219" t="str">
        <f t="shared" ref="Q1219:Q1282" si="116">MID(N1219,1,(FIND("/",N1219,1)-1))</f>
        <v>photography</v>
      </c>
      <c r="R1219" t="str">
        <f t="shared" ref="R1219:R1282" si="117">MID(N1219,FIND("/",N1219,1)+1,50)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7">
        <f t="shared" ref="P1283:P1346" si="121">IFERROR(E1283/L1283,0)</f>
        <v>104.72972972972973</v>
      </c>
      <c r="Q1283" t="str">
        <f t="shared" ref="Q1283:Q1346" si="122">MID(N1283,1,(FIND("/",N1283,1)-1))</f>
        <v>music</v>
      </c>
      <c r="R1283" t="str">
        <f t="shared" ref="R1283:R1346" si="123">MID(N1283,FIND("/",N1283,1)+1,50)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7">
        <f t="shared" ref="P1347:P1410" si="127">IFERROR(E1347/L1347,0)</f>
        <v>53.571428571428569</v>
      </c>
      <c r="Q1347" t="str">
        <f t="shared" ref="Q1347:Q1410" si="128">MID(N1347,1,(FIND("/",N1347,1)-1))</f>
        <v>publishing</v>
      </c>
      <c r="R1347" t="str">
        <f t="shared" ref="R1347:R1410" si="129">MID(N1347,FIND("/",N1347,1)+1,50)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7">
        <f t="shared" ref="P1411:P1474" si="133">IFERROR(E1411/L1411,0)</f>
        <v>0</v>
      </c>
      <c r="Q1411" t="str">
        <f t="shared" ref="Q1411:Q1474" si="134">MID(N1411,1,(FIND("/",N1411,1)-1))</f>
        <v>publishing</v>
      </c>
      <c r="R1411" t="str">
        <f t="shared" ref="R1411:R1474" si="135">MID(N1411,FIND("/",N1411,1)+1,50)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7">
        <f t="shared" ref="P1475:P1538" si="139">IFERROR(E1475/L1475,0)</f>
        <v>38.462553191489363</v>
      </c>
      <c r="Q1475" t="str">
        <f t="shared" ref="Q1475:Q1538" si="140">MID(N1475,1,(FIND("/",N1475,1)-1))</f>
        <v>publishing</v>
      </c>
      <c r="R1475" t="str">
        <f t="shared" ref="R1475:R1538" si="141">MID(N1475,FIND("/",N1475,1)+1,50)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7">
        <f t="shared" ref="P1539:P1602" si="145">IFERROR(E1539/L1539,0)</f>
        <v>96.375</v>
      </c>
      <c r="Q1539" t="str">
        <f t="shared" ref="Q1539:Q1602" si="146">MID(N1539,1,(FIND("/",N1539,1)-1))</f>
        <v>photography</v>
      </c>
      <c r="R1539" t="str">
        <f t="shared" ref="R1539:R1602" si="147">MID(N1539,FIND("/",N1539,1)+1,50)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7">
        <f t="shared" ref="P1603:P1666" si="151">IFERROR(E1603/L1603,0)</f>
        <v>48.325535714285714</v>
      </c>
      <c r="Q1603" t="str">
        <f t="shared" ref="Q1603:Q1666" si="152">MID(N1603,1,(FIND("/",N1603,1)-1))</f>
        <v>music</v>
      </c>
      <c r="R1603" t="str">
        <f t="shared" ref="R1603:R1666" si="153">MID(N1603,FIND("/",N1603,1)+1,50)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7">
        <f t="shared" ref="P1667:P1730" si="157">IFERROR(E1667/L1667,0)</f>
        <v>44.956989247311824</v>
      </c>
      <c r="Q1667" t="str">
        <f t="shared" ref="Q1667:Q1730" si="158">MID(N1667,1,(FIND("/",N1667,1)-1))</f>
        <v>music</v>
      </c>
      <c r="R1667" t="str">
        <f t="shared" ref="R1667:R1730" si="159">MID(N1667,FIND("/",N1667,1)+1,50)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7">
        <f t="shared" ref="P1731:P1794" si="163">IFERROR(E1731/L1731,0)</f>
        <v>0</v>
      </c>
      <c r="Q1731" t="str">
        <f t="shared" ref="Q1731:Q1794" si="164">MID(N1731,1,(FIND("/",N1731,1)-1))</f>
        <v>music</v>
      </c>
      <c r="R1731" t="str">
        <f t="shared" ref="R1731:R1794" si="165">MID(N1731,FIND("/",N1731,1)+1,50)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7">
        <f t="shared" ref="P1795:P1858" si="169">IFERROR(E1795/L1795,0)</f>
        <v>20</v>
      </c>
      <c r="Q1795" t="str">
        <f t="shared" ref="Q1795:Q1858" si="170">MID(N1795,1,(FIND("/",N1795,1)-1))</f>
        <v>photography</v>
      </c>
      <c r="R1795" t="str">
        <f t="shared" ref="R1795:R1858" si="171">MID(N1795,FIND("/",N1795,1)+1,50)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7">
        <f t="shared" ref="P1859:P1922" si="175">IFERROR(E1859/L1859,0)</f>
        <v>136.36363636363637</v>
      </c>
      <c r="Q1859" t="str">
        <f t="shared" ref="Q1859:Q1922" si="176">MID(N1859,1,(FIND("/",N1859,1)-1))</f>
        <v>music</v>
      </c>
      <c r="R1859" t="str">
        <f t="shared" ref="R1859:R1922" si="177">MID(N1859,FIND("/",N1859,1)+1,50)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7">
        <f t="shared" ref="P1923:P1986" si="181">IFERROR(E1923/L1923,0)</f>
        <v>54</v>
      </c>
      <c r="Q1923" t="str">
        <f t="shared" ref="Q1923:Q1986" si="182">MID(N1923,1,(FIND("/",N1923,1)-1))</f>
        <v>music</v>
      </c>
      <c r="R1923" t="str">
        <f t="shared" ref="R1923:R1986" si="183">MID(N1923,FIND("/",N1923,1)+1,50)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7">
        <f t="shared" ref="P1987:P2050" si="187">IFERROR(E1987/L1987,0)</f>
        <v>12.75</v>
      </c>
      <c r="Q1987" t="str">
        <f t="shared" ref="Q1987:Q2050" si="188">MID(N1987,1,(FIND("/",N1987,1)-1))</f>
        <v>photography</v>
      </c>
      <c r="R1987" t="str">
        <f t="shared" ref="R1987:R2050" si="189">MID(N1987,FIND("/",N1987,1)+1,50)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7">
        <f t="shared" ref="P2051:P2114" si="193">IFERROR(E2051/L2051,0)</f>
        <v>80.991037735849048</v>
      </c>
      <c r="Q2051" t="str">
        <f t="shared" ref="Q2051:Q2114" si="194">MID(N2051,1,(FIND("/",N2051,1)-1))</f>
        <v>technology</v>
      </c>
      <c r="R2051" t="str">
        <f t="shared" ref="R2051:R2114" si="195">MID(N2051,FIND("/",N2051,1)+1,50)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7">
        <f t="shared" ref="P2115:P2178" si="199">IFERROR(E2115/L2115,0)</f>
        <v>68.598130841121488</v>
      </c>
      <c r="Q2115" t="str">
        <f t="shared" ref="Q2115:Q2178" si="200">MID(N2115,1,(FIND("/",N2115,1)-1))</f>
        <v>music</v>
      </c>
      <c r="R2115" t="str">
        <f t="shared" ref="R2115:R2178" si="201">MID(N2115,FIND("/",N2115,1)+1,50)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7">
        <f t="shared" ref="P2179:P2242" si="205">IFERROR(E2179/L2179,0)</f>
        <v>65.868421052631575</v>
      </c>
      <c r="Q2179" t="str">
        <f t="shared" ref="Q2179:Q2242" si="206">MID(N2179,1,(FIND("/",N2179,1)-1))</f>
        <v>music</v>
      </c>
      <c r="R2179" t="str">
        <f t="shared" ref="R2179:R2242" si="207">MID(N2179,FIND("/",N2179,1)+1,50)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7">
        <f t="shared" ref="P2243:P2306" si="211">IFERROR(E2243/L2243,0)</f>
        <v>49.472392638036808</v>
      </c>
      <c r="Q2243" t="str">
        <f t="shared" ref="Q2243:Q2306" si="212">MID(N2243,1,(FIND("/",N2243,1)-1))</f>
        <v>games</v>
      </c>
      <c r="R2243" t="str">
        <f t="shared" ref="R2243:R2306" si="213">MID(N2243,FIND("/",N2243,1)+1,50)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7">
        <f t="shared" ref="P2307:P2370" si="217">IFERROR(E2307/L2307,0)</f>
        <v>109.10778443113773</v>
      </c>
      <c r="Q2307" t="str">
        <f t="shared" ref="Q2307:Q2370" si="218">MID(N2307,1,(FIND("/",N2307,1)-1))</f>
        <v>music</v>
      </c>
      <c r="R2307" t="str">
        <f t="shared" ref="R2307:R2370" si="219">MID(N2307,FIND("/",N2307,1)+1,50)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7">
        <f t="shared" ref="P2371:P2434" si="223">IFERROR(E2371/L2371,0)</f>
        <v>0</v>
      </c>
      <c r="Q2371" t="str">
        <f t="shared" ref="Q2371:Q2434" si="224">MID(N2371,1,(FIND("/",N2371,1)-1))</f>
        <v>technology</v>
      </c>
      <c r="R2371" t="str">
        <f t="shared" ref="R2371:R2434" si="225">MID(N2371,FIND("/",N2371,1)+1,50)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7">
        <f t="shared" ref="P2435:P2498" si="229">IFERROR(E2435/L2435,0)</f>
        <v>0</v>
      </c>
      <c r="Q2435" t="str">
        <f t="shared" ref="Q2435:Q2498" si="230">MID(N2435,1,(FIND("/",N2435,1)-1))</f>
        <v>food</v>
      </c>
      <c r="R2435" t="str">
        <f t="shared" ref="R2435:R2498" si="231">MID(N2435,FIND("/",N2435,1)+1,50)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7">
        <f t="shared" ref="P2499:P2562" si="235">IFERROR(E2499/L2499,0)</f>
        <v>80.551071428571419</v>
      </c>
      <c r="Q2499" t="str">
        <f t="shared" ref="Q2499:Q2562" si="236">MID(N2499,1,(FIND("/",N2499,1)-1))</f>
        <v>music</v>
      </c>
      <c r="R2499" t="str">
        <f t="shared" ref="R2499:R2562" si="237">MID(N2499,FIND("/",N2499,1)+1,50)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7">
        <f t="shared" ref="P2563:P2626" si="241">IFERROR(E2563/L2563,0)</f>
        <v>0</v>
      </c>
      <c r="Q2563" t="str">
        <f t="shared" ref="Q2563:Q2626" si="242">MID(N2563,1,(FIND("/",N2563,1)-1))</f>
        <v>food</v>
      </c>
      <c r="R2563" t="str">
        <f t="shared" ref="R2563:R2626" si="243">MID(N2563,FIND("/",N2563,1)+1,50)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7">
        <f t="shared" ref="P2627:P2690" si="247">IFERROR(E2627/L2627,0)</f>
        <v>27.576923076923077</v>
      </c>
      <c r="Q2627" t="str">
        <f t="shared" ref="Q2627:Q2690" si="248">MID(N2627,1,(FIND("/",N2627,1)-1))</f>
        <v>technology</v>
      </c>
      <c r="R2627" t="str">
        <f t="shared" ref="R2627:R2690" si="249">MID(N2627,FIND("/",N2627,1)+1,50)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7">
        <f t="shared" ref="P2691:P2754" si="253">IFERROR(E2691/L2691,0)</f>
        <v>1</v>
      </c>
      <c r="Q2691" t="str">
        <f t="shared" ref="Q2691:Q2754" si="254">MID(N2691,1,(FIND("/",N2691,1)-1))</f>
        <v>food</v>
      </c>
      <c r="R2691" t="str">
        <f t="shared" ref="R2691:R2754" si="255">MID(N2691,FIND("/",N2691,1)+1,50)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7">
        <f t="shared" ref="P2755:P2818" si="259">IFERROR(E2755/L2755,0)</f>
        <v>47.5</v>
      </c>
      <c r="Q2755" t="str">
        <f t="shared" ref="Q2755:Q2818" si="260">MID(N2755,1,(FIND("/",N2755,1)-1))</f>
        <v>publishing</v>
      </c>
      <c r="R2755" t="str">
        <f t="shared" ref="R2755:R2818" si="261">MID(N2755,FIND("/",N2755,1)+1,50)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7">
        <f t="shared" ref="P2819:P2882" si="265">IFERROR(E2819/L2819,0)</f>
        <v>23.636363636363637</v>
      </c>
      <c r="Q2819" t="str">
        <f t="shared" ref="Q2819:Q2882" si="266">MID(N2819,1,(FIND("/",N2819,1)-1))</f>
        <v>theater</v>
      </c>
      <c r="R2819" t="str">
        <f t="shared" ref="R2819:R2882" si="267">MID(N2819,FIND("/",N2819,1)+1,50)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7">
        <f t="shared" ref="P2883:P2946" si="271">IFERROR(E2883/L2883,0)</f>
        <v>0</v>
      </c>
      <c r="Q2883" t="str">
        <f t="shared" ref="Q2883:Q2946" si="272">MID(N2883,1,(FIND("/",N2883,1)-1))</f>
        <v>theater</v>
      </c>
      <c r="R2883" t="str">
        <f t="shared" ref="R2883:R2946" si="273">MID(N2883,FIND("/",N2883,1)+1,50)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7">
        <f t="shared" ref="P2947:P3010" si="277">IFERROR(E2947/L2947,0)</f>
        <v>0</v>
      </c>
      <c r="Q2947" t="str">
        <f t="shared" ref="Q2947:Q3010" si="278">MID(N2947,1,(FIND("/",N2947,1)-1))</f>
        <v>theater</v>
      </c>
      <c r="R2947" t="str">
        <f t="shared" ref="R2947:R3010" si="279">MID(N2947,FIND("/",N2947,1)+1,50)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7">
        <f t="shared" ref="P3011:P3074" si="283">IFERROR(E3011/L3011,0)</f>
        <v>233.8984375</v>
      </c>
      <c r="Q3011" t="str">
        <f t="shared" ref="Q3011:Q3074" si="284">MID(N3011,1,(FIND("/",N3011,1)-1))</f>
        <v>theater</v>
      </c>
      <c r="R3011" t="str">
        <f t="shared" ref="R3011:R3074" si="285">MID(N3011,FIND("/",N3011,1)+1,50)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MID(N3075,1,(FIND("/",N3075,1)-1))</f>
        <v>theater</v>
      </c>
      <c r="R3075" t="str">
        <f t="shared" ref="R3075:R3138" si="291">MID(N3075,FIND("/",N3075,1)+1,50)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7">
        <f t="shared" ref="P3139:P3202" si="295">IFERROR(E3139/L3139,0)</f>
        <v>50</v>
      </c>
      <c r="Q3139" t="str">
        <f t="shared" ref="Q3139:Q3202" si="296">MID(N3139,1,(FIND("/",N3139,1)-1))</f>
        <v>theater</v>
      </c>
      <c r="R3139" t="str">
        <f t="shared" ref="R3139:R3202" si="297">MID(N3139,FIND("/",N3139,1)+1,50)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7">
        <f t="shared" ref="P3203:P3266" si="301">IFERROR(E3203/L3203,0)</f>
        <v>12.5</v>
      </c>
      <c r="Q3203" t="str">
        <f t="shared" ref="Q3203:Q3266" si="302">MID(N3203,1,(FIND("/",N3203,1)-1))</f>
        <v>theater</v>
      </c>
      <c r="R3203" t="str">
        <f t="shared" ref="R3203:R3266" si="303">MID(N3203,FIND("/",N3203,1)+1,50)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7">
        <f t="shared" ref="P3267:P3330" si="307">IFERROR(E3267/L3267,0)</f>
        <v>70.285714285714292</v>
      </c>
      <c r="Q3267" t="str">
        <f t="shared" ref="Q3267:Q3330" si="308">MID(N3267,1,(FIND("/",N3267,1)-1))</f>
        <v>theater</v>
      </c>
      <c r="R3267" t="str">
        <f t="shared" ref="R3267:R3330" si="309">MID(N3267,FIND("/",N3267,1)+1,50)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7">
        <f t="shared" ref="P3331:P3394" si="313">IFERROR(E3331/L3331,0)</f>
        <v>44.92307692307692</v>
      </c>
      <c r="Q3331" t="str">
        <f t="shared" ref="Q3331:Q3394" si="314">MID(N3331,1,(FIND("/",N3331,1)-1))</f>
        <v>theater</v>
      </c>
      <c r="R3331" t="str">
        <f t="shared" ref="R3331:R3394" si="315">MID(N3331,FIND("/",N3331,1)+1,50)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7">
        <f t="shared" ref="P3395:P3458" si="319">IFERROR(E3395/L3395,0)</f>
        <v>36.06818181818182</v>
      </c>
      <c r="Q3395" t="str">
        <f t="shared" ref="Q3395:Q3458" si="320">MID(N3395,1,(FIND("/",N3395,1)-1))</f>
        <v>theater</v>
      </c>
      <c r="R3395" t="str">
        <f t="shared" ref="R3395:R3458" si="321">MID(N3395,FIND("/",N3395,1)+1,50)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7">
        <f t="shared" ref="P3459:P3522" si="325">IFERROR(E3459/L3459,0)</f>
        <v>50.981818181818184</v>
      </c>
      <c r="Q3459" t="str">
        <f t="shared" ref="Q3459:Q3522" si="326">MID(N3459,1,(FIND("/",N3459,1)-1))</f>
        <v>theater</v>
      </c>
      <c r="R3459" t="str">
        <f t="shared" ref="R3459:R3522" si="327">MID(N3459,FIND("/",N3459,1)+1,50)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7">
        <f t="shared" ref="P3523:P3586" si="331">IFERROR(E3523/L3523,0)</f>
        <v>45.615384615384613</v>
      </c>
      <c r="Q3523" t="str">
        <f t="shared" ref="Q3523:Q3586" si="332">MID(N3523,1,(FIND("/",N3523,1)-1))</f>
        <v>theater</v>
      </c>
      <c r="R3523" t="str">
        <f t="shared" ref="R3523:R3586" si="333">MID(N3523,FIND("/",N3523,1)+1,50)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7">
        <f t="shared" ref="P3587:P3650" si="337">IFERROR(E3587/L3587,0)</f>
        <v>176.08695652173913</v>
      </c>
      <c r="Q3587" t="str">
        <f t="shared" ref="Q3587:Q3650" si="338">MID(N3587,1,(FIND("/",N3587,1)-1))</f>
        <v>theater</v>
      </c>
      <c r="R3587" t="str">
        <f t="shared" ref="R3587:R3650" si="339">MID(N3587,FIND("/",N3587,1)+1,50)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7">
        <f t="shared" ref="P3651:P3714" si="343">IFERROR(E3651/L3651,0)</f>
        <v>97.5</v>
      </c>
      <c r="Q3651" t="str">
        <f t="shared" ref="Q3651:Q3714" si="344">MID(N3651,1,(FIND("/",N3651,1)-1))</f>
        <v>theater</v>
      </c>
      <c r="R3651" t="str">
        <f t="shared" ref="R3651:R3714" si="345">MID(N3651,FIND("/",N3651,1)+1,50)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7">
        <f t="shared" ref="P3715:P3778" si="349">IFERROR(E3715/L3715,0)</f>
        <v>106.84210526315789</v>
      </c>
      <c r="Q3715" t="str">
        <f t="shared" ref="Q3715:Q3778" si="350">MID(N3715,1,(FIND("/",N3715,1)-1))</f>
        <v>theater</v>
      </c>
      <c r="R3715" t="str">
        <f t="shared" ref="R3715:R3778" si="351">MID(N3715,FIND("/",N3715,1)+1,50)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7">
        <f t="shared" ref="P3779:P3842" si="355">IFERROR(E3779/L3779,0)</f>
        <v>48.542372881355931</v>
      </c>
      <c r="Q3779" t="str">
        <f t="shared" ref="Q3779:Q3842" si="356">MID(N3779,1,(FIND("/",N3779,1)-1))</f>
        <v>theater</v>
      </c>
      <c r="R3779" t="str">
        <f t="shared" ref="R3779:R3842" si="357">MID(N3779,FIND("/",N3779,1)+1,50)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7">
        <f t="shared" ref="P3843:P3906" si="361">IFERROR(E3843/L3843,0)</f>
        <v>25.647058823529413</v>
      </c>
      <c r="Q3843" t="str">
        <f t="shared" ref="Q3843:Q3906" si="362">MID(N3843,1,(FIND("/",N3843,1)-1))</f>
        <v>theater</v>
      </c>
      <c r="R3843" t="str">
        <f t="shared" ref="R3843:R3906" si="363">MID(N3843,FIND("/",N3843,1)+1,50)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7">
        <f t="shared" ref="P3907:P3970" si="367">IFERROR(E3907/L3907,0)</f>
        <v>24.714285714285715</v>
      </c>
      <c r="Q3907" t="str">
        <f t="shared" ref="Q3907:Q3970" si="368">MID(N3907,1,(FIND("/",N3907,1)-1))</f>
        <v>theater</v>
      </c>
      <c r="R3907" t="str">
        <f t="shared" ref="R3907:R3970" si="369">MID(N3907,FIND("/",N3907,1)+1,50)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7">
        <f t="shared" ref="P3971:P4034" si="373">IFERROR(E3971/L3971,0)</f>
        <v>35.166666666666664</v>
      </c>
      <c r="Q3971" t="str">
        <f t="shared" ref="Q3971:Q4034" si="374">MID(N3971,1,(FIND("/",N3971,1)-1))</f>
        <v>theater</v>
      </c>
      <c r="R3971" t="str">
        <f t="shared" ref="R3971:R4034" si="375">MID(N3971,FIND("/",N3971,1)+1,50)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7">
        <f t="shared" ref="P4035:P4098" si="379">IFERROR(E4035/L4035,0)</f>
        <v>65.340319148936175</v>
      </c>
      <c r="Q4035" t="str">
        <f t="shared" ref="Q4035:Q4098" si="380">MID(N4035,1,(FIND("/",N4035,1)-1))</f>
        <v>theater</v>
      </c>
      <c r="R4035" t="str">
        <f t="shared" ref="R4035:R4098" si="381">MID(N4035,FIND("/",N4035,1)+1,50)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4" si="384">(E4099/D4099)*100</f>
        <v>0</v>
      </c>
      <c r="P4099" s="7">
        <f t="shared" ref="P4099:P4114" si="385">IFERROR(E4099/L4099,0)</f>
        <v>0</v>
      </c>
      <c r="Q4099" t="str">
        <f t="shared" ref="Q4099:Q4114" si="386">MID(N4099,1,(FIND("/",N4099,1)-1))</f>
        <v>theater</v>
      </c>
      <c r="R4099" t="str">
        <f t="shared" ref="R4099:R4114" si="387">MID(N4099,FIND("/",N4099,1)+1,50)</f>
        <v>plays</v>
      </c>
      <c r="S4099" s="13">
        <f t="shared" ref="S4099:S4115" si="388">(((J4099/60)/60)/24)+DATE(1970,1,1)</f>
        <v>42344.824502314819</v>
      </c>
      <c r="T4099" s="13">
        <f t="shared" ref="T4099:T4114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(E4115/D4115)*100</f>
        <v>0.2</v>
      </c>
      <c r="P4115" s="7">
        <f>IFERROR(E4115/L4115,0)</f>
        <v>1</v>
      </c>
      <c r="Q4115" t="str">
        <f>MID(N4115,1,(FIND("/",N4115,1)-1))</f>
        <v>theater</v>
      </c>
      <c r="R4115" t="str">
        <f>MID(N4115,FIND("/",N4115,1)+1,50)</f>
        <v>plays</v>
      </c>
      <c r="S4115" s="13">
        <f t="shared" si="388"/>
        <v>42358.573182870372</v>
      </c>
      <c r="T4115" s="13">
        <f>(((I4115/60)/60)/24)+DATE(1970,1,1)</f>
        <v>42377.273611111115</v>
      </c>
    </row>
  </sheetData>
  <autoFilter ref="A1:N4115" xr:uid="{11CBCC3F-C730-8848-9169-C72C599A4ED6}">
    <filterColumn colId="5">
      <filters>
        <filter val="failed"/>
      </filters>
    </filterColumn>
  </autoFilter>
  <conditionalFormatting sqref="F2:F4115">
    <cfRule type="containsText" dxfId="15" priority="2" operator="containsText" text="live">
      <formula>NOT(ISERROR(SEARCH("live",F2)))</formula>
    </cfRule>
    <cfRule type="cellIs" dxfId="14" priority="3" operator="equal">
      <formula>"canceled"</formula>
    </cfRule>
    <cfRule type="containsText" dxfId="13" priority="4" operator="containsText" text="failed">
      <formula>NOT(ISERROR(SEARCH("failed",F2)))</formula>
    </cfRule>
    <cfRule type="containsText" dxfId="12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Date Created</vt:lpstr>
      <vt:lpstr>Bonus</vt:lpstr>
      <vt:lpstr>Bonus Statical An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Celina Barrera</cp:lastModifiedBy>
  <dcterms:created xsi:type="dcterms:W3CDTF">2017-04-20T15:17:24Z</dcterms:created>
  <dcterms:modified xsi:type="dcterms:W3CDTF">2020-09-20T01:21:05Z</dcterms:modified>
</cp:coreProperties>
</file>