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solver_adj" localSheetId="0" hidden="1">Лист1!$F$94:$G$94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Лист1!$F$96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Лист1!$F$95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AE105" i="1" l="1"/>
  <c r="AF111" i="1" s="1"/>
  <c r="AE104" i="1"/>
  <c r="AE111" i="1" s="1"/>
  <c r="AA105" i="1"/>
  <c r="AB111" i="1" s="1"/>
  <c r="AA104" i="1"/>
  <c r="AA111" i="1" s="1"/>
  <c r="W105" i="1"/>
  <c r="X111" i="1" s="1"/>
  <c r="W104" i="1"/>
  <c r="W111" i="1" s="1"/>
  <c r="T111" i="1"/>
  <c r="S111" i="1"/>
  <c r="T110" i="1"/>
  <c r="S110" i="1"/>
  <c r="S113" i="1" s="1" a="1"/>
  <c r="S108" i="1"/>
  <c r="S107" i="1"/>
  <c r="S105" i="1"/>
  <c r="S104" i="1"/>
  <c r="F96" i="1"/>
  <c r="F95" i="1"/>
  <c r="AE108" i="1" l="1"/>
  <c r="AF110" i="1"/>
  <c r="AE107" i="1"/>
  <c r="AE110" i="1"/>
  <c r="AE113" i="1" s="1" a="1"/>
  <c r="AA110" i="1"/>
  <c r="AA113" i="1" s="1" a="1"/>
  <c r="AA108" i="1"/>
  <c r="AB110" i="1"/>
  <c r="AA107" i="1"/>
  <c r="W108" i="1"/>
  <c r="X110" i="1"/>
  <c r="W107" i="1"/>
  <c r="W110" i="1"/>
  <c r="W113" i="1" s="1" a="1"/>
  <c r="T114" i="1"/>
  <c r="T113" i="1"/>
  <c r="S114" i="1"/>
  <c r="S113" i="1"/>
  <c r="B107" i="1"/>
  <c r="C111" i="1"/>
  <c r="C110" i="1"/>
  <c r="B111" i="1"/>
  <c r="B108" i="1"/>
  <c r="B110" i="1"/>
  <c r="AF114" i="1" l="1"/>
  <c r="AF113" i="1"/>
  <c r="AE114" i="1"/>
  <c r="AE113" i="1"/>
  <c r="AB114" i="1"/>
  <c r="AB113" i="1"/>
  <c r="AA114" i="1"/>
  <c r="AA113" i="1"/>
  <c r="X114" i="1"/>
  <c r="X113" i="1"/>
  <c r="W114" i="1"/>
  <c r="W113" i="1"/>
  <c r="B113" i="1" a="1"/>
  <c r="B113" i="1" s="1"/>
  <c r="B82" i="1"/>
  <c r="B83" i="1"/>
  <c r="B84" i="1" s="1"/>
  <c r="C84" i="1" s="1"/>
  <c r="C81" i="1"/>
  <c r="C82" i="1"/>
  <c r="C83" i="1"/>
  <c r="B81" i="1"/>
  <c r="C80" i="1"/>
  <c r="B80" i="1"/>
  <c r="B77" i="1"/>
  <c r="F62" i="1"/>
  <c r="F63" i="1"/>
  <c r="F61" i="1"/>
  <c r="B63" i="1"/>
  <c r="E62" i="1"/>
  <c r="C63" i="1"/>
  <c r="E63" i="1" s="1"/>
  <c r="D62" i="1"/>
  <c r="D63" i="1"/>
  <c r="C62" i="1"/>
  <c r="B62" i="1"/>
  <c r="E61" i="1"/>
  <c r="D61" i="1"/>
  <c r="C61" i="1"/>
  <c r="B61" i="1"/>
  <c r="C52" i="1"/>
  <c r="B52" i="1"/>
  <c r="I46" i="1"/>
  <c r="I47" i="1"/>
  <c r="I48" i="1"/>
  <c r="I49" i="1"/>
  <c r="I50" i="1"/>
  <c r="I51" i="1"/>
  <c r="I52" i="1"/>
  <c r="I53" i="1"/>
  <c r="I54" i="1"/>
  <c r="I55" i="1"/>
  <c r="I45" i="1"/>
  <c r="C114" i="1" l="1"/>
  <c r="G105" i="1" s="1"/>
  <c r="B114" i="1"/>
  <c r="C113" i="1"/>
  <c r="G104" i="1" s="1"/>
  <c r="G111" i="1" s="1"/>
  <c r="H46" i="1"/>
  <c r="H47" i="1"/>
  <c r="H48" i="1"/>
  <c r="H49" i="1"/>
  <c r="H50" i="1"/>
  <c r="H51" i="1"/>
  <c r="H52" i="1"/>
  <c r="H53" i="1"/>
  <c r="H54" i="1"/>
  <c r="H55" i="1"/>
  <c r="H45" i="1"/>
  <c r="G55" i="1"/>
  <c r="G45" i="1"/>
  <c r="G54" i="1"/>
  <c r="G53" i="1"/>
  <c r="G52" i="1"/>
  <c r="G51" i="1"/>
  <c r="G50" i="1"/>
  <c r="G49" i="1"/>
  <c r="G48" i="1"/>
  <c r="G47" i="1"/>
  <c r="G46" i="1"/>
  <c r="H111" i="1" l="1"/>
  <c r="G110" i="1"/>
  <c r="G108" i="1"/>
  <c r="H110" i="1"/>
  <c r="G107" i="1"/>
  <c r="E34" i="1"/>
  <c r="D34" i="1"/>
  <c r="C34" i="1"/>
  <c r="B34" i="1"/>
  <c r="C38" i="1"/>
  <c r="C39" i="1" s="1"/>
  <c r="C40" i="1" s="1"/>
  <c r="C41" i="1" s="1"/>
  <c r="G113" i="1" l="1" a="1"/>
  <c r="D37" i="1"/>
  <c r="H114" i="1" l="1"/>
  <c r="G113" i="1"/>
  <c r="G114" i="1"/>
  <c r="K105" i="1" s="1"/>
  <c r="H113" i="1"/>
  <c r="E37" i="1"/>
  <c r="B38" i="1"/>
  <c r="F22" i="1"/>
  <c r="F23" i="1"/>
  <c r="F24" i="1"/>
  <c r="F25" i="1"/>
  <c r="F26" i="1"/>
  <c r="F27" i="1"/>
  <c r="F28" i="1"/>
  <c r="F29" i="1"/>
  <c r="F30" i="1"/>
  <c r="F21" i="1"/>
  <c r="E23" i="1"/>
  <c r="E25" i="1"/>
  <c r="D25" i="1"/>
  <c r="D22" i="1"/>
  <c r="E22" i="1" s="1"/>
  <c r="D23" i="1"/>
  <c r="D24" i="1"/>
  <c r="E24" i="1" s="1"/>
  <c r="D26" i="1"/>
  <c r="E26" i="1" s="1"/>
  <c r="D27" i="1"/>
  <c r="E27" i="1" s="1"/>
  <c r="D28" i="1"/>
  <c r="E28" i="1" s="1"/>
  <c r="D29" i="1"/>
  <c r="E29" i="1" s="1"/>
  <c r="D30" i="1"/>
  <c r="E30" i="1" s="1"/>
  <c r="D21" i="1"/>
  <c r="E21" i="1" s="1"/>
  <c r="K104" i="1" l="1"/>
  <c r="L111" i="1"/>
  <c r="D38" i="1"/>
  <c r="D6" i="1"/>
  <c r="C6" i="1"/>
  <c r="K108" i="1" l="1"/>
  <c r="L110" i="1"/>
  <c r="K107" i="1"/>
  <c r="K111" i="1"/>
  <c r="K110" i="1"/>
  <c r="F38" i="1"/>
  <c r="B39" i="1"/>
  <c r="E38" i="1"/>
  <c r="K113" i="1" l="1" a="1"/>
  <c r="D39" i="1"/>
  <c r="L114" i="1" l="1"/>
  <c r="L113" i="1"/>
  <c r="K113" i="1"/>
  <c r="K114" i="1"/>
  <c r="B40" i="1"/>
  <c r="F39" i="1"/>
  <c r="E39" i="1"/>
  <c r="O105" i="1" l="1"/>
  <c r="P111" i="1" s="1"/>
  <c r="O104" i="1"/>
  <c r="D40" i="1"/>
  <c r="E40" i="1" s="1"/>
  <c r="O111" i="1" l="1"/>
  <c r="O110" i="1"/>
  <c r="O107" i="1"/>
  <c r="P110" i="1"/>
  <c r="O108" i="1"/>
  <c r="F40" i="1"/>
  <c r="B41" i="1"/>
  <c r="O113" i="1" l="1" a="1"/>
  <c r="D41" i="1"/>
  <c r="F41" i="1" s="1"/>
  <c r="P114" i="1" l="1"/>
  <c r="O114" i="1"/>
  <c r="O113" i="1"/>
  <c r="P113" i="1"/>
  <c r="E41" i="1"/>
</calcChain>
</file>

<file path=xl/sharedStrings.xml><?xml version="1.0" encoding="utf-8"?>
<sst xmlns="http://schemas.openxmlformats.org/spreadsheetml/2006/main" count="101" uniqueCount="86">
  <si>
    <t xml:space="preserve">Функция f(x) = </t>
  </si>
  <si>
    <t xml:space="preserve">Производная функции f'(x) = </t>
  </si>
  <si>
    <t>Критические точки функции</t>
  </si>
  <si>
    <t>[-4,372 ; 0]</t>
  </si>
  <si>
    <r>
      <rPr>
        <sz val="14"/>
        <color theme="1"/>
        <rFont val="Calibri"/>
        <family val="2"/>
        <charset val="204"/>
        <scheme val="minor"/>
      </rPr>
      <t>(-</t>
    </r>
    <r>
      <rPr>
        <sz val="11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charset val="204"/>
      </rPr>
      <t xml:space="preserve">∞ </t>
    </r>
    <r>
      <rPr>
        <sz val="11"/>
        <color theme="1"/>
        <rFont val="Calibri"/>
        <family val="2"/>
        <charset val="204"/>
      </rPr>
      <t>; -4,372]</t>
    </r>
  </si>
  <si>
    <t>[0 ; 1,372]</t>
  </si>
  <si>
    <r>
      <t xml:space="preserve">[1,372 ; + </t>
    </r>
    <r>
      <rPr>
        <sz val="14"/>
        <color theme="1"/>
        <rFont val="Calibri"/>
        <family val="2"/>
        <charset val="204"/>
      </rPr>
      <t>∞</t>
    </r>
    <r>
      <rPr>
        <sz val="11"/>
        <color theme="1"/>
        <rFont val="Calibri"/>
        <family val="2"/>
        <charset val="204"/>
      </rPr>
      <t>)</t>
    </r>
  </si>
  <si>
    <t>4 точки и находятся на интервалах</t>
  </si>
  <si>
    <t>Функция f(x)=</t>
  </si>
  <si>
    <t>Метод дихотомии</t>
  </si>
  <si>
    <t>X</t>
  </si>
  <si>
    <t>f(a) * f(x)</t>
  </si>
  <si>
    <r>
      <t xml:space="preserve">Точность </t>
    </r>
    <r>
      <rPr>
        <sz val="11"/>
        <color theme="1"/>
        <rFont val="Calibri"/>
        <family val="2"/>
        <charset val="204"/>
      </rPr>
      <t>ɛ</t>
    </r>
    <r>
      <rPr>
        <sz val="11"/>
        <color theme="1"/>
        <rFont val="Calibri"/>
        <family val="2"/>
      </rPr>
      <t>=</t>
    </r>
  </si>
  <si>
    <t>Метод хорд</t>
  </si>
  <si>
    <t>а</t>
  </si>
  <si>
    <t>b</t>
  </si>
  <si>
    <t>a</t>
  </si>
  <si>
    <t>x</t>
  </si>
  <si>
    <t>f'(a)</t>
  </si>
  <si>
    <t>f''(a)</t>
  </si>
  <si>
    <t>f'(b)</t>
  </si>
  <si>
    <t>f''(b)</t>
  </si>
  <si>
    <t>f''(x)=</t>
  </si>
  <si>
    <t>Метод Ньютона</t>
  </si>
  <si>
    <t>Функция f(x)</t>
  </si>
  <si>
    <t>Интервал пересечения графиков</t>
  </si>
  <si>
    <t>[-0,5; 0]</t>
  </si>
  <si>
    <t>Представим уравнение в виде</t>
  </si>
  <si>
    <t>g(x) = 5^x</t>
  </si>
  <si>
    <t>h(x) = - 3x</t>
  </si>
  <si>
    <t>Проверка условия f(x) * f''(x) &gt; 0</t>
  </si>
  <si>
    <t>x = -0,5</t>
  </si>
  <si>
    <t>x = 0</t>
  </si>
  <si>
    <t>Начальное приближение</t>
  </si>
  <si>
    <t>X0 = 0</t>
  </si>
  <si>
    <t xml:space="preserve">Точность </t>
  </si>
  <si>
    <t>f(x)</t>
  </si>
  <si>
    <t>f'(x)</t>
  </si>
  <si>
    <t>h=f(x)/f'(x)</t>
  </si>
  <si>
    <r>
      <t>f(x)/f'(x)&gt;</t>
    </r>
    <r>
      <rPr>
        <sz val="11"/>
        <color theme="1"/>
        <rFont val="Calibri"/>
        <family val="2"/>
        <charset val="204"/>
      </rPr>
      <t>ԑ</t>
    </r>
  </si>
  <si>
    <t>Производная функции f(x)</t>
  </si>
  <si>
    <t>Приближенное значение максимума М</t>
  </si>
  <si>
    <t>Метод простой итерации</t>
  </si>
  <si>
    <t>Функция f1(x, y)</t>
  </si>
  <si>
    <t>Функция f2(x, y)</t>
  </si>
  <si>
    <t>Ряд тейлора</t>
  </si>
  <si>
    <t>х</t>
  </si>
  <si>
    <t>у</t>
  </si>
  <si>
    <t>Х =</t>
  </si>
  <si>
    <t>F(X) =</t>
  </si>
  <si>
    <t>W(X) =</t>
  </si>
  <si>
    <t>Начальное приближение X^0 =</t>
  </si>
  <si>
    <t>F(X^0) =</t>
  </si>
  <si>
    <t>W(X^0) =</t>
  </si>
  <si>
    <t>W^-1(X^0) =</t>
  </si>
  <si>
    <t>X^1 =</t>
  </si>
  <si>
    <t>F(X^1) =</t>
  </si>
  <si>
    <t>W(X^1) =</t>
  </si>
  <si>
    <t>W^-1(X^1) =</t>
  </si>
  <si>
    <t>X^2 =</t>
  </si>
  <si>
    <t>F(X^2) =</t>
  </si>
  <si>
    <t>W(X^2) =</t>
  </si>
  <si>
    <t>W^-1(X^2) =</t>
  </si>
  <si>
    <t>X^3 =</t>
  </si>
  <si>
    <t>F(X^3) =</t>
  </si>
  <si>
    <t>W(X^3) =</t>
  </si>
  <si>
    <t>W^-1(X^3) =</t>
  </si>
  <si>
    <t>X^4 =</t>
  </si>
  <si>
    <t>F(X^4) =</t>
  </si>
  <si>
    <t>W(X^4) =</t>
  </si>
  <si>
    <t>W^-1(X^4) =</t>
  </si>
  <si>
    <t>W^-1(X^5) =</t>
  </si>
  <si>
    <t>W(X^5) =</t>
  </si>
  <si>
    <t>F(X^5) =</t>
  </si>
  <si>
    <t>X^5 =</t>
  </si>
  <si>
    <t>X^6 =</t>
  </si>
  <si>
    <t>F(X^6) =</t>
  </si>
  <si>
    <t>W(X^6) =</t>
  </si>
  <si>
    <t>W^-1(X^6) =</t>
  </si>
  <si>
    <t>X^7 =</t>
  </si>
  <si>
    <t>F(X^7) =</t>
  </si>
  <si>
    <t>W(X^7) =</t>
  </si>
  <si>
    <t>W^-1(X^7) =</t>
  </si>
  <si>
    <t>y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</si>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</sst>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2" borderId="0" xfId="1"/>
    <xf numFmtId="0" fontId="7" fillId="3" borderId="0" xfId="2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1" xfId="0" applyBorder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Лист1!$G$48:$G$52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Лист1!$H$48:$H$52</c:f>
              <c:numCache>
                <c:formatCode>General</c:formatCode>
                <c:ptCount val="5"/>
                <c:pt idx="0">
                  <c:v>0.2</c:v>
                </c:pt>
                <c:pt idx="1">
                  <c:v>0.44721359549995793</c:v>
                </c:pt>
                <c:pt idx="2">
                  <c:v>1</c:v>
                </c:pt>
                <c:pt idx="3">
                  <c:v>2.2360679774997898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v>h(x)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Лист1!$G$48:$G$52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Лист1!$I$48:$I$52</c:f>
              <c:numCache>
                <c:formatCode>General</c:formatCode>
                <c:ptCount val="5"/>
                <c:pt idx="0">
                  <c:v>3</c:v>
                </c:pt>
                <c:pt idx="1">
                  <c:v>1.5</c:v>
                </c:pt>
                <c:pt idx="2">
                  <c:v>0</c:v>
                </c:pt>
                <c:pt idx="3">
                  <c:v>-1.5</c:v>
                </c:pt>
                <c:pt idx="4">
                  <c:v>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57304"/>
        <c:axId val="381756520"/>
      </c:scatterChart>
      <c:valAx>
        <c:axId val="38175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756520"/>
        <c:crosses val="autoZero"/>
        <c:crossBetween val="midCat"/>
      </c:valAx>
      <c:valAx>
        <c:axId val="38175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757304"/>
        <c:crosses val="autoZero"/>
        <c:crossBetween val="midCat"/>
      </c:valAx>
      <c:spPr>
        <a:noFill/>
        <a:ln w="38100" cap="rnd">
          <a:solidFill>
            <a:schemeClr val="accent6">
              <a:alpha val="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</xdr:row>
      <xdr:rowOff>14287</xdr:rowOff>
    </xdr:from>
    <xdr:ext cx="155523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28650" y="204787"/>
              <a:ext cx="155523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+4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−12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+1=0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28650" y="204787"/>
              <a:ext cx="155523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4+4𝑥^3−12𝑥^2+1=0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3</xdr:row>
      <xdr:rowOff>23812</xdr:rowOff>
    </xdr:from>
    <xdr:ext cx="112902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857375" y="595312"/>
              <a:ext cx="11290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−6)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857375" y="595312"/>
              <a:ext cx="11290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4𝑥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100" b="0" i="0">
                  <a:latin typeface="Cambria Math" panose="02040503050406030204" pitchFamily="18" charset="0"/>
                </a:rPr>
                <a:t>(𝑥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2+3𝑥−6)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12</xdr:row>
      <xdr:rowOff>0</xdr:rowOff>
    </xdr:from>
    <xdr:ext cx="155523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247900" y="2333625"/>
              <a:ext cx="155523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+4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−12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+1=0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247900" y="2333625"/>
              <a:ext cx="155523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4+4𝑥^3−12𝑥^2+1=0</a:t>
              </a:r>
              <a:endParaRPr lang="ru-RU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32</xdr:row>
          <xdr:rowOff>0</xdr:rowOff>
        </xdr:from>
        <xdr:to>
          <xdr:col>9</xdr:col>
          <xdr:colOff>419100</xdr:colOff>
          <xdr:row>34</xdr:row>
          <xdr:rowOff>66675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28575</xdr:colOff>
      <xdr:row>13</xdr:row>
      <xdr:rowOff>14287</xdr:rowOff>
    </xdr:from>
    <xdr:ext cx="112902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276475" y="2538412"/>
              <a:ext cx="11290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−6)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276475" y="2538412"/>
              <a:ext cx="11290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4𝑥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100" b="0" i="0">
                  <a:latin typeface="Cambria Math" panose="02040503050406030204" pitchFamily="18" charset="0"/>
                </a:rPr>
                <a:t>(𝑥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2+3𝑥−6)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14</xdr:row>
      <xdr:rowOff>14287</xdr:rowOff>
    </xdr:from>
    <xdr:ext cx="11369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57425" y="2728912"/>
              <a:ext cx="1136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12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−24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57425" y="2728912"/>
              <a:ext cx="1136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12𝑥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∙(𝑥+2)−24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44</xdr:row>
      <xdr:rowOff>23812</xdr:rowOff>
    </xdr:from>
    <xdr:ext cx="7701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257425" y="8453437"/>
              <a:ext cx="77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257425" y="8453437"/>
              <a:ext cx="77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5^</a:t>
              </a:r>
              <a:r>
                <a:rPr lang="en-US" sz="1100" b="0" i="0">
                  <a:latin typeface="Cambria Math" panose="02040503050406030204" pitchFamily="18" charset="0"/>
                </a:rPr>
                <a:t>𝑥+3𝑥=0</a:t>
              </a:r>
              <a:endParaRPr lang="en-US" sz="1100" b="0"/>
            </a:p>
          </xdr:txBody>
        </xdr:sp>
      </mc:Fallback>
    </mc:AlternateContent>
    <xdr:clientData/>
  </xdr:oneCellAnchor>
  <xdr:twoCellAnchor>
    <xdr:from>
      <xdr:col>9</xdr:col>
      <xdr:colOff>238125</xdr:colOff>
      <xdr:row>42</xdr:row>
      <xdr:rowOff>100012</xdr:rowOff>
    </xdr:from>
    <xdr:to>
      <xdr:col>15</xdr:col>
      <xdr:colOff>190500</xdr:colOff>
      <xdr:row>56</xdr:row>
      <xdr:rowOff>176212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4762</xdr:colOff>
      <xdr:row>46</xdr:row>
      <xdr:rowOff>23812</xdr:rowOff>
    </xdr:from>
    <xdr:ext cx="6293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2405062" y="8834437"/>
              <a:ext cx="6293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=−3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2405062" y="8834437"/>
              <a:ext cx="6293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5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𝑥=−3𝑥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</xdr:col>
      <xdr:colOff>4762</xdr:colOff>
      <xdr:row>57</xdr:row>
      <xdr:rowOff>23812</xdr:rowOff>
    </xdr:from>
    <xdr:ext cx="7783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405062" y="10929937"/>
              <a:ext cx="7783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+3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405062" y="10929937"/>
              <a:ext cx="7783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ln⁡</a:t>
              </a:r>
              <a:r>
                <a:rPr lang="en-US" sz="1100" b="0" i="0">
                  <a:latin typeface="Cambria Math" panose="02040503050406030204" pitchFamily="18" charset="0"/>
                </a:rPr>
                <a:t>5∗5^𝑥+3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</xdr:col>
      <xdr:colOff>9525</xdr:colOff>
      <xdr:row>67</xdr:row>
      <xdr:rowOff>23812</xdr:rowOff>
    </xdr:from>
    <xdr:ext cx="7701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2409825" y="8453437"/>
              <a:ext cx="77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2409825" y="8453437"/>
              <a:ext cx="7701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5^</a:t>
              </a:r>
              <a:r>
                <a:rPr lang="en-US" sz="1100" b="0" i="0">
                  <a:latin typeface="Cambria Math" panose="02040503050406030204" pitchFamily="18" charset="0"/>
                </a:rPr>
                <a:t>𝑥+3𝑥=0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</xdr:col>
      <xdr:colOff>4762</xdr:colOff>
      <xdr:row>71</xdr:row>
      <xdr:rowOff>23812</xdr:rowOff>
    </xdr:from>
    <xdr:ext cx="6293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2405062" y="8834437"/>
              <a:ext cx="6293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=−3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2405062" y="8834437"/>
              <a:ext cx="6293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5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𝑥=−3𝑥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</xdr:col>
      <xdr:colOff>4762</xdr:colOff>
      <xdr:row>69</xdr:row>
      <xdr:rowOff>23812</xdr:rowOff>
    </xdr:from>
    <xdr:ext cx="7783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2405062" y="10929937"/>
              <a:ext cx="7783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+3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2405062" y="10929937"/>
              <a:ext cx="7783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ln⁡</a:t>
              </a:r>
              <a:r>
                <a:rPr lang="en-US" sz="1100" b="0" i="0">
                  <a:latin typeface="Cambria Math" panose="02040503050406030204" pitchFamily="18" charset="0"/>
                </a:rPr>
                <a:t>5∗5^𝑥+3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</xdr:col>
      <xdr:colOff>0</xdr:colOff>
      <xdr:row>88</xdr:row>
      <xdr:rowOff>14287</xdr:rowOff>
    </xdr:from>
    <xdr:ext cx="12427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533650" y="16825912"/>
              <a:ext cx="12427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=0</m:t>
                        </m:r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533650" y="16825912"/>
              <a:ext cx="12427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sin⁡〖</a:t>
              </a:r>
              <a:r>
                <a:rPr lang="en-US" sz="1100" b="0" i="0">
                  <a:latin typeface="Cambria Math" panose="02040503050406030204" pitchFamily="18" charset="0"/>
                </a:rPr>
                <a:t>(𝑥−𝑦)−𝑥𝑦=0〗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90</xdr:row>
      <xdr:rowOff>14287</xdr:rowOff>
    </xdr:from>
    <xdr:ext cx="94647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543175" y="17206912"/>
              <a:ext cx="94647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=0,75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543175" y="17206912"/>
              <a:ext cx="94647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𝑥^2−𝑦^2=0,75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323850</xdr:colOff>
      <xdr:row>98</xdr:row>
      <xdr:rowOff>9525</xdr:rowOff>
    </xdr:from>
    <xdr:ext cx="93083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2857500" y="18726150"/>
              <a:ext cx="9308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−0,75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2857500" y="18726150"/>
              <a:ext cx="9308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𝑥^2−𝑦^2−0,75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323850</xdr:colOff>
      <xdr:row>96</xdr:row>
      <xdr:rowOff>180975</xdr:rowOff>
    </xdr:from>
    <xdr:ext cx="9809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2857500" y="18516600"/>
              <a:ext cx="9809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2857500" y="18516600"/>
              <a:ext cx="9809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sin⁡〖</a:t>
              </a:r>
              <a:r>
                <a:rPr lang="en-US" sz="1100" b="0" i="0">
                  <a:latin typeface="Cambria Math" panose="02040503050406030204" pitchFamily="18" charset="0"/>
                </a:rPr>
                <a:t>(𝑥−𝑦)−𝑥𝑦〗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295275</xdr:colOff>
      <xdr:row>99</xdr:row>
      <xdr:rowOff>185737</xdr:rowOff>
    </xdr:from>
    <xdr:ext cx="9249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2828925" y="19092862"/>
              <a:ext cx="9249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2828925" y="19092862"/>
              <a:ext cx="9249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cos⁡(𝑥−𝑦)−𝑦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571500</xdr:colOff>
      <xdr:row>101</xdr:row>
      <xdr:rowOff>0</xdr:rowOff>
    </xdr:from>
    <xdr:ext cx="1893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3105150" y="19288125"/>
              <a:ext cx="1893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3105150" y="19288125"/>
              <a:ext cx="1893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2𝑥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100</xdr:row>
      <xdr:rowOff>9525</xdr:rowOff>
    </xdr:from>
    <xdr:ext cx="9230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4248150" y="19107150"/>
              <a:ext cx="9230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4248150" y="19107150"/>
              <a:ext cx="9230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cos⁡(𝑥−𝑦)−𝑥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371475</xdr:colOff>
      <xdr:row>101</xdr:row>
      <xdr:rowOff>9525</xdr:rowOff>
    </xdr:from>
    <xdr:ext cx="2967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4552950" y="19297650"/>
              <a:ext cx="2967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4552950" y="19297650"/>
              <a:ext cx="2967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−2𝑦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F114"/>
  <sheetViews>
    <sheetView tabSelected="1" topLeftCell="A90" workbookViewId="0">
      <selection activeCell="AE104" sqref="AE104"/>
    </sheetView>
  </sheetViews>
  <sheetFormatPr defaultRowHeight="15" x14ac:dyDescent="0.25"/>
  <cols>
    <col min="1" max="1" width="38" customWidth="1"/>
    <col min="2" max="2" width="24.7109375" customWidth="1"/>
    <col min="3" max="3" width="15.85546875" customWidth="1"/>
    <col min="4" max="4" width="11.7109375" customWidth="1"/>
    <col min="5" max="5" width="14.140625" customWidth="1"/>
    <col min="6" max="6" width="12.42578125" customWidth="1"/>
    <col min="7" max="7" width="15.28515625" customWidth="1"/>
    <col min="8" max="8" width="15.5703125" customWidth="1"/>
    <col min="9" max="9" width="9.140625" customWidth="1"/>
    <col min="10" max="10" width="16.28515625" customWidth="1"/>
    <col min="11" max="11" width="21.42578125" customWidth="1"/>
    <col min="12" max="12" width="17" customWidth="1"/>
    <col min="14" max="14" width="15.85546875" customWidth="1"/>
    <col min="15" max="15" width="16" customWidth="1"/>
    <col min="18" max="18" width="13.140625" customWidth="1"/>
    <col min="19" max="19" width="18" customWidth="1"/>
    <col min="20" max="20" width="15.7109375" customWidth="1"/>
    <col min="22" max="22" width="15.140625" customWidth="1"/>
    <col min="23" max="23" width="17.85546875" customWidth="1"/>
    <col min="24" max="24" width="18.42578125" customWidth="1"/>
    <col min="26" max="26" width="19.85546875" customWidth="1"/>
    <col min="27" max="27" width="17.85546875" customWidth="1"/>
    <col min="28" max="28" width="16.5703125" customWidth="1"/>
    <col min="30" max="30" width="17.42578125" customWidth="1"/>
    <col min="31" max="31" width="17.85546875" customWidth="1"/>
    <col min="32" max="32" width="18.28515625" customWidth="1"/>
  </cols>
  <sheetData>
    <row r="2" spans="1:6" x14ac:dyDescent="0.25">
      <c r="A2" s="1" t="s">
        <v>0</v>
      </c>
    </row>
    <row r="4" spans="1:6" x14ac:dyDescent="0.25">
      <c r="A4" s="1" t="s">
        <v>1</v>
      </c>
    </row>
    <row r="6" spans="1:6" x14ac:dyDescent="0.25">
      <c r="A6" s="1" t="s">
        <v>2</v>
      </c>
      <c r="B6" s="2">
        <v>0</v>
      </c>
      <c r="C6" s="2">
        <f>(-3+SQRT((-3^2)-4*1*(-6)))/(2*1)</f>
        <v>1.3722813232690143</v>
      </c>
      <c r="D6" s="2">
        <f>(-3-SQRT((-3^2)-4*1*(-6)))/(2*1)</f>
        <v>-4.3722813232690143</v>
      </c>
    </row>
    <row r="8" spans="1:6" ht="18.75" x14ac:dyDescent="0.3">
      <c r="A8" s="1" t="s">
        <v>7</v>
      </c>
      <c r="B8" s="3" t="s">
        <v>4</v>
      </c>
      <c r="C8" s="2" t="s">
        <v>3</v>
      </c>
      <c r="D8" s="2" t="s">
        <v>5</v>
      </c>
      <c r="E8" s="2" t="s">
        <v>6</v>
      </c>
    </row>
    <row r="12" spans="1:6" x14ac:dyDescent="0.25">
      <c r="B12" s="2"/>
      <c r="C12" s="2"/>
      <c r="D12" s="2"/>
      <c r="E12" s="2"/>
      <c r="F12" s="2"/>
    </row>
    <row r="13" spans="1:6" x14ac:dyDescent="0.25">
      <c r="A13" s="1" t="s">
        <v>8</v>
      </c>
      <c r="B13" s="2"/>
      <c r="C13" s="2"/>
      <c r="D13" s="2"/>
      <c r="E13" s="2"/>
      <c r="F13" s="2"/>
    </row>
    <row r="14" spans="1:6" x14ac:dyDescent="0.25">
      <c r="A14" s="1" t="s">
        <v>1</v>
      </c>
    </row>
    <row r="15" spans="1:6" x14ac:dyDescent="0.25">
      <c r="A15" s="1" t="s">
        <v>22</v>
      </c>
    </row>
    <row r="17" spans="1:6" x14ac:dyDescent="0.25">
      <c r="A17" s="1" t="s">
        <v>12</v>
      </c>
      <c r="B17">
        <v>5.0000000000000001E-3</v>
      </c>
    </row>
    <row r="19" spans="1:6" x14ac:dyDescent="0.25">
      <c r="A19" s="5" t="s">
        <v>9</v>
      </c>
    </row>
    <row r="20" spans="1:6" x14ac:dyDescent="0.25">
      <c r="B20" s="2" t="s">
        <v>14</v>
      </c>
      <c r="C20" s="2" t="s">
        <v>15</v>
      </c>
      <c r="D20" s="2" t="s">
        <v>10</v>
      </c>
      <c r="E20" s="2" t="s">
        <v>11</v>
      </c>
    </row>
    <row r="21" spans="1:6" x14ac:dyDescent="0.25">
      <c r="A21" s="1"/>
      <c r="B21" s="2">
        <v>0</v>
      </c>
      <c r="C21" s="2">
        <v>1.3720000000000001</v>
      </c>
      <c r="D21">
        <f>(B21+C21)/2</f>
        <v>0.68600000000000005</v>
      </c>
      <c r="E21">
        <f>(B21^4+4*B21^3-12*B21^2+1)*(D21^4+4*D21^3-12*D21^2+1)</f>
        <v>-3.134375980784001</v>
      </c>
      <c r="F21" t="b">
        <f t="shared" ref="F21:F30" si="0">ABS(C21-B21)&gt;B$17</f>
        <v>1</v>
      </c>
    </row>
    <row r="22" spans="1:6" x14ac:dyDescent="0.25">
      <c r="B22" s="2">
        <v>0</v>
      </c>
      <c r="C22" s="2">
        <v>0.68600000000000005</v>
      </c>
      <c r="D22">
        <f t="shared" ref="D22:D30" si="1">(B22+C22)/2</f>
        <v>0.34300000000000003</v>
      </c>
      <c r="E22">
        <f t="shared" ref="E22:E30" si="2">(B22^4+4*B22^3-12*B22^2+1)*(D22^4+4*D22^3-12*D22^2+1)</f>
        <v>-0.23653228479900035</v>
      </c>
      <c r="F22" t="b">
        <f t="shared" si="0"/>
        <v>1</v>
      </c>
    </row>
    <row r="23" spans="1:6" x14ac:dyDescent="0.25">
      <c r="B23" s="2">
        <v>0</v>
      </c>
      <c r="C23" s="2">
        <v>0.34300000000000003</v>
      </c>
      <c r="D23">
        <f t="shared" si="1"/>
        <v>0.17150000000000001</v>
      </c>
      <c r="E23">
        <f t="shared" si="2"/>
        <v>0.66809488395006245</v>
      </c>
      <c r="F23" t="b">
        <f t="shared" si="0"/>
        <v>1</v>
      </c>
    </row>
    <row r="24" spans="1:6" x14ac:dyDescent="0.25">
      <c r="B24" s="2">
        <v>0.17150000000000001</v>
      </c>
      <c r="C24" s="2">
        <v>0.34300000000000003</v>
      </c>
      <c r="D24">
        <f t="shared" si="1"/>
        <v>0.25725000000000003</v>
      </c>
      <c r="E24">
        <f t="shared" si="2"/>
        <v>0.1859611588167798</v>
      </c>
      <c r="F24" t="b">
        <f t="shared" si="0"/>
        <v>1</v>
      </c>
    </row>
    <row r="25" spans="1:6" x14ac:dyDescent="0.25">
      <c r="B25" s="2">
        <v>0.25724999999999998</v>
      </c>
      <c r="C25" s="2">
        <v>0.34300000000000003</v>
      </c>
      <c r="D25">
        <f>(B25+C25)/2</f>
        <v>0.30012499999999998</v>
      </c>
      <c r="E25">
        <f t="shared" si="2"/>
        <v>9.8390593071210897E-3</v>
      </c>
      <c r="F25" t="b">
        <f t="shared" si="0"/>
        <v>1</v>
      </c>
    </row>
    <row r="26" spans="1:6" x14ac:dyDescent="0.25">
      <c r="B26" s="2">
        <v>0.3</v>
      </c>
      <c r="C26" s="2">
        <v>0.34300000000000003</v>
      </c>
      <c r="D26">
        <f t="shared" si="1"/>
        <v>0.32150000000000001</v>
      </c>
      <c r="E26">
        <f t="shared" si="2"/>
        <v>-3.4922920430752354E-3</v>
      </c>
      <c r="F26" t="b">
        <f t="shared" si="0"/>
        <v>1</v>
      </c>
    </row>
    <row r="27" spans="1:6" x14ac:dyDescent="0.25">
      <c r="B27" s="2">
        <v>0.3</v>
      </c>
      <c r="C27" s="2">
        <v>0.32150000000000001</v>
      </c>
      <c r="D27">
        <f t="shared" si="1"/>
        <v>0.31074999999999997</v>
      </c>
      <c r="E27">
        <f t="shared" si="2"/>
        <v>-1.0624536110512544E-3</v>
      </c>
      <c r="F27" t="b">
        <f t="shared" si="0"/>
        <v>1</v>
      </c>
    </row>
    <row r="28" spans="1:6" x14ac:dyDescent="0.25">
      <c r="B28" s="2">
        <v>0.3</v>
      </c>
      <c r="C28" s="2">
        <v>0.31075000000000003</v>
      </c>
      <c r="D28">
        <f t="shared" si="1"/>
        <v>0.30537500000000001</v>
      </c>
      <c r="E28">
        <f t="shared" si="2"/>
        <v>1.2848813134644439E-4</v>
      </c>
      <c r="F28" t="b">
        <f t="shared" si="0"/>
        <v>1</v>
      </c>
    </row>
    <row r="29" spans="1:6" x14ac:dyDescent="0.25">
      <c r="B29" s="2">
        <v>0.30537500000000001</v>
      </c>
      <c r="C29" s="2">
        <v>0.31075000000000003</v>
      </c>
      <c r="D29">
        <f t="shared" si="1"/>
        <v>0.30806250000000002</v>
      </c>
      <c r="E29">
        <f t="shared" si="2"/>
        <v>-4.5842683104943744E-5</v>
      </c>
      <c r="F29" t="b">
        <f t="shared" si="0"/>
        <v>1</v>
      </c>
    </row>
    <row r="30" spans="1:6" x14ac:dyDescent="0.25">
      <c r="B30" s="2">
        <v>0.30537500000000001</v>
      </c>
      <c r="C30" s="2">
        <v>0.30806250000000002</v>
      </c>
      <c r="D30" s="4">
        <f t="shared" si="1"/>
        <v>0.30671875000000004</v>
      </c>
      <c r="E30">
        <f t="shared" si="2"/>
        <v>-1.6537450465619451E-5</v>
      </c>
      <c r="F30" t="b">
        <f t="shared" si="0"/>
        <v>0</v>
      </c>
    </row>
    <row r="31" spans="1:6" x14ac:dyDescent="0.25">
      <c r="A31" s="1"/>
    </row>
    <row r="32" spans="1:6" x14ac:dyDescent="0.25">
      <c r="A32" s="5" t="s">
        <v>13</v>
      </c>
    </row>
    <row r="33" spans="1:10" x14ac:dyDescent="0.25">
      <c r="B33" s="2" t="s">
        <v>18</v>
      </c>
      <c r="C33" s="2" t="s">
        <v>19</v>
      </c>
      <c r="D33" s="2" t="s">
        <v>20</v>
      </c>
      <c r="E33" s="2" t="s">
        <v>21</v>
      </c>
    </row>
    <row r="34" spans="1:10" x14ac:dyDescent="0.25">
      <c r="B34" s="2">
        <f>4*B21*(B21^2+3*B21-6)</f>
        <v>0</v>
      </c>
      <c r="C34" s="2">
        <f>12*B21*(B21+2)-24</f>
        <v>-24</v>
      </c>
      <c r="D34" s="2">
        <f>4*C21*(C21^2+3*C21-6)</f>
        <v>-8.868607999996685E-3</v>
      </c>
      <c r="E34" s="2">
        <f>12*C21*(C21+2)-24</f>
        <v>31.516608000000005</v>
      </c>
    </row>
    <row r="36" spans="1:10" x14ac:dyDescent="0.25">
      <c r="B36" s="2" t="s">
        <v>16</v>
      </c>
      <c r="C36" s="2" t="s">
        <v>15</v>
      </c>
      <c r="D36" s="2" t="s">
        <v>17</v>
      </c>
      <c r="E36" s="2" t="s">
        <v>11</v>
      </c>
    </row>
    <row r="37" spans="1:10" x14ac:dyDescent="0.25">
      <c r="B37" s="2">
        <v>0</v>
      </c>
      <c r="C37" s="2">
        <v>1.3720000000000001</v>
      </c>
      <c r="D37" s="2">
        <f>(B37*(C37^4+4*C37^3-12*C37^2+1)-C37*(B37^4+4*B37^3-12*B37^2+1))/(C37^4+4*C37^3-12*C37^2+1-(B37^4+4*B37^3-12*B37^2+1))</f>
        <v>0.15743486582060648</v>
      </c>
      <c r="E37" s="2">
        <f>(B37^4+4*B37^3-12*B37^2+1)*(D37^4+4*D37^3-12*D37^2+1)</f>
        <v>0.71879404574630823</v>
      </c>
      <c r="F37" s="2"/>
    </row>
    <row r="38" spans="1:10" x14ac:dyDescent="0.25">
      <c r="B38" s="2">
        <f>D37</f>
        <v>0.15743486582060648</v>
      </c>
      <c r="C38" s="2">
        <f>C37</f>
        <v>1.3720000000000001</v>
      </c>
      <c r="D38" s="2">
        <f>(B38*(C38^4+4*C38^3-12*C38^2+1)-C38*(B38^4+4*B38^3-12*B38^2+1))/(C38^4+4*C38^3-12*C38^2+1-(B38^4+4*B38^3-12*B38^2+1))</f>
        <v>0.26095312531754755</v>
      </c>
      <c r="E38" s="2">
        <f>(B38^4+4*B38^3-12*B38^2+1)*(D38^4+4*D38^3-12*D38^2+1)</f>
        <v>0.18585048825953654</v>
      </c>
      <c r="F38" s="2" t="b">
        <f>ABS(D38-D37)&gt;B17</f>
        <v>1</v>
      </c>
    </row>
    <row r="39" spans="1:10" x14ac:dyDescent="0.25">
      <c r="B39" s="2">
        <f>D38</f>
        <v>0.26095312531754755</v>
      </c>
      <c r="C39" s="2">
        <f>C38</f>
        <v>1.3720000000000001</v>
      </c>
      <c r="D39" s="2">
        <f>(B39*(C39^4+4*C39^3-12*C39^2+1)-C39*(B39^4+4*B39^3-12*B39^2+1))/(C39^4+4*C39^3-12*C39^2+1-(B39^4+4*B39^3-12*B39^2+1))</f>
        <v>0.29698235176881738</v>
      </c>
      <c r="E39" s="2">
        <f>(B39^4+4*B39^3-12*B39^2+1)*(D39^4+4*D39^3-12*D39^2+1)</f>
        <v>1.4006226545889459E-2</v>
      </c>
      <c r="F39" s="2" t="b">
        <f>ABS(D39-D38)&gt;B18</f>
        <v>1</v>
      </c>
    </row>
    <row r="40" spans="1:10" x14ac:dyDescent="0.25">
      <c r="B40" s="2">
        <f>D39</f>
        <v>0.29698235176881738</v>
      </c>
      <c r="C40" s="2">
        <f>C39</f>
        <v>1.3720000000000001</v>
      </c>
      <c r="D40" s="2">
        <f>(B40*(C40^4+4*C40^3-12*C40^2+1)-C40*(B40^4+4*B40^3-12*B40^2+1))/(C40^4+4*C40^3-12*C40^2+1-(B40^4+4*B40^3-12*B40^2+1))</f>
        <v>0.30447816550415346</v>
      </c>
      <c r="E40" s="2">
        <f>(B40^4+4*B40^3-12*B40^2+1)*(D40^4+4*D40^3-12*D40^2+1)</f>
        <v>4.886229382629301E-4</v>
      </c>
      <c r="F40" s="2" t="b">
        <f>ABS(D40-D39)&gt;B19</f>
        <v>1</v>
      </c>
    </row>
    <row r="41" spans="1:10" x14ac:dyDescent="0.25">
      <c r="B41" s="2">
        <f>D40</f>
        <v>0.30447816550415346</v>
      </c>
      <c r="C41" s="2">
        <f>C40</f>
        <v>1.3720000000000001</v>
      </c>
      <c r="D41" s="2">
        <f>(B41*(C41^4+4*C41^3-12*C41^2+1)-C41*(B41^4+4*B41^3-12*B41^2+1))/(C41^4+4*C41^3-12*C41^2+1-(B41^4+4*B41^3-12*B41^2+1))</f>
        <v>0.30572486369875324</v>
      </c>
      <c r="E41" s="2">
        <f>(B41^4+4*B41^3-12*B41^2+1)*(D41^4+4*D41^3-12*D41^2+1)</f>
        <v>1.2858098071479722E-5</v>
      </c>
      <c r="F41" s="2" t="b">
        <f>ABS(D41-D40)&gt;B20</f>
        <v>0</v>
      </c>
    </row>
    <row r="43" spans="1:10" x14ac:dyDescent="0.25">
      <c r="A43" s="5" t="s">
        <v>23</v>
      </c>
    </row>
    <row r="44" spans="1:10" x14ac:dyDescent="0.25">
      <c r="G44" s="2" t="s">
        <v>17</v>
      </c>
      <c r="H44" s="2" t="s">
        <v>28</v>
      </c>
      <c r="I44" s="2" t="s">
        <v>29</v>
      </c>
      <c r="J44" s="2"/>
    </row>
    <row r="45" spans="1:10" x14ac:dyDescent="0.25">
      <c r="A45" s="1" t="s">
        <v>24</v>
      </c>
      <c r="G45" s="2">
        <f>-4</f>
        <v>-4</v>
      </c>
      <c r="H45" s="2">
        <f>5^G45</f>
        <v>1.6000000000000001E-3</v>
      </c>
      <c r="I45" s="2">
        <f>-3*G45</f>
        <v>12</v>
      </c>
      <c r="J45" s="2"/>
    </row>
    <row r="46" spans="1:10" x14ac:dyDescent="0.25">
      <c r="B46" s="2"/>
      <c r="C46" s="2"/>
      <c r="D46" s="2"/>
      <c r="E46" s="2"/>
      <c r="F46" s="2"/>
      <c r="G46" s="2">
        <f>-3</f>
        <v>-3</v>
      </c>
      <c r="H46" s="2">
        <f t="shared" ref="H46:H55" si="3">5^G46</f>
        <v>8.0000000000000002E-3</v>
      </c>
      <c r="I46" s="2">
        <f t="shared" ref="I46:I55" si="4">-3*G46</f>
        <v>9</v>
      </c>
      <c r="J46" s="2"/>
    </row>
    <row r="47" spans="1:10" x14ac:dyDescent="0.25">
      <c r="A47" s="1" t="s">
        <v>27</v>
      </c>
      <c r="G47" s="2">
        <f>-2</f>
        <v>-2</v>
      </c>
      <c r="H47" s="2">
        <f t="shared" si="3"/>
        <v>0.04</v>
      </c>
      <c r="I47" s="2">
        <f t="shared" si="4"/>
        <v>6</v>
      </c>
      <c r="J47" s="2"/>
    </row>
    <row r="48" spans="1:10" x14ac:dyDescent="0.25">
      <c r="G48" s="2">
        <f>-1</f>
        <v>-1</v>
      </c>
      <c r="H48" s="2">
        <f t="shared" si="3"/>
        <v>0.2</v>
      </c>
      <c r="I48" s="2">
        <f t="shared" si="4"/>
        <v>3</v>
      </c>
      <c r="J48" s="2"/>
    </row>
    <row r="49" spans="1:10" x14ac:dyDescent="0.25">
      <c r="A49" s="1" t="s">
        <v>25</v>
      </c>
      <c r="B49" t="s">
        <v>26</v>
      </c>
      <c r="C49" s="2"/>
      <c r="G49" s="2">
        <f>-0.5</f>
        <v>-0.5</v>
      </c>
      <c r="H49" s="2">
        <f t="shared" si="3"/>
        <v>0.44721359549995793</v>
      </c>
      <c r="I49" s="2">
        <f t="shared" si="4"/>
        <v>1.5</v>
      </c>
      <c r="J49" s="2"/>
    </row>
    <row r="50" spans="1:10" x14ac:dyDescent="0.25">
      <c r="B50" s="2"/>
      <c r="C50" s="2"/>
      <c r="G50" s="2">
        <f>0</f>
        <v>0</v>
      </c>
      <c r="H50" s="2">
        <f t="shared" si="3"/>
        <v>1</v>
      </c>
      <c r="I50" s="2">
        <f t="shared" si="4"/>
        <v>0</v>
      </c>
      <c r="J50" s="2"/>
    </row>
    <row r="51" spans="1:10" x14ac:dyDescent="0.25">
      <c r="A51" s="1" t="s">
        <v>30</v>
      </c>
      <c r="B51" s="2" t="s">
        <v>31</v>
      </c>
      <c r="C51" s="2" t="s">
        <v>32</v>
      </c>
      <c r="G51" s="2">
        <f>0.5</f>
        <v>0.5</v>
      </c>
      <c r="H51" s="2">
        <f t="shared" si="3"/>
        <v>2.2360679774997898</v>
      </c>
      <c r="I51" s="2">
        <f t="shared" si="4"/>
        <v>-1.5</v>
      </c>
      <c r="J51" s="2"/>
    </row>
    <row r="52" spans="1:10" x14ac:dyDescent="0.25">
      <c r="B52">
        <f>(5^(-0.5)+3*(-0.5))*(LN(5)*LN(5)*5^(-0.5))</f>
        <v>-1.2195615419253083</v>
      </c>
      <c r="C52">
        <f>(5^(0)+3*(0))*(LN(5)*LN(5)*5^(0))</f>
        <v>2.5902903939802346</v>
      </c>
      <c r="G52" s="2">
        <f>1</f>
        <v>1</v>
      </c>
      <c r="H52" s="2">
        <f t="shared" si="3"/>
        <v>5</v>
      </c>
      <c r="I52" s="2">
        <f t="shared" si="4"/>
        <v>-3</v>
      </c>
      <c r="J52" s="2"/>
    </row>
    <row r="53" spans="1:10" x14ac:dyDescent="0.25">
      <c r="G53" s="2">
        <f>2</f>
        <v>2</v>
      </c>
      <c r="H53" s="2">
        <f t="shared" si="3"/>
        <v>25</v>
      </c>
      <c r="I53" s="2">
        <f t="shared" si="4"/>
        <v>-6</v>
      </c>
      <c r="J53" s="2"/>
    </row>
    <row r="54" spans="1:10" x14ac:dyDescent="0.25">
      <c r="A54" s="1" t="s">
        <v>33</v>
      </c>
      <c r="B54" t="s">
        <v>34</v>
      </c>
      <c r="G54" s="2">
        <f>3</f>
        <v>3</v>
      </c>
      <c r="H54" s="2">
        <f t="shared" si="3"/>
        <v>125</v>
      </c>
      <c r="I54" s="2">
        <f t="shared" si="4"/>
        <v>-9</v>
      </c>
      <c r="J54" s="2"/>
    </row>
    <row r="55" spans="1:10" x14ac:dyDescent="0.25">
      <c r="A55" s="1"/>
      <c r="G55" s="2">
        <f>4</f>
        <v>4</v>
      </c>
      <c r="H55" s="2">
        <f t="shared" si="3"/>
        <v>625</v>
      </c>
      <c r="I55" s="2">
        <f t="shared" si="4"/>
        <v>-12</v>
      </c>
      <c r="J55" s="2"/>
    </row>
    <row r="56" spans="1:10" x14ac:dyDescent="0.25">
      <c r="A56" s="1" t="s">
        <v>35</v>
      </c>
      <c r="B56">
        <v>1E-3</v>
      </c>
    </row>
    <row r="58" spans="1:10" x14ac:dyDescent="0.25">
      <c r="A58" s="1" t="s">
        <v>40</v>
      </c>
    </row>
    <row r="60" spans="1:10" x14ac:dyDescent="0.25">
      <c r="B60" s="2" t="s">
        <v>17</v>
      </c>
      <c r="C60" s="2" t="s">
        <v>36</v>
      </c>
      <c r="D60" s="2" t="s">
        <v>37</v>
      </c>
      <c r="E60" s="2" t="s">
        <v>38</v>
      </c>
      <c r="F60" s="2" t="s">
        <v>39</v>
      </c>
    </row>
    <row r="61" spans="1:10" x14ac:dyDescent="0.25">
      <c r="B61" s="2">
        <f>0</f>
        <v>0</v>
      </c>
      <c r="C61" s="2">
        <f>5^B61+3*B61</f>
        <v>1</v>
      </c>
      <c r="D61" s="2">
        <f>LN(5)*5^B61+3</f>
        <v>4.6094379124341005</v>
      </c>
      <c r="E61" s="2">
        <f>C61/D61</f>
        <v>0.2169461914873545</v>
      </c>
      <c r="F61" t="b">
        <f>ABS(E61)&gt;B$56</f>
        <v>1</v>
      </c>
    </row>
    <row r="62" spans="1:10" x14ac:dyDescent="0.25">
      <c r="B62" s="2">
        <f>B61-E61</f>
        <v>-0.2169461914873545</v>
      </c>
      <c r="C62" s="2">
        <f>5^B62+3*B62</f>
        <v>5.4440696532525035E-2</v>
      </c>
      <c r="D62" s="2">
        <f>LN(5)*5^B62+3</f>
        <v>4.1351031975925743</v>
      </c>
      <c r="E62" s="2">
        <f>C62/D62</f>
        <v>1.3165498883853733E-2</v>
      </c>
      <c r="F62" t="b">
        <f>ABS(E62)&gt;B$56</f>
        <v>1</v>
      </c>
    </row>
    <row r="63" spans="1:10" x14ac:dyDescent="0.25">
      <c r="B63" s="2">
        <f>B62-E62</f>
        <v>-0.23011169037120824</v>
      </c>
      <c r="C63" s="2">
        <f>5^B63+3*B63</f>
        <v>1.5721435624682645E-4</v>
      </c>
      <c r="D63" s="2">
        <f>LN(5)*5^B63+3</f>
        <v>4.1113044624784809</v>
      </c>
      <c r="E63" s="2">
        <f>C63/D63</f>
        <v>3.8239531438654508E-5</v>
      </c>
      <c r="F63" t="b">
        <f>ABS(E63)&gt;B$56</f>
        <v>0</v>
      </c>
    </row>
    <row r="64" spans="1:10" x14ac:dyDescent="0.25">
      <c r="B64" s="2"/>
      <c r="C64" s="2"/>
      <c r="D64" s="2"/>
      <c r="E64" s="2"/>
    </row>
    <row r="65" spans="1:6" x14ac:dyDescent="0.25">
      <c r="B65" s="2"/>
      <c r="C65" s="2"/>
      <c r="D65" s="2"/>
      <c r="E65" s="2"/>
    </row>
    <row r="66" spans="1:6" x14ac:dyDescent="0.25">
      <c r="A66" s="5" t="s">
        <v>42</v>
      </c>
    </row>
    <row r="68" spans="1:6" x14ac:dyDescent="0.25">
      <c r="A68" s="1" t="s">
        <v>24</v>
      </c>
    </row>
    <row r="69" spans="1:6" x14ac:dyDescent="0.25">
      <c r="B69" s="2"/>
    </row>
    <row r="70" spans="1:6" x14ac:dyDescent="0.25">
      <c r="A70" s="1" t="s">
        <v>40</v>
      </c>
    </row>
    <row r="72" spans="1:6" x14ac:dyDescent="0.25">
      <c r="A72" s="1" t="s">
        <v>27</v>
      </c>
    </row>
    <row r="74" spans="1:6" x14ac:dyDescent="0.25">
      <c r="A74" s="1" t="s">
        <v>25</v>
      </c>
      <c r="B74" t="s">
        <v>26</v>
      </c>
    </row>
    <row r="76" spans="1:6" x14ac:dyDescent="0.25">
      <c r="A76" s="1" t="s">
        <v>41</v>
      </c>
      <c r="B76" s="2" t="s">
        <v>32</v>
      </c>
    </row>
    <row r="77" spans="1:6" x14ac:dyDescent="0.25">
      <c r="B77" s="2">
        <f>ROUNDUP(LN(5)*5^0+3, 0)</f>
        <v>5</v>
      </c>
    </row>
    <row r="79" spans="1:6" x14ac:dyDescent="0.25">
      <c r="B79" s="2" t="s">
        <v>17</v>
      </c>
      <c r="C79" s="2" t="s">
        <v>36</v>
      </c>
      <c r="D79" s="2"/>
      <c r="E79" s="2"/>
      <c r="F79" s="2"/>
    </row>
    <row r="80" spans="1:6" x14ac:dyDescent="0.25">
      <c r="B80" s="2">
        <f>0</f>
        <v>0</v>
      </c>
      <c r="C80" s="2">
        <f>5^B80+3*B80</f>
        <v>1</v>
      </c>
      <c r="D80" s="2"/>
      <c r="E80" s="2"/>
      <c r="F80" s="2"/>
    </row>
    <row r="81" spans="1:8" x14ac:dyDescent="0.25">
      <c r="B81" s="2">
        <f>B80-C80/B$77</f>
        <v>-0.2</v>
      </c>
      <c r="C81" s="2">
        <f>5^B81+3*B81</f>
        <v>0.12477966367769544</v>
      </c>
      <c r="D81" s="2"/>
      <c r="E81" s="2"/>
      <c r="F81" s="2"/>
    </row>
    <row r="82" spans="1:8" x14ac:dyDescent="0.25">
      <c r="B82" s="2">
        <f>B81-C81/B$77</f>
        <v>-0.2249559327355391</v>
      </c>
      <c r="C82" s="2">
        <f>5^B82+3*B82</f>
        <v>2.1377941431147129E-2</v>
      </c>
      <c r="D82" s="2"/>
      <c r="E82" s="2"/>
      <c r="F82" s="2"/>
    </row>
    <row r="83" spans="1:8" x14ac:dyDescent="0.25">
      <c r="B83" s="2">
        <f>B82-C82/B$77</f>
        <v>-0.22923152102176853</v>
      </c>
      <c r="C83" s="2">
        <f>5^B83+3*B83</f>
        <v>3.7765516606069749E-3</v>
      </c>
    </row>
    <row r="84" spans="1:8" x14ac:dyDescent="0.25">
      <c r="B84" s="2">
        <f>B83-C83/B$77</f>
        <v>-0.22998683135388992</v>
      </c>
      <c r="C84" s="2">
        <f>5^B84+3*B84</f>
        <v>6.7056173400659169E-4</v>
      </c>
    </row>
    <row r="87" spans="1:8" x14ac:dyDescent="0.25">
      <c r="A87" s="1" t="s">
        <v>23</v>
      </c>
    </row>
    <row r="89" spans="1:8" x14ac:dyDescent="0.25">
      <c r="A89" s="1" t="s">
        <v>43</v>
      </c>
      <c r="E89" s="2"/>
      <c r="F89" s="2"/>
      <c r="G89" s="2"/>
      <c r="H89" s="2"/>
    </row>
    <row r="90" spans="1:8" x14ac:dyDescent="0.25">
      <c r="E90" s="2"/>
      <c r="F90" s="2"/>
      <c r="G90" s="2"/>
      <c r="H90" s="2"/>
    </row>
    <row r="91" spans="1:8" x14ac:dyDescent="0.25">
      <c r="A91" s="1" t="s">
        <v>44</v>
      </c>
      <c r="E91" s="2"/>
      <c r="F91" s="2"/>
      <c r="G91" s="2"/>
      <c r="H91" s="2"/>
    </row>
    <row r="92" spans="1:8" x14ac:dyDescent="0.25">
      <c r="E92" s="2"/>
      <c r="F92" s="2"/>
      <c r="G92" s="2"/>
      <c r="H92" s="2"/>
    </row>
    <row r="93" spans="1:8" x14ac:dyDescent="0.25">
      <c r="A93" s="1" t="s">
        <v>45</v>
      </c>
      <c r="B93" s="2"/>
      <c r="C93" s="2"/>
      <c r="E93" s="2"/>
      <c r="F93" s="2" t="s">
        <v>17</v>
      </c>
      <c r="G93" s="2" t="s">
        <v>83</v>
      </c>
      <c r="H93" s="2"/>
    </row>
    <row r="94" spans="1:8" x14ac:dyDescent="0.25">
      <c r="A94" s="1"/>
      <c r="E94" s="2"/>
      <c r="F94" s="2">
        <v>-1.1717346549894923</v>
      </c>
      <c r="G94" s="2">
        <v>0.78927936079167649</v>
      </c>
      <c r="H94" s="2"/>
    </row>
    <row r="95" spans="1:8" x14ac:dyDescent="0.25">
      <c r="A95" s="1"/>
      <c r="B95" s="7" t="s">
        <v>46</v>
      </c>
      <c r="E95" s="2" t="s">
        <v>84</v>
      </c>
      <c r="F95" s="2">
        <f>SIN(F94-G94)-F94*G94</f>
        <v>-2.9560470005129957E-7</v>
      </c>
      <c r="G95" s="2"/>
      <c r="H95" s="2"/>
    </row>
    <row r="96" spans="1:8" x14ac:dyDescent="0.25">
      <c r="A96" s="1" t="s">
        <v>48</v>
      </c>
      <c r="B96" s="7" t="s">
        <v>47</v>
      </c>
      <c r="E96" s="2" t="s">
        <v>85</v>
      </c>
      <c r="F96" s="2">
        <f>F94^2-G94^2-0.75</f>
        <v>1.9233162695808659E-7</v>
      </c>
      <c r="G96" s="2"/>
      <c r="H96" s="2"/>
    </row>
    <row r="97" spans="1:32" x14ac:dyDescent="0.25">
      <c r="E97" s="2"/>
      <c r="F97" s="2"/>
      <c r="G97" s="2"/>
      <c r="H97" s="2"/>
    </row>
    <row r="98" spans="1:32" x14ac:dyDescent="0.25">
      <c r="B98" s="7"/>
      <c r="E98" s="2"/>
      <c r="F98" s="2"/>
      <c r="G98" s="2"/>
      <c r="H98" s="2"/>
    </row>
    <row r="99" spans="1:32" x14ac:dyDescent="0.25">
      <c r="A99" s="1" t="s">
        <v>49</v>
      </c>
      <c r="B99" s="10"/>
      <c r="E99" s="2"/>
      <c r="F99" s="2"/>
      <c r="G99" s="2"/>
      <c r="H99" s="2"/>
    </row>
    <row r="100" spans="1:32" x14ac:dyDescent="0.25">
      <c r="E100" s="2"/>
      <c r="F100" s="2"/>
      <c r="G100" s="2"/>
      <c r="H100" s="2"/>
    </row>
    <row r="101" spans="1:32" x14ac:dyDescent="0.25">
      <c r="B101" s="11"/>
      <c r="C101" s="9"/>
      <c r="E101" s="2"/>
      <c r="F101" s="2"/>
      <c r="G101" s="2"/>
      <c r="H101" s="2"/>
    </row>
    <row r="102" spans="1:32" x14ac:dyDescent="0.25">
      <c r="A102" s="1" t="s">
        <v>50</v>
      </c>
      <c r="B102" s="11"/>
      <c r="C102" s="9"/>
      <c r="E102" s="2"/>
      <c r="F102" s="2"/>
      <c r="G102" s="2"/>
      <c r="H102" s="2"/>
    </row>
    <row r="103" spans="1:32" x14ac:dyDescent="0.25">
      <c r="E103" s="2"/>
      <c r="F103" s="2"/>
      <c r="G103" s="2"/>
      <c r="H103" s="2"/>
    </row>
    <row r="104" spans="1:32" x14ac:dyDescent="0.25">
      <c r="B104" s="7">
        <v>-1.2</v>
      </c>
      <c r="E104" s="2"/>
      <c r="F104" s="2"/>
      <c r="G104" s="7">
        <f>B104-(B113*B107+C113*B108)</f>
        <v>-1.1925009512748268</v>
      </c>
      <c r="H104" s="2"/>
      <c r="K104" s="7">
        <f>G104-(G113*G107+H113*G108)</f>
        <v>-1.157475852980163</v>
      </c>
      <c r="O104" s="7">
        <f>K104-(K113*K107+K108*L113)</f>
        <v>-1.1779434571278253</v>
      </c>
      <c r="S104" s="7">
        <f>O104-(O113*O107+O108*P113)</f>
        <v>-1.1686162673972051</v>
      </c>
      <c r="W104" s="7">
        <f>S104-(S113*S107+S108*T113)</f>
        <v>-1.1732055624761144</v>
      </c>
      <c r="AA104" s="7">
        <f>W104-(W113*W107+W108*X113)</f>
        <v>-1.1710189747032733</v>
      </c>
      <c r="AE104" s="7">
        <f>AA104-(AA113*AA107+AA108*AB113)</f>
        <v>-1.1720777986710709</v>
      </c>
    </row>
    <row r="105" spans="1:32" x14ac:dyDescent="0.25">
      <c r="A105" s="1" t="s">
        <v>51</v>
      </c>
      <c r="B105" s="7">
        <v>0.7</v>
      </c>
      <c r="E105" s="2"/>
      <c r="F105" s="1" t="s">
        <v>55</v>
      </c>
      <c r="G105" s="7">
        <f>B105-(B114*B107+C114*B108)</f>
        <v>0.83000163075684585</v>
      </c>
      <c r="H105" s="2"/>
      <c r="J105" s="1" t="s">
        <v>59</v>
      </c>
      <c r="K105" s="7">
        <f>G105-(G114*G107+H114*G108)</f>
        <v>0.76953240357840835</v>
      </c>
      <c r="N105" s="1" t="s">
        <v>63</v>
      </c>
      <c r="O105" s="7">
        <f>K105-(K114*K107+L114*K108)</f>
        <v>0.79873958511132037</v>
      </c>
      <c r="R105" s="1" t="s">
        <v>67</v>
      </c>
      <c r="S105" s="7">
        <f>O105-(O114*O107+P114*O108)</f>
        <v>0.78471252217091514</v>
      </c>
      <c r="V105" s="1" t="s">
        <v>74</v>
      </c>
      <c r="W105" s="7">
        <f>S105-(S114*S107+T114*S108)</f>
        <v>0.79147709355456342</v>
      </c>
      <c r="Z105" s="1" t="s">
        <v>75</v>
      </c>
      <c r="AA105" s="7">
        <f>W105-(W114*W107+X114*W108)</f>
        <v>0.78822031473269705</v>
      </c>
      <c r="AD105" s="1" t="s">
        <v>79</v>
      </c>
      <c r="AE105" s="7">
        <f>AA105-(AA114*AA107+AB114*AA108)</f>
        <v>0.78978966052718813</v>
      </c>
    </row>
    <row r="106" spans="1:32" x14ac:dyDescent="0.25">
      <c r="E106" s="2"/>
      <c r="F106" s="2"/>
      <c r="G106" s="2"/>
      <c r="H106" s="2"/>
    </row>
    <row r="107" spans="1:32" x14ac:dyDescent="0.25">
      <c r="B107" s="7">
        <f>SIN(B104-B105)-B104*B105</f>
        <v>-0.1063000876874145</v>
      </c>
      <c r="E107" s="2"/>
      <c r="F107" s="2"/>
      <c r="G107" s="7">
        <f>SIN(G104-G105)-G104*G105</f>
        <v>9.0074104483431339E-2</v>
      </c>
      <c r="H107" s="2"/>
      <c r="K107" s="7">
        <f>SIN(K104-K105)-K104*K105</f>
        <v>-4.6509369990290206E-2</v>
      </c>
      <c r="O107" s="7">
        <f>SIN(O104-O105)-O104*O105</f>
        <v>2.2117414868127239E-2</v>
      </c>
      <c r="S107" s="7">
        <f>SIN(S104-S105)-S104*S105</f>
        <v>-1.0694497728435004E-2</v>
      </c>
      <c r="W107" s="7">
        <f>SIN(W104-W105)-W104*W105</f>
        <v>5.1407872053893522E-3</v>
      </c>
      <c r="AA107" s="7">
        <f>SIN(AA104-AA105)-AA104*AA105</f>
        <v>-2.4789612268196759E-3</v>
      </c>
      <c r="AE107" s="7">
        <f>SIN(AE104-AE105)-AE104*AE105</f>
        <v>1.1936295049357337E-3</v>
      </c>
    </row>
    <row r="108" spans="1:32" x14ac:dyDescent="0.25">
      <c r="A108" s="1" t="s">
        <v>52</v>
      </c>
      <c r="B108" s="7">
        <f>B104^2-B105^2-0.75</f>
        <v>0.19999999999999996</v>
      </c>
      <c r="E108" s="2"/>
      <c r="F108" s="1" t="s">
        <v>56</v>
      </c>
      <c r="G108" s="7">
        <f>G104^2-G105^2-0.75</f>
        <v>-1.6844188267656657E-2</v>
      </c>
      <c r="H108" s="2"/>
      <c r="J108" s="1" t="s">
        <v>60</v>
      </c>
      <c r="K108" s="7">
        <f>K104^2-K105^2-0.75</f>
        <v>-2.4297699250064309E-3</v>
      </c>
      <c r="N108" s="1" t="s">
        <v>64</v>
      </c>
      <c r="O108" s="7">
        <f>O104^2-O105^2-0.75</f>
        <v>-4.3413663355129639E-4</v>
      </c>
      <c r="R108" s="1" t="s">
        <v>68</v>
      </c>
      <c r="S108" s="7">
        <f>S104^2-S105^2-0.75</f>
        <v>-1.0976202646295619E-4</v>
      </c>
      <c r="V108" s="1" t="s">
        <v>73</v>
      </c>
      <c r="W108" s="7">
        <f>W104^2-W105^2-0.75</f>
        <v>-2.4697796683015305E-5</v>
      </c>
      <c r="Z108" s="1" t="s">
        <v>76</v>
      </c>
      <c r="AA108" s="7">
        <f>AA104^2-AA105^2-0.75</f>
        <v>-5.825442206508491E-6</v>
      </c>
      <c r="AD108" s="1" t="s">
        <v>80</v>
      </c>
      <c r="AE108" s="7">
        <f>AE104^2-AE105^2-0.75</f>
        <v>-1.3417380276825597E-6</v>
      </c>
    </row>
    <row r="109" spans="1:32" x14ac:dyDescent="0.25">
      <c r="E109" s="2"/>
      <c r="F109" s="2"/>
      <c r="G109" s="2"/>
      <c r="H109" s="2"/>
    </row>
    <row r="110" spans="1:32" x14ac:dyDescent="0.25">
      <c r="B110" s="6">
        <f>COS(B104-B105)-B105</f>
        <v>-1.0232895668635034</v>
      </c>
      <c r="C110" s="8">
        <f>COS(B104-B105)-B104</f>
        <v>0.87671043313649655</v>
      </c>
      <c r="E110" s="2"/>
      <c r="F110" s="2"/>
      <c r="G110" s="6">
        <f>COS(G104-G105)-G105</f>
        <v>-1.2665029235474865</v>
      </c>
      <c r="H110" s="8">
        <f>COS(G104-G105)-G104</f>
        <v>0.75599965848418615</v>
      </c>
      <c r="K110" s="6">
        <f>COS(K104-K105)-K105</f>
        <v>-1.1182588749578504</v>
      </c>
      <c r="L110" s="8">
        <f>COS(K104-K105)-K104</f>
        <v>0.80874938160072096</v>
      </c>
      <c r="O110" s="6">
        <f>COS(O104-O105)-O105</f>
        <v>-1.1935731727642873</v>
      </c>
      <c r="P110" s="8">
        <f>COS(O104-O105)-O104</f>
        <v>0.78310986947485839</v>
      </c>
      <c r="S110" s="6">
        <f>COS(S104-S105)-S105</f>
        <v>-1.157983608264427</v>
      </c>
      <c r="T110" s="8">
        <f>COS(S104-S105)-S104</f>
        <v>0.79534518130369336</v>
      </c>
      <c r="W110" s="6">
        <f>COS(W104-W105)-W105</f>
        <v>-1.1752571296545113</v>
      </c>
      <c r="X110" s="8">
        <f>COS(W104-W105)-W104</f>
        <v>0.78942552637616648</v>
      </c>
      <c r="AA110" s="6">
        <f>COS(AA104-AA105)-AA105</f>
        <v>-1.1669681516202322</v>
      </c>
      <c r="AB110" s="8">
        <f>COS(AA104-AA105)-AA104</f>
        <v>0.79227113781573821</v>
      </c>
      <c r="AE110" s="6">
        <f>COS(AE104-AE105)-AE105</f>
        <v>-1.170968557425339</v>
      </c>
      <c r="AF110" s="8">
        <f>COS(AE104-AE105)-AE104</f>
        <v>0.79089890177291999</v>
      </c>
    </row>
    <row r="111" spans="1:32" x14ac:dyDescent="0.25">
      <c r="A111" s="1" t="s">
        <v>53</v>
      </c>
      <c r="B111" s="6">
        <f>2*B104</f>
        <v>-2.4</v>
      </c>
      <c r="C111" s="8">
        <f>-2*B105</f>
        <v>-1.4</v>
      </c>
      <c r="E111" s="2"/>
      <c r="F111" s="1" t="s">
        <v>57</v>
      </c>
      <c r="G111" s="6">
        <f>2*G104</f>
        <v>-2.3850019025496536</v>
      </c>
      <c r="H111" s="8">
        <f>-2*G105</f>
        <v>-1.6600032615136917</v>
      </c>
      <c r="J111" s="1" t="s">
        <v>61</v>
      </c>
      <c r="K111" s="6">
        <f>2*K104</f>
        <v>-2.314951705960326</v>
      </c>
      <c r="L111" s="8">
        <f>-2*K105</f>
        <v>-1.5390648071568167</v>
      </c>
      <c r="N111" s="1" t="s">
        <v>65</v>
      </c>
      <c r="O111" s="6">
        <f>2*O104</f>
        <v>-2.3558869142556507</v>
      </c>
      <c r="P111" s="8">
        <f>-2*O105</f>
        <v>-1.5974791702226407</v>
      </c>
      <c r="R111" s="1" t="s">
        <v>69</v>
      </c>
      <c r="S111" s="6">
        <f>2*S104</f>
        <v>-2.3372325347944103</v>
      </c>
      <c r="T111" s="8">
        <f>-2*S105</f>
        <v>-1.5694250443418303</v>
      </c>
      <c r="V111" s="1" t="s">
        <v>72</v>
      </c>
      <c r="W111" s="6">
        <f>2*W104</f>
        <v>-2.3464111249522288</v>
      </c>
      <c r="X111" s="8">
        <f>-2*W105</f>
        <v>-1.5829541871091268</v>
      </c>
      <c r="Z111" s="1" t="s">
        <v>77</v>
      </c>
      <c r="AA111" s="6">
        <f>2*AA104</f>
        <v>-2.3420379494065466</v>
      </c>
      <c r="AB111" s="8">
        <f>-2*AA105</f>
        <v>-1.5764406294653941</v>
      </c>
      <c r="AD111" s="1" t="s">
        <v>81</v>
      </c>
      <c r="AE111" s="6">
        <f>2*AE104</f>
        <v>-2.3441555973421417</v>
      </c>
      <c r="AF111" s="8">
        <f>-2*AE105</f>
        <v>-1.5795793210543763</v>
      </c>
    </row>
    <row r="113" spans="1:32" x14ac:dyDescent="0.25">
      <c r="B113" s="6">
        <f t="array" ref="B113:C114">MINVERSE(B110:C111)</f>
        <v>-0.39584807025279245</v>
      </c>
      <c r="C113" s="8">
        <v>-0.2478886665196943</v>
      </c>
      <c r="G113" s="6">
        <f t="array" ref="G113:H114">MINVERSE(G110:H111)</f>
        <v>-0.42504683911620966</v>
      </c>
      <c r="H113" s="8">
        <v>-0.19357508064088039</v>
      </c>
      <c r="K113" s="6">
        <f t="array" ref="K113:L114">MINVERSE(K110:L111)</f>
        <v>-0.42831649811427841</v>
      </c>
      <c r="L113" s="8">
        <v>-0.22507220057823973</v>
      </c>
      <c r="O113" s="6">
        <f t="array" ref="O113:P114">MINVERSE(O110:P111)</f>
        <v>-0.42580974893254026</v>
      </c>
      <c r="P113" s="8">
        <v>-0.2087387573643355</v>
      </c>
      <c r="S113" s="6">
        <f t="array" ref="S113:T114">MINVERSE(S110:T111)</f>
        <v>-0.42690631071731955</v>
      </c>
      <c r="T113" s="8">
        <v>-0.216345392423344</v>
      </c>
      <c r="W113" s="6">
        <f t="array" ref="W113:X114">MINVERSE(W110:X111)</f>
        <v>-0.42636256777947562</v>
      </c>
      <c r="X113" s="8">
        <v>-0.21262870223116759</v>
      </c>
      <c r="AA113" s="6">
        <f t="array" ref="AA113:AB114">MINVERSE(AA110:AB111)</f>
        <v>-0.42662020872564599</v>
      </c>
      <c r="AB113" s="8">
        <v>-0.21440634798716024</v>
      </c>
      <c r="AE113" s="6">
        <f t="array" ref="AE113:AF114">MINVERSE(AE110:AF111)</f>
        <v>-0.42649515653521192</v>
      </c>
      <c r="AF113" s="8">
        <v>-0.21354707954141208</v>
      </c>
    </row>
    <row r="114" spans="1:32" x14ac:dyDescent="0.25">
      <c r="A114" s="1" t="s">
        <v>54</v>
      </c>
      <c r="B114" s="6">
        <v>0.67859669186192995</v>
      </c>
      <c r="C114" s="8">
        <v>-0.28933371453766693</v>
      </c>
      <c r="F114" s="1" t="s">
        <v>58</v>
      </c>
      <c r="G114" s="6">
        <v>0.610684053138841</v>
      </c>
      <c r="H114" s="8">
        <v>-0.32429036548664492</v>
      </c>
      <c r="J114" s="1" t="s">
        <v>62</v>
      </c>
      <c r="K114" s="6">
        <v>0.64424318156706017</v>
      </c>
      <c r="L114" s="8">
        <v>-0.3112076392624295</v>
      </c>
      <c r="N114" s="1" t="s">
        <v>66</v>
      </c>
      <c r="O114" s="6">
        <v>0.62796412884234676</v>
      </c>
      <c r="P114" s="8">
        <v>-0.31814818152310803</v>
      </c>
      <c r="R114" s="1" t="s">
        <v>70</v>
      </c>
      <c r="S114" s="6">
        <v>0.63576105295045138</v>
      </c>
      <c r="T114" s="8">
        <v>-0.31498828941054147</v>
      </c>
      <c r="V114" s="1" t="s">
        <v>71</v>
      </c>
      <c r="W114" s="6">
        <v>0.63199673145814961</v>
      </c>
      <c r="X114" s="8">
        <v>-0.316550947387645</v>
      </c>
      <c r="Z114" s="1" t="s">
        <v>78</v>
      </c>
      <c r="AA114" s="6">
        <v>0.6338080230512978</v>
      </c>
      <c r="AB114" s="8">
        <v>-0.3158077679013116</v>
      </c>
      <c r="AD114" s="1" t="s">
        <v>82</v>
      </c>
      <c r="AE114" s="6">
        <v>0.63293498155190986</v>
      </c>
      <c r="AF114" s="8">
        <v>-0.31616798950214875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autoPict="0" r:id="rId5">
            <anchor moveWithCells="1" sizeWithCells="1">
              <from>
                <xdr:col>7</xdr:col>
                <xdr:colOff>0</xdr:colOff>
                <xdr:row>32</xdr:row>
                <xdr:rowOff>0</xdr:rowOff>
              </from>
              <to>
                <xdr:col>9</xdr:col>
                <xdr:colOff>419100</xdr:colOff>
                <xdr:row>34</xdr:row>
                <xdr:rowOff>66675</xdr:rowOff>
              </to>
            </anchor>
          </objectPr>
        </oleObject>
      </mc:Choice>
      <mc:Fallback>
        <oleObject progId="Equation.3" shapeId="102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2021-03-27T04:27:06Z</dcterms:modified>
</cp:coreProperties>
</file>