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mali Bereket\Desktop\"/>
    </mc:Choice>
  </mc:AlternateContent>
  <bookViews>
    <workbookView xWindow="0" yWindow="0" windowWidth="15345" windowHeight="4545" activeTab="2"/>
  </bookViews>
  <sheets>
    <sheet name="Exercise 1" sheetId="1" r:id="rId1"/>
    <sheet name="Exercise 2" sheetId="2" r:id="rId2"/>
    <sheet name="Exercise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L20" i="3"/>
  <c r="L15" i="3"/>
  <c r="L16" i="3"/>
  <c r="L17" i="3"/>
  <c r="L18" i="3"/>
  <c r="L14" i="3"/>
  <c r="K20" i="3"/>
  <c r="K14" i="3"/>
  <c r="J14" i="3"/>
  <c r="I15" i="3"/>
  <c r="I14" i="3"/>
  <c r="H15" i="3"/>
  <c r="H14" i="3"/>
  <c r="G14" i="3"/>
  <c r="F14" i="3"/>
  <c r="A11" i="2"/>
  <c r="G5" i="2"/>
  <c r="E17" i="1"/>
  <c r="D17" i="1"/>
  <c r="O3" i="1"/>
  <c r="I6" i="2" l="1"/>
  <c r="I5" i="2"/>
  <c r="C28" i="3"/>
  <c r="C23" i="3"/>
  <c r="C12" i="2"/>
  <c r="C5" i="2"/>
  <c r="A3" i="2"/>
  <c r="G15" i="3"/>
  <c r="E23" i="1" l="1"/>
  <c r="E27" i="1"/>
  <c r="D20" i="1"/>
  <c r="E20" i="1" s="1"/>
  <c r="D18" i="1"/>
  <c r="D19" i="1"/>
  <c r="E19" i="1" s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D28" i="1"/>
  <c r="E28" i="1" s="1"/>
  <c r="O4" i="1"/>
  <c r="O5" i="1"/>
  <c r="O6" i="1"/>
  <c r="O7" i="1"/>
  <c r="O8" i="1"/>
  <c r="O9" i="1"/>
  <c r="O10" i="1"/>
  <c r="O11" i="1"/>
  <c r="O12" i="1"/>
  <c r="O13" i="1"/>
  <c r="O14" i="1"/>
  <c r="E18" i="1" l="1"/>
  <c r="E30" i="1" s="1"/>
  <c r="E31" i="1" s="1"/>
  <c r="B5" i="3"/>
  <c r="C11" i="3"/>
  <c r="F11" i="3"/>
  <c r="G11" i="3"/>
  <c r="H11" i="3"/>
  <c r="I11" i="3"/>
  <c r="J11" i="3"/>
  <c r="O11" i="3"/>
  <c r="D9" i="3"/>
  <c r="F9" i="3"/>
  <c r="G9" i="3"/>
  <c r="D7" i="3"/>
  <c r="D5" i="3"/>
  <c r="I5" i="3"/>
  <c r="D3" i="3"/>
  <c r="G3" i="3"/>
  <c r="L3" i="3"/>
  <c r="E18" i="3"/>
  <c r="E17" i="3"/>
  <c r="C9" i="3" s="1"/>
  <c r="E16" i="3"/>
  <c r="F7" i="3" s="1"/>
  <c r="E15" i="3"/>
  <c r="E14" i="3"/>
  <c r="C3" i="3" s="1"/>
  <c r="D15" i="3"/>
  <c r="D16" i="3"/>
  <c r="D17" i="3"/>
  <c r="D18" i="3"/>
  <c r="D14" i="3"/>
  <c r="B19" i="3"/>
  <c r="G16" i="3" s="1"/>
  <c r="B3" i="2"/>
  <c r="C3" i="2"/>
  <c r="D3" i="2"/>
  <c r="E3" i="2"/>
  <c r="F3" i="2"/>
  <c r="G3" i="2"/>
  <c r="H3" i="2"/>
  <c r="J3" i="2"/>
  <c r="K3" i="2"/>
  <c r="L3" i="2"/>
  <c r="M3" i="2"/>
  <c r="N3" i="2"/>
  <c r="O3" i="2"/>
  <c r="P3" i="2"/>
  <c r="Q3" i="2"/>
  <c r="R3" i="2"/>
  <c r="D5" i="2"/>
  <c r="I3" i="2"/>
  <c r="B5" i="2"/>
  <c r="J5" i="2" l="1"/>
  <c r="G7" i="3"/>
  <c r="K5" i="3"/>
  <c r="B11" i="3"/>
  <c r="E11" i="3"/>
  <c r="G18" i="3"/>
  <c r="M3" i="3"/>
  <c r="J5" i="3"/>
  <c r="E7" i="3"/>
  <c r="P11" i="3"/>
  <c r="D11" i="3"/>
  <c r="G17" i="3"/>
  <c r="K3" i="3"/>
  <c r="H5" i="3"/>
  <c r="C7" i="3"/>
  <c r="N11" i="3"/>
  <c r="J3" i="3"/>
  <c r="G5" i="3"/>
  <c r="B9" i="3"/>
  <c r="M11" i="3"/>
  <c r="I3" i="3"/>
  <c r="F5" i="3"/>
  <c r="I9" i="3"/>
  <c r="L11" i="3"/>
  <c r="H3" i="3"/>
  <c r="E5" i="3"/>
  <c r="H9" i="3"/>
  <c r="K11" i="3"/>
  <c r="F18" i="3" s="1"/>
  <c r="B7" i="3"/>
  <c r="F3" i="3"/>
  <c r="C5" i="3"/>
  <c r="F15" i="3" s="1"/>
  <c r="B3" i="3"/>
  <c r="H16" i="3"/>
  <c r="E3" i="3"/>
  <c r="I7" i="3"/>
  <c r="E9" i="3"/>
  <c r="H7" i="3"/>
  <c r="D19" i="3"/>
  <c r="F16" i="3" l="1"/>
  <c r="I16" i="3" s="1"/>
  <c r="J16" i="3" s="1"/>
  <c r="K16" i="3" s="1"/>
  <c r="G19" i="3"/>
  <c r="H17" i="3"/>
  <c r="H19" i="3" s="1"/>
  <c r="F17" i="3"/>
  <c r="I17" i="3" s="1"/>
  <c r="J17" i="3" s="1"/>
  <c r="K17" i="3" s="1"/>
  <c r="J15" i="3"/>
  <c r="K15" i="3" s="1"/>
  <c r="I18" i="3"/>
  <c r="J18" i="3" s="1"/>
  <c r="K18" i="3"/>
  <c r="H18" i="3"/>
  <c r="C25" i="3" l="1"/>
  <c r="C26" i="3"/>
  <c r="C27" i="3"/>
  <c r="C24" i="3"/>
  <c r="I19" i="3"/>
  <c r="S4" i="3" s="1"/>
  <c r="R4" i="3" l="1"/>
  <c r="R5" i="3" s="1"/>
</calcChain>
</file>

<file path=xl/sharedStrings.xml><?xml version="1.0" encoding="utf-8"?>
<sst xmlns="http://schemas.openxmlformats.org/spreadsheetml/2006/main" count="71" uniqueCount="64">
  <si>
    <t>Block</t>
  </si>
  <si>
    <t>Nh</t>
  </si>
  <si>
    <t>nh</t>
  </si>
  <si>
    <t>Amount due from defaulters</t>
  </si>
  <si>
    <t>Exercise 1</t>
  </si>
  <si>
    <t>Exercise 2</t>
  </si>
  <si>
    <t>Exercise 3</t>
  </si>
  <si>
    <t>Category 1</t>
  </si>
  <si>
    <t>Category 2</t>
  </si>
  <si>
    <t>Category 3</t>
  </si>
  <si>
    <t>Category 4</t>
  </si>
  <si>
    <t>Category 5</t>
  </si>
  <si>
    <t>sample mean</t>
  </si>
  <si>
    <t>N</t>
  </si>
  <si>
    <t>n</t>
  </si>
  <si>
    <t>mean</t>
  </si>
  <si>
    <t>confidence level</t>
  </si>
  <si>
    <t>crit value</t>
  </si>
  <si>
    <t>var</t>
  </si>
  <si>
    <t>d</t>
  </si>
  <si>
    <t>left</t>
  </si>
  <si>
    <t>right</t>
  </si>
  <si>
    <t>new sample size</t>
  </si>
  <si>
    <t xml:space="preserve">Conclusion: the minimal sample size to obtain an error of estimation not greater than 0.7 is 43 </t>
  </si>
  <si>
    <t xml:space="preserve">Conclusion: confidence interval is the value between 35,12 and 36,33 </t>
  </si>
  <si>
    <t>N1</t>
  </si>
  <si>
    <t>N2</t>
  </si>
  <si>
    <t>N3</t>
  </si>
  <si>
    <t>N4</t>
  </si>
  <si>
    <t>N5</t>
  </si>
  <si>
    <t>n1</t>
  </si>
  <si>
    <t>n2</t>
  </si>
  <si>
    <t>n3</t>
  </si>
  <si>
    <t>n4</t>
  </si>
  <si>
    <t>n5</t>
  </si>
  <si>
    <t>sample var</t>
  </si>
  <si>
    <t>Wh</t>
  </si>
  <si>
    <t>ysth</t>
  </si>
  <si>
    <t>yst</t>
  </si>
  <si>
    <t>Varysth</t>
  </si>
  <si>
    <t>Varyst</t>
  </si>
  <si>
    <t>cost</t>
  </si>
  <si>
    <t>We will keep the Stratum mean as our cost</t>
  </si>
  <si>
    <t>C</t>
  </si>
  <si>
    <t>Conclusion: Estimated amount of money overcharged to Medicaid by this medical groups during 1996 is 1062355 dollars</t>
  </si>
  <si>
    <t>stdysth</t>
  </si>
  <si>
    <t>WhSh</t>
  </si>
  <si>
    <t>M</t>
  </si>
  <si>
    <t>H</t>
  </si>
  <si>
    <t>conf level</t>
  </si>
  <si>
    <t>crit</t>
  </si>
  <si>
    <t>Mean</t>
  </si>
  <si>
    <t>Weights</t>
  </si>
  <si>
    <t>Weight*mean</t>
  </si>
  <si>
    <t>Wh = Nh / N (</t>
  </si>
  <si>
    <t>S = Akar (s^2 : variance)</t>
  </si>
  <si>
    <t>H : total blok / cluster /strata</t>
  </si>
  <si>
    <t>M : jml sample  blok/ strata yg di ambil/</t>
  </si>
  <si>
    <t>n = sum (nh)</t>
  </si>
  <si>
    <t>sum of wy</t>
  </si>
  <si>
    <t>Estımated average</t>
  </si>
  <si>
    <t>,</t>
  </si>
  <si>
    <t>V0=</t>
  </si>
  <si>
    <t>WhVarsth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</si>
</sst>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image" Target="../media/image4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414337</xdr:colOff>
      <xdr:row>15</xdr:row>
      <xdr:rowOff>23812</xdr:rowOff>
    </xdr:from>
    <xdr:to>
      <xdr:col>13</xdr:col>
      <xdr:colOff>89034</xdr:colOff>
      <xdr:row>48</xdr:row>
      <xdr:rowOff>106224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E2A074-AA98-2336-4338-A5A5FFAE6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2702718"/>
          <a:ext cx="5389697" cy="5976006"/>
        </a:xfrm>
        <a:prstGeom prst="rect">
          <a:avLst/>
        </a:prstGeom>
      </xdr:spPr>
    </xdr:pic>
    <xdr:clientData/>
  </xdr:twoCellAnchor>
  <xdr:twoCellAnchor editAs="oneCell">
    <xdr:from>
      <xdr:col>19</xdr:col>
      <xdr:colOff>294364</xdr:colOff>
      <xdr:row>23</xdr:row>
      <xdr:rowOff>22489</xdr:rowOff>
    </xdr:from>
    <xdr:to>
      <xdr:col>24</xdr:col>
      <xdr:colOff>588749</xdr:colOff>
      <xdr:row>45</xdr:row>
      <xdr:rowOff>38804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A3651-053D-5BC9-0762-FE634249C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6494" y="4022989"/>
          <a:ext cx="3662177" cy="3842880"/>
        </a:xfrm>
        <a:prstGeom prst="rect">
          <a:avLst/>
        </a:prstGeom>
      </xdr:spPr>
    </xdr:pic>
    <xdr:clientData/>
  </xdr:twoCellAnchor>
  <xdr:twoCellAnchor editAs="oneCell">
    <xdr:from>
      <xdr:col>19</xdr:col>
      <xdr:colOff>314740</xdr:colOff>
      <xdr:row>15</xdr:row>
      <xdr:rowOff>140805</xdr:rowOff>
    </xdr:from>
    <xdr:to>
      <xdr:col>24</xdr:col>
      <xdr:colOff>134036</xdr:colOff>
      <xdr:row>21</xdr:row>
      <xdr:rowOff>54582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C928DC-A3E6-42B8-93E1-C2E6AAA4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06870" y="2749827"/>
          <a:ext cx="3166133" cy="951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226697</xdr:colOff>
      <xdr:row>12</xdr:row>
      <xdr:rowOff>72390</xdr:rowOff>
    </xdr:from>
    <xdr:to>
      <xdr:col>13</xdr:col>
      <xdr:colOff>513905</xdr:colOff>
      <xdr:row>18</xdr:row>
      <xdr:rowOff>17995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A22AC-B5A8-41D0-9B53-D8ACE4E5F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20" t="6559" r="42249" b="29649"/>
        <a:stretch/>
      </xdr:blipFill>
      <xdr:spPr>
        <a:xfrm rot="16200000">
          <a:off x="6884024" y="806463"/>
          <a:ext cx="987640" cy="3634293"/>
        </a:xfrm>
        <a:prstGeom prst="rect">
          <a:avLst/>
        </a:prstGeom>
      </xdr:spPr>
    </xdr:pic>
    <xdr:clientData/>
  </xdr:twoCellAnchor>
  <xdr:twoCellAnchor editAs="oneCell">
    <xdr:from>
      <xdr:col>0</xdr:col>
      <xdr:colOff>182466</xdr:colOff>
      <xdr:row>24</xdr:row>
      <xdr:rowOff>16400</xdr:rowOff>
    </xdr:from>
    <xdr:to>
      <xdr:col>9</xdr:col>
      <xdr:colOff>384433</xdr:colOff>
      <xdr:row>33</xdr:row>
      <xdr:rowOff>96861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A0DD3-BE70-429F-8E32-45219C680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66" y="4190835"/>
          <a:ext cx="6239989" cy="1632539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13</xdr:row>
      <xdr:rowOff>47625</xdr:rowOff>
    </xdr:from>
    <xdr:to>
      <xdr:col>7</xdr:col>
      <xdr:colOff>209822</xdr:colOff>
      <xdr:row>18</xdr:row>
      <xdr:rowOff>129621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FB645E-1453-D8A8-CF41-A1CEF4868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550" y="2276475"/>
          <a:ext cx="3143522" cy="93924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7</xdr:row>
      <xdr:rowOff>83820</xdr:rowOff>
    </xdr:from>
    <xdr:to>
      <xdr:col>12</xdr:col>
      <xdr:colOff>131629</xdr:colOff>
      <xdr:row>10</xdr:row>
      <xdr:rowOff>114348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AC9D0E-5B1A-F8A2-0FE5-54BBD59DB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38851" y="1283970"/>
          <a:ext cx="2103303" cy="544878"/>
        </a:xfrm>
        <a:prstGeom prst="rect">
          <a:avLst/>
        </a:prstGeom>
      </xdr:spPr>
    </xdr:pic>
    <xdr:clientData/>
  </xdr:twoCellAnchor>
  <xdr:twoCellAnchor editAs="oneCell">
    <xdr:from>
      <xdr:col>9</xdr:col>
      <xdr:colOff>497205</xdr:colOff>
      <xdr:row>23</xdr:row>
      <xdr:rowOff>49530</xdr:rowOff>
    </xdr:from>
    <xdr:to>
      <xdr:col>18</xdr:col>
      <xdr:colOff>78588</xdr:colOff>
      <xdr:row>32</xdr:row>
      <xdr:rowOff>59190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7931A8-E17A-92DE-FCA0-057729D85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97955" y="3992880"/>
          <a:ext cx="5582133" cy="1556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131445</xdr:colOff>
      <xdr:row>61</xdr:row>
      <xdr:rowOff>81915</xdr:rowOff>
    </xdr:from>
    <xdr:to>
      <xdr:col>6</xdr:col>
      <xdr:colOff>667126</xdr:colOff>
      <xdr:row>72</xdr:row>
      <xdr:rowOff>87794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A74453-26BA-181A-D5AC-9F7FE8DEE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" y="10540365"/>
          <a:ext cx="4351396" cy="188611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30</xdr:row>
      <xdr:rowOff>38100</xdr:rowOff>
    </xdr:from>
    <xdr:to>
      <xdr:col>5</xdr:col>
      <xdr:colOff>288981</xdr:colOff>
      <xdr:row>37</xdr:row>
      <xdr:rowOff>53833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5A8ED5-FB28-4549-909B-3DB031E7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5181600"/>
          <a:ext cx="2923596" cy="1215883"/>
        </a:xfrm>
        <a:prstGeom prst="rect">
          <a:avLst/>
        </a:prstGeom>
      </xdr:spPr>
    </xdr:pic>
    <xdr:clientData/>
  </xdr:twoCellAnchor>
  <xdr:twoCellAnchor editAs="oneCell">
    <xdr:from>
      <xdr:col>5</xdr:col>
      <xdr:colOff>888857</xdr:colOff>
      <xdr:row>31</xdr:row>
      <xdr:rowOff>21466</xdr:rowOff>
    </xdr:from>
    <xdr:to>
      <xdr:col>9</xdr:col>
      <xdr:colOff>625851</xdr:colOff>
      <xdr:row>37</xdr:row>
      <xdr:rowOff>59035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055AC0-625E-4F25-838D-26694C7B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457" y="5336416"/>
          <a:ext cx="3350779" cy="1066269"/>
        </a:xfrm>
        <a:prstGeom prst="rect">
          <a:avLst/>
        </a:prstGeom>
      </xdr:spPr>
    </xdr:pic>
    <xdr:clientData/>
  </xdr:twoCellAnchor>
  <xdr:twoCellAnchor editAs="oneCell">
    <xdr:from>
      <xdr:col>0</xdr:col>
      <xdr:colOff>630555</xdr:colOff>
      <xdr:row>38</xdr:row>
      <xdr:rowOff>139065</xdr:rowOff>
    </xdr:from>
    <xdr:to>
      <xdr:col>9</xdr:col>
      <xdr:colOff>53951</xdr:colOff>
      <xdr:row>61</xdr:row>
      <xdr:rowOff>55806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701568-7919-635E-9EE9-138B10E0E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0555" y="6526418"/>
          <a:ext cx="6723916" cy="37942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365985</xdr:colOff>
      <xdr:row>31</xdr:row>
      <xdr:rowOff>92108</xdr:rowOff>
    </xdr:from>
    <xdr:to>
      <xdr:col>15</xdr:col>
      <xdr:colOff>289449</xdr:colOff>
      <xdr:row>36</xdr:row>
      <xdr:rowOff>149104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2E0182-93FE-47B1-A311-7AAF640F5E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020" t="6559" r="42249" b="29649"/>
        <a:stretch/>
      </xdr:blipFill>
      <xdr:spPr>
        <a:xfrm rot="16200000">
          <a:off x="10701135" y="4089281"/>
          <a:ext cx="897437" cy="3324562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62</xdr:row>
      <xdr:rowOff>137159</xdr:rowOff>
    </xdr:from>
    <xdr:to>
      <xdr:col>12</xdr:col>
      <xdr:colOff>552013</xdr:colOff>
      <xdr:row>71</xdr:row>
      <xdr:rowOff>102870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2A5EB33-1C27-4235-A987-628D71784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10767059"/>
          <a:ext cx="5158303" cy="15106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9</xdr:col>
      <xdr:colOff>609324</xdr:colOff>
      <xdr:row>82</xdr:row>
      <xdr:rowOff>21647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E34CE4-41A0-4FE3-8B97-58E7D67D7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2858750"/>
          <a:ext cx="4228824" cy="1225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3" zoomScale="80" zoomScaleNormal="80" workbookViewId="0">
      <selection activeCell="P47" sqref="P47"/>
    </sheetView>
  </sheetViews>
  <sheetFormatPr defaultRowHeight="14.25"/>
  <cols>
    <col min="1" max="1" width="11.625" customWidth="1"/>
    <col min="5" max="5" width="12.875" bestFit="1" customWidth="1"/>
    <col min="8" max="8" width="11.875" bestFit="1" customWidth="1"/>
    <col min="9" max="9" width="24" bestFit="1" customWidth="1"/>
    <col min="10" max="10" width="11.875" bestFit="1" customWidth="1"/>
  </cols>
  <sheetData>
    <row r="1" spans="1:15">
      <c r="A1" t="s">
        <v>4</v>
      </c>
    </row>
    <row r="2" spans="1:15">
      <c r="A2" s="1" t="s">
        <v>0</v>
      </c>
      <c r="B2" s="1" t="s">
        <v>1</v>
      </c>
      <c r="C2" s="1" t="s">
        <v>2</v>
      </c>
      <c r="D2" s="2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t="s">
        <v>51</v>
      </c>
    </row>
    <row r="3" spans="1:15">
      <c r="A3" s="1">
        <v>1</v>
      </c>
      <c r="B3" s="1">
        <v>60</v>
      </c>
      <c r="C3" s="1">
        <v>6</v>
      </c>
      <c r="D3" s="1">
        <v>12.5</v>
      </c>
      <c r="E3" s="1">
        <v>36.4</v>
      </c>
      <c r="F3" s="1">
        <v>26</v>
      </c>
      <c r="G3" s="1">
        <v>55.6</v>
      </c>
      <c r="H3" s="1">
        <v>58.1</v>
      </c>
      <c r="I3" s="1">
        <v>40.799999999999997</v>
      </c>
      <c r="J3" s="1"/>
      <c r="K3" s="1"/>
      <c r="L3" s="1"/>
      <c r="M3" s="1"/>
      <c r="N3" s="1"/>
      <c r="O3">
        <f>AVERAGE(D3:N3)</f>
        <v>38.233333333333327</v>
      </c>
    </row>
    <row r="4" spans="1:15">
      <c r="A4" s="1">
        <v>2</v>
      </c>
      <c r="B4" s="1">
        <v>102</v>
      </c>
      <c r="C4" s="1">
        <v>10</v>
      </c>
      <c r="D4" s="1">
        <v>57.4</v>
      </c>
      <c r="E4" s="1">
        <v>16.8</v>
      </c>
      <c r="F4" s="1">
        <v>20.3</v>
      </c>
      <c r="G4" s="1">
        <v>70.099999999999994</v>
      </c>
      <c r="H4" s="1">
        <v>34.6</v>
      </c>
      <c r="I4" s="1">
        <v>22.6</v>
      </c>
      <c r="J4" s="1">
        <v>44.9</v>
      </c>
      <c r="K4" s="1">
        <v>28.4</v>
      </c>
      <c r="L4" s="1">
        <v>17.5</v>
      </c>
      <c r="M4" s="1">
        <v>33.700000000000003</v>
      </c>
      <c r="N4" s="1"/>
      <c r="O4">
        <f t="shared" ref="O4:O14" si="0">AVERAGE(D4:N4)</f>
        <v>34.629999999999995</v>
      </c>
    </row>
    <row r="5" spans="1:15">
      <c r="A5" s="1">
        <v>3</v>
      </c>
      <c r="B5" s="1">
        <v>48</v>
      </c>
      <c r="C5" s="1">
        <v>5</v>
      </c>
      <c r="D5" s="1">
        <v>12.9</v>
      </c>
      <c r="E5" s="1">
        <v>41.6</v>
      </c>
      <c r="F5" s="1">
        <v>34.700000000000003</v>
      </c>
      <c r="G5" s="1">
        <v>30.8</v>
      </c>
      <c r="H5" s="1">
        <v>61.1</v>
      </c>
      <c r="I5" s="1"/>
      <c r="J5" s="1"/>
      <c r="K5" s="1"/>
      <c r="L5" s="1"/>
      <c r="M5" s="1"/>
      <c r="N5" s="1"/>
      <c r="O5">
        <f t="shared" si="0"/>
        <v>36.22</v>
      </c>
    </row>
    <row r="6" spans="1:15">
      <c r="A6" s="1">
        <v>4</v>
      </c>
      <c r="B6" s="1">
        <v>113</v>
      </c>
      <c r="C6" s="1">
        <v>11</v>
      </c>
      <c r="D6" s="1">
        <v>28.7</v>
      </c>
      <c r="E6" s="1">
        <v>82.4</v>
      </c>
      <c r="F6" s="1">
        <v>37.299999999999997</v>
      </c>
      <c r="G6" s="1">
        <v>41.9</v>
      </c>
      <c r="H6" s="1">
        <v>24.7</v>
      </c>
      <c r="I6" s="1">
        <v>36.6</v>
      </c>
      <c r="J6" s="1">
        <v>39.299999999999997</v>
      </c>
      <c r="K6" s="1">
        <v>49.6</v>
      </c>
      <c r="L6" s="1">
        <v>26</v>
      </c>
      <c r="M6" s="1">
        <v>76.8</v>
      </c>
      <c r="N6" s="1">
        <v>51.6</v>
      </c>
      <c r="O6">
        <f t="shared" si="0"/>
        <v>44.990909090909092</v>
      </c>
    </row>
    <row r="7" spans="1:15">
      <c r="A7" s="1">
        <v>5</v>
      </c>
      <c r="B7" s="1">
        <v>92</v>
      </c>
      <c r="C7" s="1">
        <v>9</v>
      </c>
      <c r="D7" s="1">
        <v>44.8</v>
      </c>
      <c r="E7" s="1">
        <v>42.9</v>
      </c>
      <c r="F7" s="1">
        <v>51.7</v>
      </c>
      <c r="G7" s="1">
        <v>28.8</v>
      </c>
      <c r="H7" s="1">
        <v>36.4</v>
      </c>
      <c r="I7" s="1">
        <v>40.1</v>
      </c>
      <c r="J7" s="1">
        <v>61.6</v>
      </c>
      <c r="K7" s="1">
        <v>47.8</v>
      </c>
      <c r="L7" s="1">
        <v>77.400000000000006</v>
      </c>
      <c r="M7" s="1"/>
      <c r="N7" s="1"/>
      <c r="O7">
        <f t="shared" si="0"/>
        <v>47.944444444444443</v>
      </c>
    </row>
    <row r="8" spans="1:15">
      <c r="A8" s="1">
        <v>6</v>
      </c>
      <c r="B8" s="1">
        <v>57</v>
      </c>
      <c r="C8" s="1">
        <v>6</v>
      </c>
      <c r="D8" s="1">
        <v>31.6</v>
      </c>
      <c r="E8" s="1">
        <v>24.8</v>
      </c>
      <c r="F8" s="1">
        <v>69.900000000000006</v>
      </c>
      <c r="G8" s="1">
        <v>44.9</v>
      </c>
      <c r="H8" s="1">
        <v>59.7</v>
      </c>
      <c r="I8" s="1">
        <v>38.6</v>
      </c>
      <c r="J8" s="1"/>
      <c r="K8" s="1"/>
      <c r="L8" s="1"/>
      <c r="M8" s="1"/>
      <c r="N8" s="1"/>
      <c r="O8">
        <f t="shared" si="0"/>
        <v>44.916666666666679</v>
      </c>
    </row>
    <row r="9" spans="1:15">
      <c r="A9" s="1">
        <v>7</v>
      </c>
      <c r="B9" s="1">
        <v>82</v>
      </c>
      <c r="C9" s="1">
        <v>8</v>
      </c>
      <c r="D9" s="1">
        <v>49.6</v>
      </c>
      <c r="E9" s="1">
        <v>36.9</v>
      </c>
      <c r="F9" s="1">
        <v>27.3</v>
      </c>
      <c r="G9" s="1">
        <v>63.6</v>
      </c>
      <c r="H9" s="1">
        <v>73</v>
      </c>
      <c r="I9" s="1">
        <v>44.9</v>
      </c>
      <c r="J9" s="1">
        <v>87.1</v>
      </c>
      <c r="K9" s="1">
        <v>61.2</v>
      </c>
      <c r="L9" s="1"/>
      <c r="M9" s="1"/>
      <c r="N9" s="1"/>
      <c r="O9">
        <f t="shared" si="0"/>
        <v>55.449999999999996</v>
      </c>
    </row>
    <row r="10" spans="1:15">
      <c r="A10" s="1">
        <v>8</v>
      </c>
      <c r="B10" s="1">
        <v>96</v>
      </c>
      <c r="C10" s="1">
        <v>10</v>
      </c>
      <c r="D10" s="1">
        <v>53.7</v>
      </c>
      <c r="E10" s="1">
        <v>34.9</v>
      </c>
      <c r="F10" s="1">
        <v>41.5</v>
      </c>
      <c r="G10" s="1">
        <v>43.4</v>
      </c>
      <c r="H10" s="1">
        <v>56.6</v>
      </c>
      <c r="I10" s="1">
        <v>28.9</v>
      </c>
      <c r="J10" s="1">
        <v>23.4</v>
      </c>
      <c r="K10" s="1">
        <v>32.799999999999997</v>
      </c>
      <c r="L10" s="1">
        <v>60.2</v>
      </c>
      <c r="M10" s="1">
        <v>47.6</v>
      </c>
      <c r="N10" s="1"/>
      <c r="O10">
        <f t="shared" si="0"/>
        <v>42.3</v>
      </c>
    </row>
    <row r="11" spans="1:15">
      <c r="A11" s="1">
        <v>9</v>
      </c>
      <c r="B11" s="1">
        <v>53</v>
      </c>
      <c r="C11" s="1">
        <v>5</v>
      </c>
      <c r="D11" s="1">
        <v>41.7</v>
      </c>
      <c r="E11" s="1">
        <v>54.9</v>
      </c>
      <c r="F11" s="1">
        <v>33.9</v>
      </c>
      <c r="G11" s="1">
        <v>27.9</v>
      </c>
      <c r="H11" s="1">
        <v>46.3</v>
      </c>
      <c r="I11" s="1"/>
      <c r="J11" s="1"/>
      <c r="K11" s="1"/>
      <c r="L11" s="1"/>
      <c r="M11" s="1"/>
      <c r="N11" s="1"/>
      <c r="O11">
        <f t="shared" si="0"/>
        <v>40.94</v>
      </c>
    </row>
    <row r="12" spans="1:15">
      <c r="A12" s="1">
        <v>10</v>
      </c>
      <c r="B12" s="1">
        <v>71</v>
      </c>
      <c r="C12" s="1">
        <v>7</v>
      </c>
      <c r="D12" s="1">
        <v>24.4</v>
      </c>
      <c r="E12" s="1">
        <v>38.9</v>
      </c>
      <c r="F12" s="1">
        <v>47.8</v>
      </c>
      <c r="G12" s="1">
        <v>45</v>
      </c>
      <c r="H12" s="1">
        <v>32.6</v>
      </c>
      <c r="I12" s="1">
        <v>66.5</v>
      </c>
      <c r="J12" s="1">
        <v>58.3</v>
      </c>
      <c r="K12" s="1"/>
      <c r="L12" s="1"/>
      <c r="M12" s="1"/>
      <c r="N12" s="1"/>
      <c r="O12">
        <f t="shared" si="0"/>
        <v>44.785714285714285</v>
      </c>
    </row>
    <row r="13" spans="1:15">
      <c r="A13" s="1">
        <v>11</v>
      </c>
      <c r="B13" s="1">
        <v>77</v>
      </c>
      <c r="C13" s="1">
        <v>8</v>
      </c>
      <c r="D13" s="1">
        <v>42.9</v>
      </c>
      <c r="E13" s="1">
        <v>37.299999999999997</v>
      </c>
      <c r="F13" s="1">
        <v>30.8</v>
      </c>
      <c r="G13" s="1">
        <v>51.9</v>
      </c>
      <c r="H13" s="1">
        <v>60.1</v>
      </c>
      <c r="I13" s="1">
        <v>34.6</v>
      </c>
      <c r="J13" s="1">
        <v>28.4</v>
      </c>
      <c r="K13" s="1">
        <v>38.299999999999997</v>
      </c>
      <c r="L13" s="1"/>
      <c r="M13" s="1"/>
      <c r="N13" s="1"/>
      <c r="O13">
        <f t="shared" si="0"/>
        <v>40.537499999999994</v>
      </c>
    </row>
    <row r="14" spans="1:15">
      <c r="A14" s="1">
        <v>12</v>
      </c>
      <c r="B14" s="1">
        <v>56</v>
      </c>
      <c r="C14" s="1">
        <v>6</v>
      </c>
      <c r="D14" s="1">
        <v>44.7</v>
      </c>
      <c r="E14" s="1">
        <v>34.9</v>
      </c>
      <c r="F14" s="1">
        <v>61.7</v>
      </c>
      <c r="G14" s="1">
        <v>74.599999999999994</v>
      </c>
      <c r="H14" s="1">
        <v>37.4</v>
      </c>
      <c r="I14" s="1">
        <v>49.2</v>
      </c>
      <c r="J14" s="1"/>
      <c r="K14" s="1"/>
      <c r="L14" s="1"/>
      <c r="M14" s="1"/>
      <c r="N14" s="1"/>
      <c r="O14">
        <f t="shared" si="0"/>
        <v>50.416666666666664</v>
      </c>
    </row>
    <row r="16" spans="1:15">
      <c r="A16" t="s">
        <v>47</v>
      </c>
      <c r="B16" s="1">
        <v>12</v>
      </c>
      <c r="D16" t="s">
        <v>52</v>
      </c>
      <c r="E16" t="s">
        <v>53</v>
      </c>
    </row>
    <row r="17" spans="1:8">
      <c r="A17" t="s">
        <v>48</v>
      </c>
      <c r="B17" s="1">
        <v>117</v>
      </c>
      <c r="D17">
        <f>B3/$B$18</f>
        <v>5.925340707090658E-3</v>
      </c>
      <c r="E17">
        <f>D17*O3</f>
        <v>0.22654552636776612</v>
      </c>
    </row>
    <row r="18" spans="1:8">
      <c r="A18" t="s">
        <v>13</v>
      </c>
      <c r="B18" s="1">
        <v>10126</v>
      </c>
      <c r="D18">
        <f>B4/$B$18</f>
        <v>1.0073079202054119E-2</v>
      </c>
      <c r="E18">
        <f>D18*O4</f>
        <v>0.34883073276713406</v>
      </c>
    </row>
    <row r="19" spans="1:8">
      <c r="A19" t="s">
        <v>49</v>
      </c>
      <c r="B19" s="1">
        <v>95</v>
      </c>
      <c r="D19">
        <f>B5/$B$18</f>
        <v>4.7402725656725264E-3</v>
      </c>
      <c r="E19">
        <f>D19*O5</f>
        <v>0.1716926723286589</v>
      </c>
    </row>
    <row r="20" spans="1:8">
      <c r="A20" t="s">
        <v>50</v>
      </c>
      <c r="B20" s="1">
        <v>1.96</v>
      </c>
      <c r="D20">
        <f>B6/$B$18</f>
        <v>1.1159391665020739E-2</v>
      </c>
      <c r="E20">
        <f>D20*O6</f>
        <v>0.50207117591079675</v>
      </c>
    </row>
    <row r="21" spans="1:8">
      <c r="D21">
        <f>B7/$B$18</f>
        <v>9.085522417539009E-3</v>
      </c>
      <c r="E21">
        <f>D21*O7</f>
        <v>0.43560032479645361</v>
      </c>
    </row>
    <row r="22" spans="1:8">
      <c r="D22">
        <f>B8/$B$18</f>
        <v>5.6290736717361251E-3</v>
      </c>
      <c r="E22">
        <f>D22*O8</f>
        <v>0.25283922575548101</v>
      </c>
    </row>
    <row r="23" spans="1:8">
      <c r="D23">
        <f>B9/$B$18</f>
        <v>8.0979656330238993E-3</v>
      </c>
      <c r="E23">
        <f>D23*O9</f>
        <v>0.4490321943511752</v>
      </c>
    </row>
    <row r="24" spans="1:8">
      <c r="D24">
        <f>B10/$B$18</f>
        <v>9.4805451313450528E-3</v>
      </c>
      <c r="E24">
        <f>D24*O10</f>
        <v>0.4010270590558957</v>
      </c>
    </row>
    <row r="25" spans="1:8">
      <c r="D25">
        <f>B11/$B$18</f>
        <v>5.2340509579300813E-3</v>
      </c>
      <c r="E25">
        <f>D25*O11</f>
        <v>0.21428204621765751</v>
      </c>
    </row>
    <row r="26" spans="1:8">
      <c r="D26">
        <f>B12/$B$18</f>
        <v>7.0116531700572787E-3</v>
      </c>
      <c r="E26">
        <f>D26*O12</f>
        <v>0.31402189554470811</v>
      </c>
    </row>
    <row r="27" spans="1:8">
      <c r="D27">
        <f>B13/$B$18</f>
        <v>7.6041872407663445E-3</v>
      </c>
      <c r="E27">
        <f>D27*O13</f>
        <v>0.30825474027256566</v>
      </c>
    </row>
    <row r="28" spans="1:8">
      <c r="D28">
        <f>B14/$B$18</f>
        <v>5.5303179932846142E-3</v>
      </c>
      <c r="E28">
        <f>D28*O14</f>
        <v>0.27882019882809927</v>
      </c>
    </row>
    <row r="30" spans="1:8">
      <c r="C30" s="3"/>
      <c r="D30" s="3" t="s">
        <v>59</v>
      </c>
      <c r="E30" s="3">
        <f>SUM(E17:E28)</f>
        <v>3.9030177921963922</v>
      </c>
    </row>
    <row r="31" spans="1:8">
      <c r="C31" s="3" t="s">
        <v>60</v>
      </c>
      <c r="D31" s="3"/>
      <c r="E31" s="3">
        <f>B17/B16*E30</f>
        <v>38.054423473914824</v>
      </c>
    </row>
    <row r="32" spans="1:8">
      <c r="H32" t="s">
        <v>61</v>
      </c>
    </row>
    <row r="52" spans="12:18">
      <c r="L52" t="s">
        <v>56</v>
      </c>
      <c r="O52">
        <v>117</v>
      </c>
    </row>
    <row r="53" spans="12:18">
      <c r="L53" t="s">
        <v>57</v>
      </c>
      <c r="P53">
        <v>12</v>
      </c>
    </row>
    <row r="61" spans="12:18">
      <c r="R61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0" zoomScale="115" zoomScaleNormal="115" workbookViewId="0">
      <selection activeCell="A12" sqref="A12"/>
    </sheetView>
  </sheetViews>
  <sheetFormatPr defaultRowHeight="14.25"/>
  <sheetData>
    <row r="1" spans="1:18">
      <c r="A1" t="s">
        <v>5</v>
      </c>
    </row>
    <row r="2" spans="1:18">
      <c r="A2">
        <v>34</v>
      </c>
      <c r="B2">
        <v>38</v>
      </c>
      <c r="C2">
        <v>34</v>
      </c>
      <c r="D2">
        <v>38</v>
      </c>
      <c r="E2">
        <v>36</v>
      </c>
      <c r="F2">
        <v>37</v>
      </c>
      <c r="G2">
        <v>34</v>
      </c>
      <c r="H2">
        <v>37</v>
      </c>
      <c r="I2">
        <v>39</v>
      </c>
      <c r="J2">
        <v>33</v>
      </c>
      <c r="K2">
        <v>39</v>
      </c>
      <c r="L2">
        <v>32</v>
      </c>
      <c r="M2">
        <v>40</v>
      </c>
      <c r="N2">
        <v>35</v>
      </c>
      <c r="O2">
        <v>34</v>
      </c>
      <c r="P2">
        <v>30</v>
      </c>
      <c r="Q2">
        <v>35</v>
      </c>
      <c r="R2">
        <v>38</v>
      </c>
    </row>
    <row r="3" spans="1:18">
      <c r="A3">
        <f>A2-$C$5</f>
        <v>-1.7222222222222214</v>
      </c>
      <c r="B3">
        <f t="shared" ref="B3:R3" si="0">B2-$C$5</f>
        <v>2.2777777777777786</v>
      </c>
      <c r="C3">
        <f t="shared" si="0"/>
        <v>-1.7222222222222214</v>
      </c>
      <c r="D3">
        <f t="shared" si="0"/>
        <v>2.2777777777777786</v>
      </c>
      <c r="E3">
        <f t="shared" si="0"/>
        <v>0.27777777777777857</v>
      </c>
      <c r="F3">
        <f t="shared" si="0"/>
        <v>1.2777777777777786</v>
      </c>
      <c r="G3">
        <f t="shared" si="0"/>
        <v>-1.7222222222222214</v>
      </c>
      <c r="H3">
        <f t="shared" si="0"/>
        <v>1.2777777777777786</v>
      </c>
      <c r="I3">
        <f t="shared" si="0"/>
        <v>3.2777777777777786</v>
      </c>
      <c r="J3">
        <f t="shared" si="0"/>
        <v>-2.7222222222222214</v>
      </c>
      <c r="K3">
        <f t="shared" si="0"/>
        <v>3.2777777777777786</v>
      </c>
      <c r="L3">
        <f t="shared" si="0"/>
        <v>-3.7222222222222214</v>
      </c>
      <c r="M3">
        <f t="shared" si="0"/>
        <v>4.2777777777777786</v>
      </c>
      <c r="N3">
        <f t="shared" si="0"/>
        <v>-0.72222222222222143</v>
      </c>
      <c r="O3">
        <f t="shared" si="0"/>
        <v>-1.7222222222222214</v>
      </c>
      <c r="P3">
        <f t="shared" si="0"/>
        <v>-5.7222222222222214</v>
      </c>
      <c r="Q3">
        <f t="shared" si="0"/>
        <v>-0.72222222222222143</v>
      </c>
      <c r="R3">
        <f t="shared" si="0"/>
        <v>2.2777777777777786</v>
      </c>
    </row>
    <row r="4" spans="1:18">
      <c r="A4" t="s">
        <v>13</v>
      </c>
      <c r="B4" t="s">
        <v>14</v>
      </c>
      <c r="C4" t="s">
        <v>15</v>
      </c>
      <c r="D4" t="s">
        <v>16</v>
      </c>
      <c r="F4" t="s">
        <v>17</v>
      </c>
      <c r="G4" t="s">
        <v>18</v>
      </c>
      <c r="I4" t="s">
        <v>20</v>
      </c>
      <c r="J4" t="s">
        <v>21</v>
      </c>
    </row>
    <row r="5" spans="1:18">
      <c r="A5">
        <v>2000</v>
      </c>
      <c r="B5">
        <f>COUNT(A2:R2)</f>
        <v>18</v>
      </c>
      <c r="C5">
        <f>AVERAGE(A2:R2)</f>
        <v>35.722222222222221</v>
      </c>
      <c r="D5">
        <f>0.95</f>
        <v>0.95</v>
      </c>
      <c r="F5">
        <v>1.96</v>
      </c>
      <c r="G5">
        <f>SUMPRODUCT(A3:R3,A3:R3)/(B5-1)</f>
        <v>7.3888888888888902</v>
      </c>
      <c r="I5">
        <f>C5-D5*SQRT((1/B5 - 1/A5)*G5)</f>
        <v>35.116304370610933</v>
      </c>
      <c r="J5">
        <f>C5+D5*SQRT((1/B5 - 1/A5)*G5)</f>
        <v>36.328140073833509</v>
      </c>
    </row>
    <row r="6" spans="1:18">
      <c r="I6">
        <f>J5-I5</f>
        <v>1.2118357032225759</v>
      </c>
    </row>
    <row r="7" spans="1:18">
      <c r="A7" t="s">
        <v>19</v>
      </c>
      <c r="I7" t="s">
        <v>24</v>
      </c>
    </row>
    <row r="8" spans="1:18">
      <c r="A8">
        <v>0.7</v>
      </c>
    </row>
    <row r="10" spans="1:18">
      <c r="A10" t="s">
        <v>22</v>
      </c>
    </row>
    <row r="11" spans="1:18">
      <c r="A11" s="3">
        <f>A5*F5*F5*G5/(A5*A8*A8)+(F5*F5*G5)</f>
        <v>86.314044444444463</v>
      </c>
    </row>
    <row r="12" spans="1:18">
      <c r="C12">
        <f>1/18*SUM(A2:R2)</f>
        <v>35.722222222222221</v>
      </c>
      <c r="I12" t="s">
        <v>23</v>
      </c>
    </row>
    <row r="36" spans="3:3">
      <c r="C36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19" zoomScaleNormal="100" workbookViewId="0">
      <selection activeCell="M15" sqref="M15"/>
    </sheetView>
  </sheetViews>
  <sheetFormatPr defaultRowHeight="14.25"/>
  <cols>
    <col min="1" max="1" width="9.75" bestFit="1" customWidth="1"/>
    <col min="5" max="5" width="12" bestFit="1" customWidth="1"/>
    <col min="6" max="13" width="11.875" bestFit="1" customWidth="1"/>
    <col min="15" max="15" width="11.875" bestFit="1" customWidth="1"/>
  </cols>
  <sheetData>
    <row r="1" spans="1:19">
      <c r="A1" t="s">
        <v>6</v>
      </c>
    </row>
    <row r="2" spans="1:19">
      <c r="A2" t="s">
        <v>7</v>
      </c>
      <c r="B2">
        <v>239</v>
      </c>
      <c r="C2">
        <v>215</v>
      </c>
      <c r="D2">
        <v>221</v>
      </c>
      <c r="E2">
        <v>236</v>
      </c>
      <c r="F2">
        <v>246</v>
      </c>
      <c r="G2">
        <v>219</v>
      </c>
      <c r="H2">
        <v>212</v>
      </c>
      <c r="I2">
        <v>197</v>
      </c>
      <c r="J2">
        <v>212</v>
      </c>
      <c r="K2">
        <v>241</v>
      </c>
      <c r="L2">
        <v>213</v>
      </c>
      <c r="M2">
        <v>228</v>
      </c>
    </row>
    <row r="3" spans="1:19">
      <c r="B3">
        <f t="shared" ref="B3:M3" si="0">B2-$E$14</f>
        <v>15.75</v>
      </c>
      <c r="C3">
        <f t="shared" si="0"/>
        <v>-8.25</v>
      </c>
      <c r="D3">
        <f t="shared" si="0"/>
        <v>-2.25</v>
      </c>
      <c r="E3">
        <f t="shared" si="0"/>
        <v>12.75</v>
      </c>
      <c r="F3">
        <f t="shared" si="0"/>
        <v>22.75</v>
      </c>
      <c r="G3">
        <f t="shared" si="0"/>
        <v>-4.25</v>
      </c>
      <c r="H3">
        <f t="shared" si="0"/>
        <v>-11.25</v>
      </c>
      <c r="I3">
        <f t="shared" si="0"/>
        <v>-26.25</v>
      </c>
      <c r="J3">
        <f t="shared" si="0"/>
        <v>-11.25</v>
      </c>
      <c r="K3">
        <f t="shared" si="0"/>
        <v>17.75</v>
      </c>
      <c r="L3">
        <f t="shared" si="0"/>
        <v>-10.25</v>
      </c>
      <c r="M3">
        <f t="shared" si="0"/>
        <v>4.75</v>
      </c>
      <c r="R3" t="s">
        <v>20</v>
      </c>
      <c r="S3" t="s">
        <v>21</v>
      </c>
    </row>
    <row r="4" spans="1:19">
      <c r="A4" t="s">
        <v>8</v>
      </c>
      <c r="B4">
        <v>377</v>
      </c>
      <c r="C4">
        <v>335</v>
      </c>
      <c r="D4">
        <v>365</v>
      </c>
      <c r="E4">
        <v>328</v>
      </c>
      <c r="F4">
        <v>328</v>
      </c>
      <c r="G4">
        <v>311</v>
      </c>
      <c r="H4">
        <v>359</v>
      </c>
      <c r="I4">
        <v>322</v>
      </c>
      <c r="J4">
        <v>338</v>
      </c>
      <c r="K4">
        <v>358</v>
      </c>
      <c r="R4">
        <f>H19-A23*SQRT(I19)</f>
        <v>415.862997276317</v>
      </c>
      <c r="S4">
        <f>H19+A23*SQRT(I19)</f>
        <v>427.27589161257191</v>
      </c>
    </row>
    <row r="5" spans="1:19">
      <c r="B5">
        <f t="shared" ref="B5:K5" si="1">B4-$E$15</f>
        <v>34.899999999999977</v>
      </c>
      <c r="C5">
        <f t="shared" si="1"/>
        <v>-7.1000000000000227</v>
      </c>
      <c r="D5">
        <f t="shared" si="1"/>
        <v>22.899999999999977</v>
      </c>
      <c r="E5">
        <f t="shared" si="1"/>
        <v>-14.100000000000023</v>
      </c>
      <c r="F5">
        <f t="shared" si="1"/>
        <v>-14.100000000000023</v>
      </c>
      <c r="G5">
        <f t="shared" si="1"/>
        <v>-31.100000000000023</v>
      </c>
      <c r="H5">
        <f t="shared" si="1"/>
        <v>16.899999999999977</v>
      </c>
      <c r="I5">
        <f t="shared" si="1"/>
        <v>-20.100000000000023</v>
      </c>
      <c r="J5">
        <f t="shared" si="1"/>
        <v>-4.1000000000000227</v>
      </c>
      <c r="K5">
        <f t="shared" si="1"/>
        <v>15.899999999999977</v>
      </c>
      <c r="R5">
        <f>S4-R4</f>
        <v>11.412894336254908</v>
      </c>
    </row>
    <row r="6" spans="1:19">
      <c r="A6" t="s">
        <v>9</v>
      </c>
      <c r="B6">
        <v>418</v>
      </c>
      <c r="C6">
        <v>377</v>
      </c>
      <c r="D6">
        <v>419</v>
      </c>
      <c r="E6">
        <v>386</v>
      </c>
      <c r="F6">
        <v>401</v>
      </c>
      <c r="G6">
        <v>373</v>
      </c>
      <c r="H6">
        <v>409</v>
      </c>
      <c r="I6">
        <v>362</v>
      </c>
    </row>
    <row r="7" spans="1:19">
      <c r="B7">
        <f t="shared" ref="B7:I7" si="2">B6-$E$16</f>
        <v>24.875</v>
      </c>
      <c r="C7">
        <f t="shared" si="2"/>
        <v>-16.125</v>
      </c>
      <c r="D7">
        <f t="shared" si="2"/>
        <v>25.875</v>
      </c>
      <c r="E7">
        <f t="shared" si="2"/>
        <v>-7.125</v>
      </c>
      <c r="F7">
        <f t="shared" si="2"/>
        <v>7.875</v>
      </c>
      <c r="G7">
        <f t="shared" si="2"/>
        <v>-20.125</v>
      </c>
      <c r="H7">
        <f t="shared" si="2"/>
        <v>15.875</v>
      </c>
      <c r="I7">
        <f t="shared" si="2"/>
        <v>-31.125</v>
      </c>
    </row>
    <row r="8" spans="1:19">
      <c r="A8" t="s">
        <v>10</v>
      </c>
      <c r="B8">
        <v>496</v>
      </c>
      <c r="C8">
        <v>499</v>
      </c>
      <c r="D8">
        <v>500</v>
      </c>
      <c r="E8">
        <v>501</v>
      </c>
      <c r="F8">
        <v>479</v>
      </c>
      <c r="G8">
        <v>471</v>
      </c>
      <c r="H8">
        <v>507</v>
      </c>
      <c r="I8">
        <v>549</v>
      </c>
    </row>
    <row r="9" spans="1:19">
      <c r="B9">
        <f t="shared" ref="B9:I9" si="3">B8-$E$17</f>
        <v>-4.25</v>
      </c>
      <c r="C9">
        <f t="shared" si="3"/>
        <v>-1.25</v>
      </c>
      <c r="D9">
        <f t="shared" si="3"/>
        <v>-0.25</v>
      </c>
      <c r="E9">
        <f t="shared" si="3"/>
        <v>0.75</v>
      </c>
      <c r="F9">
        <f t="shared" si="3"/>
        <v>-21.25</v>
      </c>
      <c r="G9">
        <f t="shared" si="3"/>
        <v>-29.25</v>
      </c>
      <c r="H9">
        <f t="shared" si="3"/>
        <v>6.75</v>
      </c>
      <c r="I9">
        <f t="shared" si="3"/>
        <v>48.75</v>
      </c>
    </row>
    <row r="10" spans="1:19">
      <c r="A10" t="s">
        <v>11</v>
      </c>
      <c r="B10">
        <v>566</v>
      </c>
      <c r="C10">
        <v>548</v>
      </c>
      <c r="D10">
        <v>592</v>
      </c>
      <c r="E10">
        <v>593</v>
      </c>
      <c r="F10">
        <v>545</v>
      </c>
      <c r="G10">
        <v>585</v>
      </c>
      <c r="H10">
        <v>561</v>
      </c>
      <c r="I10">
        <v>615</v>
      </c>
      <c r="J10">
        <v>593</v>
      </c>
      <c r="K10">
        <v>581</v>
      </c>
      <c r="L10">
        <v>585</v>
      </c>
      <c r="M10">
        <v>554</v>
      </c>
      <c r="N10">
        <v>591</v>
      </c>
      <c r="O10">
        <v>575</v>
      </c>
      <c r="P10">
        <v>622</v>
      </c>
    </row>
    <row r="11" spans="1:19">
      <c r="B11">
        <f>B10-$E$18</f>
        <v>-14.399999999999977</v>
      </c>
      <c r="C11">
        <f t="shared" ref="C11:P11" si="4">C10-$E$18</f>
        <v>-32.399999999999977</v>
      </c>
      <c r="D11">
        <f t="shared" si="4"/>
        <v>11.600000000000023</v>
      </c>
      <c r="E11">
        <f t="shared" si="4"/>
        <v>12.600000000000023</v>
      </c>
      <c r="F11">
        <f t="shared" si="4"/>
        <v>-35.399999999999977</v>
      </c>
      <c r="G11">
        <f t="shared" si="4"/>
        <v>4.6000000000000227</v>
      </c>
      <c r="H11">
        <f t="shared" si="4"/>
        <v>-19.399999999999977</v>
      </c>
      <c r="I11">
        <f t="shared" si="4"/>
        <v>34.600000000000023</v>
      </c>
      <c r="J11">
        <f t="shared" si="4"/>
        <v>12.600000000000023</v>
      </c>
      <c r="K11">
        <f t="shared" si="4"/>
        <v>0.60000000000002274</v>
      </c>
      <c r="L11">
        <f t="shared" si="4"/>
        <v>4.6000000000000227</v>
      </c>
      <c r="M11">
        <f t="shared" si="4"/>
        <v>-26.399999999999977</v>
      </c>
      <c r="N11">
        <f t="shared" si="4"/>
        <v>10.600000000000023</v>
      </c>
      <c r="O11">
        <f t="shared" si="4"/>
        <v>-5.3999999999999773</v>
      </c>
      <c r="P11">
        <f t="shared" si="4"/>
        <v>41.600000000000023</v>
      </c>
    </row>
    <row r="13" spans="1:19">
      <c r="E13" t="s">
        <v>12</v>
      </c>
      <c r="F13" t="s">
        <v>35</v>
      </c>
      <c r="G13" t="s">
        <v>36</v>
      </c>
      <c r="H13" t="s">
        <v>37</v>
      </c>
      <c r="I13" t="s">
        <v>39</v>
      </c>
      <c r="J13" t="s">
        <v>45</v>
      </c>
      <c r="K13" t="s">
        <v>46</v>
      </c>
      <c r="L13" t="s">
        <v>63</v>
      </c>
      <c r="M13" t="s">
        <v>2</v>
      </c>
    </row>
    <row r="14" spans="1:19">
      <c r="A14" t="s">
        <v>25</v>
      </c>
      <c r="B14">
        <v>470</v>
      </c>
      <c r="C14" t="s">
        <v>30</v>
      </c>
      <c r="D14">
        <f>COUNT(B2:P2)</f>
        <v>12</v>
      </c>
      <c r="E14">
        <f>AVERAGE(B2:P2)</f>
        <v>223.25</v>
      </c>
      <c r="F14">
        <f>SUMPRODUCT(B3:M3,B3:M3)/(D14-1)</f>
        <v>218.56818181818181</v>
      </c>
      <c r="G14">
        <f>B14/$B$19</f>
        <v>0.18650793650793651</v>
      </c>
      <c r="H14">
        <f>E14*G14</f>
        <v>41.63789682539683</v>
      </c>
      <c r="I14">
        <f>G14*G14*(1/D14-1/B14)*F14</f>
        <v>0.61740188043511446</v>
      </c>
      <c r="J14">
        <f>SQRT(I14)</f>
        <v>0.78574924781072142</v>
      </c>
      <c r="K14">
        <f>G14*J14</f>
        <v>0.14654847082184091</v>
      </c>
      <c r="L14">
        <f>G14*I14</f>
        <v>0.11515035071607294</v>
      </c>
      <c r="M14">
        <f>K14*K20/$I$22+(1/$B$19*$L$20)</f>
        <v>6.7596418764261867E-2</v>
      </c>
    </row>
    <row r="15" spans="1:19">
      <c r="A15" t="s">
        <v>26</v>
      </c>
      <c r="B15">
        <v>350</v>
      </c>
      <c r="C15" t="s">
        <v>31</v>
      </c>
      <c r="D15">
        <f>COUNT(B4:P4)</f>
        <v>10</v>
      </c>
      <c r="E15">
        <f>AVERAGE(B4:K4)</f>
        <v>342.1</v>
      </c>
      <c r="F15">
        <f>SUMPRODUCT(B5:K5,B5:K5)/D15-1</f>
        <v>410.69000000000005</v>
      </c>
      <c r="G15">
        <f>B15/$B$19</f>
        <v>0.1388888888888889</v>
      </c>
      <c r="H15">
        <f>E15*G15</f>
        <v>47.513888888888893</v>
      </c>
      <c r="I15">
        <f>G15*G15*(1/D15-1/B15)*F15</f>
        <v>0.76959104938271616</v>
      </c>
      <c r="J15">
        <f>SQRT(I15)</f>
        <v>0.87726338655087854</v>
      </c>
      <c r="K15">
        <f>G15*J15</f>
        <v>0.12184213702095537</v>
      </c>
      <c r="L15">
        <f t="shared" ref="L15:L18" si="5">G15*I15</f>
        <v>0.10688764574759947</v>
      </c>
    </row>
    <row r="16" spans="1:19">
      <c r="A16" t="s">
        <v>27</v>
      </c>
      <c r="B16">
        <v>680</v>
      </c>
      <c r="C16" t="s">
        <v>32</v>
      </c>
      <c r="D16">
        <f>COUNT(B6:P6)</f>
        <v>8</v>
      </c>
      <c r="E16">
        <f>AVERAGE(B6:I6)</f>
        <v>393.125</v>
      </c>
      <c r="F16">
        <f>SUMPRODUCT(B7:I7,B7:I7)/D16-1</f>
        <v>409.859375</v>
      </c>
      <c r="G16">
        <f>B16/$B$19</f>
        <v>0.26984126984126983</v>
      </c>
      <c r="H16">
        <f>E16*G16</f>
        <v>106.0813492063492</v>
      </c>
      <c r="I16">
        <f>G16*G16*(1/D16-1/B16)*F16</f>
        <v>3.6865658068783067</v>
      </c>
      <c r="J16">
        <f>SQRT(I16)</f>
        <v>1.9200431783890453</v>
      </c>
      <c r="K16">
        <f>G16*J16</f>
        <v>0.51810688940656779</v>
      </c>
      <c r="L16">
        <f t="shared" si="5"/>
        <v>0.99478759868144784</v>
      </c>
    </row>
    <row r="17" spans="1:12">
      <c r="A17" t="s">
        <v>28</v>
      </c>
      <c r="B17">
        <v>270</v>
      </c>
      <c r="C17" t="s">
        <v>33</v>
      </c>
      <c r="D17">
        <f>COUNT(B8:P8)</f>
        <v>8</v>
      </c>
      <c r="E17">
        <f>AVERAGE(B8:I8)</f>
        <v>500.25</v>
      </c>
      <c r="F17">
        <f>SUMPRODUCT(B9:I9,B9:I9)/D17-1</f>
        <v>467.6875</v>
      </c>
      <c r="G17">
        <f>B17/$B$19</f>
        <v>0.10714285714285714</v>
      </c>
      <c r="H17">
        <f>E17*G17</f>
        <v>53.598214285714285</v>
      </c>
      <c r="I17">
        <f>G17*G17*(1/D17-1/B17)*F17</f>
        <v>0.6512230282738094</v>
      </c>
      <c r="J17">
        <f>SQRT(I17)</f>
        <v>0.80698390831156563</v>
      </c>
      <c r="K17">
        <f>G17*J17</f>
        <v>8.6462561604810598E-2</v>
      </c>
      <c r="L17">
        <f t="shared" si="5"/>
        <v>6.9773895886479573E-2</v>
      </c>
    </row>
    <row r="18" spans="1:12">
      <c r="A18" s="4" t="s">
        <v>29</v>
      </c>
      <c r="B18" s="4">
        <v>750</v>
      </c>
      <c r="C18" s="4" t="s">
        <v>34</v>
      </c>
      <c r="D18" s="4">
        <f>COUNT(B10:P10)</f>
        <v>15</v>
      </c>
      <c r="E18">
        <f>AVERAGE(B10:P10)</f>
        <v>580.4</v>
      </c>
      <c r="F18">
        <f>SUMPRODUCT(B11:P11,B11:P11)/D18-1</f>
        <v>475.50666666666672</v>
      </c>
      <c r="G18">
        <f>B18/$B$19</f>
        <v>0.29761904761904762</v>
      </c>
      <c r="H18">
        <f>E18*G18</f>
        <v>172.73809523809524</v>
      </c>
      <c r="I18">
        <f>G18*G18*(1/D18-1/B18)*F18</f>
        <v>2.7517746913580243</v>
      </c>
      <c r="J18">
        <f>SQRT(I18)</f>
        <v>1.6588473984541268</v>
      </c>
      <c r="K18">
        <f>G18*J18</f>
        <v>0.49370458287325203</v>
      </c>
      <c r="L18">
        <f t="shared" si="5"/>
        <v>0.81898056290417387</v>
      </c>
    </row>
    <row r="19" spans="1:12">
      <c r="A19" t="s">
        <v>13</v>
      </c>
      <c r="B19">
        <f>SUM(B14:B18)</f>
        <v>2520</v>
      </c>
      <c r="C19" t="s">
        <v>14</v>
      </c>
      <c r="D19">
        <f>SUM(D14:D18)</f>
        <v>53</v>
      </c>
      <c r="G19">
        <f>SUM(G14:G18)</f>
        <v>1</v>
      </c>
      <c r="H19">
        <f>SUM(H14:H18)</f>
        <v>421.56944444444446</v>
      </c>
      <c r="I19">
        <f>SUM(I14:I18)</f>
        <v>8.4765564563279714</v>
      </c>
    </row>
    <row r="20" spans="1:12">
      <c r="H20" t="s">
        <v>38</v>
      </c>
      <c r="I20" t="s">
        <v>40</v>
      </c>
      <c r="K20">
        <f>SUM(K14:K18)</f>
        <v>1.3666646417274269</v>
      </c>
      <c r="L20">
        <f>SUM(L14:L18)</f>
        <v>2.1055800539357739</v>
      </c>
    </row>
    <row r="22" spans="1:12">
      <c r="A22" t="s">
        <v>17</v>
      </c>
      <c r="B22" t="s">
        <v>41</v>
      </c>
      <c r="C22" t="s">
        <v>43</v>
      </c>
      <c r="D22" t="s">
        <v>42</v>
      </c>
      <c r="H22" t="s">
        <v>62</v>
      </c>
      <c r="I22">
        <v>3</v>
      </c>
    </row>
    <row r="23" spans="1:12">
      <c r="A23">
        <v>1.96</v>
      </c>
      <c r="B23">
        <v>422</v>
      </c>
      <c r="C23">
        <f>$H$19*B14</f>
        <v>198137.63888888891</v>
      </c>
    </row>
    <row r="24" spans="1:12">
      <c r="C24">
        <f>$H$19*B15</f>
        <v>147549.30555555556</v>
      </c>
      <c r="H24" t="s">
        <v>54</v>
      </c>
    </row>
    <row r="25" spans="1:12">
      <c r="C25">
        <f>$H$19*B16</f>
        <v>286667.22222222225</v>
      </c>
    </row>
    <row r="26" spans="1:12">
      <c r="C26">
        <f>$H$19*B17</f>
        <v>113823.75</v>
      </c>
    </row>
    <row r="27" spans="1:12">
      <c r="C27" s="4">
        <f>$H$19*B18</f>
        <v>316177.08333333331</v>
      </c>
    </row>
    <row r="28" spans="1:12">
      <c r="C28">
        <f>SUM(C23:C27)</f>
        <v>1062355</v>
      </c>
      <c r="D28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stan1</dc:creator>
  <cp:lastModifiedBy>Cumali Bereket</cp:lastModifiedBy>
  <dcterms:created xsi:type="dcterms:W3CDTF">2022-06-19T20:43:15Z</dcterms:created>
  <dcterms:modified xsi:type="dcterms:W3CDTF">2022-09-21T09:45:26Z</dcterms:modified>
</cp:coreProperties>
</file>