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<sst xmlns="http://schemas.openxmlformats.org/spreadsheetml/2006/main" count="47" uniqueCount="47">
  <si>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测量金属丝的杨氏模量实验</t>
  </si>
  <si>
    <t>忽一然2021533035 11月21日周一</t>
  </si>
  <si>
    <t>测量物理量：</t>
  </si>
  <si>
    <t>光杠杆常数D=3.504cm</t>
  </si>
  <si>
    <t>金属丝的原长L=72.30cm</t>
  </si>
  <si>
    <t>反射镜转轴到标尺的垂直距离H=70.20cm</t>
  </si>
  <si>
    <t>1.金属丝直径的测量</t>
  </si>
  <si>
    <t>次数</t>
  </si>
  <si>
    <t>平均直径</t>
  </si>
  <si>
    <t>≈0.0682</t>
  </si>
  <si>
    <t>零差d0/cm</t>
  </si>
  <si>
    <t>标准差σd</t>
  </si>
  <si>
    <t>≈0.00022</t>
  </si>
  <si>
    <t>直径视值d视/cm</t>
  </si>
  <si>
    <t>平均值的标准偏差</t>
  </si>
  <si>
    <t>0.00008850618≈0.00009</t>
  </si>
  <si>
    <t>直径d/cm</t>
  </si>
  <si>
    <t>ΔA=</t>
  </si>
  <si>
    <t>≈0.00058</t>
  </si>
  <si>
    <t>n=6</t>
  </si>
  <si>
    <t>ΔB=</t>
  </si>
  <si>
    <t>c=1.75</t>
  </si>
  <si>
    <t>U=</t>
  </si>
  <si>
    <t>≈0.005</t>
  </si>
  <si>
    <t>c*σd=</t>
  </si>
  <si>
    <t>d=0.0682+-0.005cm</t>
  </si>
  <si>
    <t>dmax=</t>
  </si>
  <si>
    <t>dmin=</t>
  </si>
  <si>
    <t>直径d均在范围内，不存在粗差</t>
  </si>
  <si>
    <t>2.拉力改变下金属丝刻度测量</t>
  </si>
  <si>
    <t>上海地区g=9.794N/kg</t>
  </si>
  <si>
    <t>拉力增加顺序</t>
  </si>
  <si>
    <t>拉力减小顺序</t>
  </si>
  <si>
    <t>拉力m/kg</t>
  </si>
  <si>
    <t>标尺刻度xi+/cm</t>
  </si>
  <si>
    <t>标尺刻度xi-/cm</t>
  </si>
  <si>
    <t>平均值xi/cm</t>
  </si>
  <si>
    <t>拉力F/N</t>
  </si>
  <si>
    <t>K1=</t>
  </si>
  <si>
    <t>E1=</t>
  </si>
  <si>
    <t>E1=1.70×10^7N/cm^2=1.70×10^11Pa</t>
  </si>
  <si>
    <t>K2=</t>
  </si>
  <si>
    <t>E2=</t>
  </si>
  <si>
    <t>E2=1.71×10^7N/cm^2=1.71×10^11Pa</t>
  </si>
  <si>
    <t>K3=</t>
  </si>
  <si>
    <t>E3=</t>
  </si>
  <si>
    <t>E3=1.71×10^7N/cm^2=1.71×10^11Pa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</si>
</sst>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  <numFmt numFmtId="177" formatCode="0.0000_ "/>
    <numFmt numFmtId="178" formatCode="0.00_ "/>
    <numFmt numFmtId="179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拉力增加下F-xi+图像</a:t>
            </a:r>
          </a:p>
        </c:rich>
      </c:tx>
      <c:layout>
        <c:manualLayout>
          <c:xMode val="edge"/>
          <c:yMode val="edge"/>
          <c:x val="0.343680555555556"/>
          <c:y val="0.05092592592592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833333333333"/>
                  <c:y val="-0.1898148148148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Sheet1!$B$23:$B$33</c:f>
              <c:numCache>
                <c:formatCode>0.00_ </c:formatCode>
                <c:ptCount val="11"/>
                <c:pt idx="0">
                  <c:v>0.6</c:v>
                </c:pt>
                <c:pt idx="1">
                  <c:v>1.09</c:v>
                </c:pt>
                <c:pt idx="2">
                  <c:v>1.58</c:v>
                </c:pt>
                <c:pt idx="3">
                  <c:v>2.03</c:v>
                </c:pt>
                <c:pt idx="4">
                  <c:v>2.49</c:v>
                </c:pt>
                <c:pt idx="5">
                  <c:v>2.93</c:v>
                </c:pt>
                <c:pt idx="6">
                  <c:v>3.36</c:v>
                </c:pt>
                <c:pt idx="7">
                  <c:v>3.92</c:v>
                </c:pt>
                <c:pt idx="8">
                  <c:v>4.32</c:v>
                </c:pt>
                <c:pt idx="9">
                  <c:v>4.73</c:v>
                </c:pt>
                <c:pt idx="10">
                  <c:v>5.17</c:v>
                </c:pt>
              </c:numCache>
            </c:numRef>
          </c:xVal>
          <c:yVal>
            <c:numRef>
              <c:f>Sheet1!$G$23:$G$33</c:f>
              <c:numCache>
                <c:formatCode>0.000_ </c:formatCode>
                <c:ptCount val="11"/>
                <c:pt idx="0">
                  <c:v>0</c:v>
                </c:pt>
                <c:pt idx="1">
                  <c:v>9.794</c:v>
                </c:pt>
                <c:pt idx="2">
                  <c:v>19.588</c:v>
                </c:pt>
                <c:pt idx="3">
                  <c:v>29.382</c:v>
                </c:pt>
                <c:pt idx="4">
                  <c:v>39.176</c:v>
                </c:pt>
                <c:pt idx="5">
                  <c:v>48.97</c:v>
                </c:pt>
                <c:pt idx="6">
                  <c:v>58.764</c:v>
                </c:pt>
                <c:pt idx="7">
                  <c:v>68.558</c:v>
                </c:pt>
                <c:pt idx="8">
                  <c:v>78.352</c:v>
                </c:pt>
                <c:pt idx="9">
                  <c:v>88.146</c:v>
                </c:pt>
                <c:pt idx="10">
                  <c:v>97.94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71788176"/>
        <c:axId val="92127755"/>
      </c:scatterChart>
      <c:valAx>
        <c:axId val="3717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xi+/cm</a:t>
                </a:r>
              </a:p>
            </c:rich>
          </c:tx>
          <c:layout>
            <c:manualLayout>
              <c:xMode val="edge"/>
              <c:yMode val="edge"/>
              <c:x val="0.511361111111111"/>
              <c:y val="0.882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27755"/>
        <c:crosses val="autoZero"/>
        <c:crossBetween val="midCat"/>
      </c:valAx>
      <c:valAx>
        <c:axId val="921277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拉力F/N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7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拉力减少下F-xi</a:t>
            </a:r>
            <a:r>
              <a:rPr lang="en-US" altLang="zh-CN"/>
              <a:t>-</a:t>
            </a:r>
            <a:r>
              <a:t>图像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Sheet1!$C$23:$C$33</c:f>
              <c:numCache>
                <c:formatCode>0.00_ </c:formatCode>
                <c:ptCount val="11"/>
                <c:pt idx="0">
                  <c:v>0.58</c:v>
                </c:pt>
                <c:pt idx="1">
                  <c:v>1.08</c:v>
                </c:pt>
                <c:pt idx="2">
                  <c:v>1.52</c:v>
                </c:pt>
                <c:pt idx="3">
                  <c:v>2</c:v>
                </c:pt>
                <c:pt idx="4">
                  <c:v>2.44</c:v>
                </c:pt>
                <c:pt idx="5">
                  <c:v>2.93</c:v>
                </c:pt>
                <c:pt idx="6">
                  <c:v>3.35</c:v>
                </c:pt>
                <c:pt idx="7">
                  <c:v>3.79</c:v>
                </c:pt>
                <c:pt idx="8">
                  <c:v>4.22</c:v>
                </c:pt>
                <c:pt idx="9">
                  <c:v>4.71</c:v>
                </c:pt>
                <c:pt idx="10">
                  <c:v>5.18</c:v>
                </c:pt>
              </c:numCache>
            </c:numRef>
          </c:xVal>
          <c:yVal>
            <c:numRef>
              <c:f>Sheet1!$D$23:$D$33</c:f>
              <c:numCache>
                <c:formatCode>0.00_ </c:formatCode>
                <c:ptCount val="11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08333333333333"/>
                  <c:y val="-0.196759259259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Sheet1!$C$23:$C$33</c:f>
              <c:numCache>
                <c:formatCode>0.00_ </c:formatCode>
                <c:ptCount val="11"/>
                <c:pt idx="0">
                  <c:v>0.58</c:v>
                </c:pt>
                <c:pt idx="1">
                  <c:v>1.08</c:v>
                </c:pt>
                <c:pt idx="2">
                  <c:v>1.52</c:v>
                </c:pt>
                <c:pt idx="3">
                  <c:v>2</c:v>
                </c:pt>
                <c:pt idx="4">
                  <c:v>2.44</c:v>
                </c:pt>
                <c:pt idx="5">
                  <c:v>2.93</c:v>
                </c:pt>
                <c:pt idx="6">
                  <c:v>3.35</c:v>
                </c:pt>
                <c:pt idx="7">
                  <c:v>3.79</c:v>
                </c:pt>
                <c:pt idx="8">
                  <c:v>4.22</c:v>
                </c:pt>
                <c:pt idx="9">
                  <c:v>4.71</c:v>
                </c:pt>
                <c:pt idx="10">
                  <c:v>5.18</c:v>
                </c:pt>
              </c:numCache>
            </c:numRef>
          </c:xVal>
          <c:yVal>
            <c:numRef>
              <c:f>Sheet1!$G$23:$G$33</c:f>
              <c:numCache>
                <c:formatCode>0.000_ </c:formatCode>
                <c:ptCount val="11"/>
                <c:pt idx="0">
                  <c:v>0</c:v>
                </c:pt>
                <c:pt idx="1">
                  <c:v>9.794</c:v>
                </c:pt>
                <c:pt idx="2">
                  <c:v>19.588</c:v>
                </c:pt>
                <c:pt idx="3">
                  <c:v>29.382</c:v>
                </c:pt>
                <c:pt idx="4">
                  <c:v>39.176</c:v>
                </c:pt>
                <c:pt idx="5">
                  <c:v>48.97</c:v>
                </c:pt>
                <c:pt idx="6">
                  <c:v>58.764</c:v>
                </c:pt>
                <c:pt idx="7">
                  <c:v>68.558</c:v>
                </c:pt>
                <c:pt idx="8">
                  <c:v>78.352</c:v>
                </c:pt>
                <c:pt idx="9">
                  <c:v>88.146</c:v>
                </c:pt>
                <c:pt idx="10">
                  <c:v>97.94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7437655"/>
        <c:axId val="381248564"/>
      </c:scatterChart>
      <c:valAx>
        <c:axId val="597437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xi</a:t>
                </a:r>
                <a:r>
                  <a:rPr lang="en-US" altLang="zh-CN"/>
                  <a:t>-</a:t>
                </a:r>
                <a:r>
                  <a:t>/cm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248564"/>
        <c:crosses val="autoZero"/>
        <c:crossBetween val="midCat"/>
      </c:valAx>
      <c:valAx>
        <c:axId val="381248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拉力F/N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437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拉力</a:t>
            </a:r>
            <a:r>
              <a:rPr lang="en-US" altLang="zh-CN"/>
              <a:t>—</a:t>
            </a:r>
            <a:r>
              <a:rPr altLang="en-US"/>
              <a:t>平均</a:t>
            </a:r>
            <a:r>
              <a:rPr lang="en-US" altLang="zh-CN"/>
              <a:t>xi</a:t>
            </a:r>
            <a:r>
              <a:rPr altLang="en-US"/>
              <a:t>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Sheet1!$E$23:$E$33</c:f>
              <c:numCache>
                <c:formatCode>0.00_ </c:formatCode>
                <c:ptCount val="11"/>
                <c:pt idx="0">
                  <c:v>0.59</c:v>
                </c:pt>
                <c:pt idx="1">
                  <c:v>1.085</c:v>
                </c:pt>
                <c:pt idx="2">
                  <c:v>1.55</c:v>
                </c:pt>
                <c:pt idx="3">
                  <c:v>2.015</c:v>
                </c:pt>
                <c:pt idx="4">
                  <c:v>2.465</c:v>
                </c:pt>
                <c:pt idx="5">
                  <c:v>2.93</c:v>
                </c:pt>
                <c:pt idx="6">
                  <c:v>3.355</c:v>
                </c:pt>
                <c:pt idx="7">
                  <c:v>3.855</c:v>
                </c:pt>
                <c:pt idx="8">
                  <c:v>4.27</c:v>
                </c:pt>
                <c:pt idx="9">
                  <c:v>4.72</c:v>
                </c:pt>
                <c:pt idx="10">
                  <c:v>5.175</c:v>
                </c:pt>
              </c:numCache>
            </c:numRef>
          </c:xVal>
          <c:yVal>
            <c:numRef>
              <c:f>Sheet1!$F$23:$F$33</c:f>
              <c:numCache>
                <c:formatCode>0.00_ </c:formatCode>
                <c:ptCount val="11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55555555555556"/>
                  <c:y val="-0.196759259259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Sheet1!$E$23:$E$33</c:f>
              <c:numCache>
                <c:formatCode>0.00_ </c:formatCode>
                <c:ptCount val="11"/>
                <c:pt idx="0">
                  <c:v>0.59</c:v>
                </c:pt>
                <c:pt idx="1">
                  <c:v>1.085</c:v>
                </c:pt>
                <c:pt idx="2">
                  <c:v>1.55</c:v>
                </c:pt>
                <c:pt idx="3">
                  <c:v>2.015</c:v>
                </c:pt>
                <c:pt idx="4">
                  <c:v>2.465</c:v>
                </c:pt>
                <c:pt idx="5">
                  <c:v>2.93</c:v>
                </c:pt>
                <c:pt idx="6">
                  <c:v>3.355</c:v>
                </c:pt>
                <c:pt idx="7">
                  <c:v>3.855</c:v>
                </c:pt>
                <c:pt idx="8">
                  <c:v>4.27</c:v>
                </c:pt>
                <c:pt idx="9">
                  <c:v>4.72</c:v>
                </c:pt>
                <c:pt idx="10">
                  <c:v>5.175</c:v>
                </c:pt>
              </c:numCache>
            </c:numRef>
          </c:xVal>
          <c:yVal>
            <c:numRef>
              <c:f>Sheet1!$G$23:$G$33</c:f>
              <c:numCache>
                <c:formatCode>0.000_ </c:formatCode>
                <c:ptCount val="11"/>
                <c:pt idx="0">
                  <c:v>0</c:v>
                </c:pt>
                <c:pt idx="1">
                  <c:v>9.794</c:v>
                </c:pt>
                <c:pt idx="2">
                  <c:v>19.588</c:v>
                </c:pt>
                <c:pt idx="3">
                  <c:v>29.382</c:v>
                </c:pt>
                <c:pt idx="4">
                  <c:v>39.176</c:v>
                </c:pt>
                <c:pt idx="5">
                  <c:v>48.97</c:v>
                </c:pt>
                <c:pt idx="6">
                  <c:v>58.764</c:v>
                </c:pt>
                <c:pt idx="7">
                  <c:v>68.558</c:v>
                </c:pt>
                <c:pt idx="8">
                  <c:v>78.352</c:v>
                </c:pt>
                <c:pt idx="9">
                  <c:v>88.146</c:v>
                </c:pt>
                <c:pt idx="10">
                  <c:v>97.94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46765586"/>
        <c:axId val="790395385"/>
      </c:scatterChart>
      <c:valAx>
        <c:axId val="3467655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</a:t>
                </a:r>
                <a:r>
                  <a:rPr lang="en-US" altLang="zh-CN"/>
                  <a:t>xi/cm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395385"/>
        <c:crosses val="autoZero"/>
        <c:crossBetween val="midCat"/>
      </c:valAx>
      <c:valAx>
        <c:axId val="790395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拉力</a:t>
                </a:r>
                <a:r>
                  <a:rPr lang="en-US" altLang="zh-CN"/>
                  <a:t>F/N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7655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552450</xdr:colOff>
      <xdr:row>36</xdr:row>
      <xdr:rowOff>31750</xdr:rowOff>
    </xdr:from>
    <xdr:ext cx="2126615" cy="56642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0407650" y="6432550"/>
              <a:ext cx="2126615" cy="56642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zh-CN" sz="2400">
                      <a:latin typeface="Cambria Math" panose="02040503050406030204" charset="0"/>
                      <a:cs typeface="Cambria Math" panose="02040503050406030204" charset="0"/>
                    </a:rPr>
                    <m:t>F</m:t>
                  </m:r>
                  <m:r>
                    <a:rPr lang="en-US" altLang="zh-CN" sz="2400">
                      <a:latin typeface="Cambria Math" panose="02040503050406030204" charset="0"/>
                      <a:cs typeface="Cambria Math" panose="02040503050406030204" charset="0"/>
                    </a:rPr>
                    <m:t>=</m:t>
                  </m:r>
                  <m:f>
                    <m:fPr>
                      <m:ctrlPr>
                        <a:rPr lang="en-US" altLang="zh-CN" sz="2400" i="1">
                          <a:latin typeface="Cambria Math" panose="02040503050406030204" charset="0"/>
                          <a:cs typeface="Cambria Math" panose="02040503050406030204" charset="0"/>
                        </a:rPr>
                      </m:ctrlPr>
                    </m:fPr>
                    <m:num>
                      <m:r>
                        <a:rPr lang="en-US" altLang="zh-CN" sz="2400" i="1">
                          <a:latin typeface="Cambria Math" panose="02040503050406030204" charset="0"/>
                          <a:cs typeface="Cambria Math" panose="02040503050406030204" charset="0"/>
                        </a:rPr>
                        <m:t>E</m:t>
                      </m:r>
                      <m:r>
                        <a:rPr lang="en-US" altLang="zh-CN" sz="2400" i="1">
                          <a:latin typeface="Cambria Math" panose="02040503050406030204" charset="0"/>
                          <a:cs typeface="Cambria Math" panose="02040503050406030204" charset="0"/>
                        </a:rPr>
                        <m:t>𝜋D</m:t>
                      </m:r>
                      <m:sSup>
                        <m:sSupPr>
                          <m:ctrlPr>
                            <a:rPr lang="en-US" altLang="zh-CN" sz="24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sSupPr>
                        <m:e>
                          <m:r>
                            <a:rPr lang="en-US" altLang="zh-CN" sz="24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𝑑</m:t>
                          </m:r>
                        </m:e>
                        <m:sup>
                          <m:r>
                            <a:rPr lang="en-US" altLang="zh-CN" sz="24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altLang="zh-CN" sz="2400" i="1">
                          <a:latin typeface="Cambria Math" panose="02040503050406030204" charset="0"/>
                          <a:cs typeface="Cambria Math" panose="02040503050406030204" charset="0"/>
                        </a:rPr>
                        <m:t>8</m:t>
                      </m:r>
                      <m:r>
                        <a:rPr lang="en-US" altLang="zh-CN" sz="2400" i="1">
                          <a:latin typeface="Cambria Math" panose="02040503050406030204" charset="0"/>
                          <a:cs typeface="Cambria Math" panose="02040503050406030204" charset="0"/>
                        </a:rPr>
                        <m:t>𝐿𝐻</m:t>
                      </m:r>
                    </m:den>
                  </m:f>
                </m:oMath>
              </a14:m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Δx</a:t>
              </a:r>
              <a:endParaRPr lang="en-US" altLang="zh-CN" sz="24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0407650" y="6432550"/>
              <a:ext cx="2126615" cy="56642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F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E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𝜋D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𝑑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8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𝐿𝐻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Δx</a:t>
              </a:r>
              <a:endParaRPr lang="en-US" altLang="zh-CN" sz="2400"/>
            </a:p>
          </xdr:txBody>
        </xdr:sp>
      </mc:Fallback>
    </mc:AlternateContent>
    <xdr:clientData/>
  </xdr:oneCellAnchor>
  <xdr:twoCellAnchor>
    <xdr:from>
      <xdr:col>0</xdr:col>
      <xdr:colOff>336550</xdr:colOff>
      <xdr:row>33</xdr:row>
      <xdr:rowOff>152400</xdr:rowOff>
    </xdr:from>
    <xdr:to>
      <xdr:col>6</xdr:col>
      <xdr:colOff>342900</xdr:colOff>
      <xdr:row>49</xdr:row>
      <xdr:rowOff>50800</xdr:rowOff>
    </xdr:to>
    <xdr:graphicFrame>
      <xdr:nvGraphicFramePr>
        <xdr:cNvPr id="7" name="图表 6"/>
        <xdr:cNvGraphicFramePr/>
      </xdr:nvGraphicFramePr>
      <xdr:xfrm>
        <a:off x="336550" y="6019800"/>
        <a:ext cx="480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33</xdr:row>
      <xdr:rowOff>139700</xdr:rowOff>
    </xdr:from>
    <xdr:to>
      <xdr:col>13</xdr:col>
      <xdr:colOff>215900</xdr:colOff>
      <xdr:row>49</xdr:row>
      <xdr:rowOff>38100</xdr:rowOff>
    </xdr:to>
    <xdr:graphicFrame>
      <xdr:nvGraphicFramePr>
        <xdr:cNvPr id="10" name="图表 9"/>
        <xdr:cNvGraphicFramePr/>
      </xdr:nvGraphicFramePr>
      <xdr:xfrm>
        <a:off x="5499100" y="600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565150</xdr:colOff>
      <xdr:row>41</xdr:row>
      <xdr:rowOff>165100</xdr:rowOff>
    </xdr:from>
    <xdr:ext cx="2126615" cy="696595"/>
    <mc:AlternateContent xmlns:mc="http://schemas.openxmlformats.org/markup-compatibility/2006">
      <mc:Choice xmlns:a14="http://schemas.microsoft.com/office/drawing/2010/main" Requires="a14">
        <xdr:sp>
          <xdr:nvSpPr>
            <xdr:cNvPr id="11" name="文本框 10"/>
            <xdr:cNvSpPr txBox="1"/>
          </xdr:nvSpPr>
          <xdr:spPr>
            <a:xfrm>
              <a:off x="10420350" y="7454900"/>
              <a:ext cx="2126615" cy="696595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2400" i="1">
                        <a:latin typeface="Cambria Math" panose="02040503050406030204" charset="0"/>
                        <a:cs typeface="Cambria Math" panose="02040503050406030204" charset="0"/>
                      </a:rPr>
                      <m:t>𝐸</m:t>
                    </m:r>
                    <m:r>
                      <a:rPr lang="en-US" altLang="zh-CN" sz="24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f>
                      <m:fPr>
                        <m:ctrlPr>
                          <a:rPr lang="en-US" altLang="zh-CN" sz="24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24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8LHK</m:t>
                        </m:r>
                      </m:num>
                      <m:den>
                        <m:r>
                          <a:rPr lang="en-US" altLang="zh-CN" sz="24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𝜋D</m:t>
                        </m:r>
                        <m:sSup>
                          <m:sSupPr>
                            <m:ctrlPr>
                              <a:rPr lang="en-US" altLang="zh-CN" sz="24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pPr>
                          <m:e>
                            <m:r>
                              <a:rPr lang="en-US" altLang="zh-CN" sz="24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zh-CN" sz="24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altLang="zh-CN" sz="2400"/>
            </a:p>
          </xdr:txBody>
        </xdr:sp>
      </mc:Choice>
      <mc:Fallback>
        <xdr:sp>
          <xdr:nvSpPr>
            <xdr:cNvPr id="11" name="文本框 10"/>
            <xdr:cNvSpPr txBox="1"/>
          </xdr:nvSpPr>
          <xdr:spPr>
            <a:xfrm>
              <a:off x="10420350" y="7454900"/>
              <a:ext cx="2126615" cy="696595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𝐸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8LHK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𝜋D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𝑑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24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en-US" altLang="zh-CN" sz="2400"/>
            </a:p>
          </xdr:txBody>
        </xdr:sp>
      </mc:Fallback>
    </mc:AlternateContent>
    <xdr:clientData/>
  </xdr:oneCellAnchor>
  <xdr:twoCellAnchor>
    <xdr:from>
      <xdr:col>8</xdr:col>
      <xdr:colOff>158750</xdr:colOff>
      <xdr:row>18</xdr:row>
      <xdr:rowOff>50800</xdr:rowOff>
    </xdr:from>
    <xdr:to>
      <xdr:col>14</xdr:col>
      <xdr:colOff>393700</xdr:colOff>
      <xdr:row>33</xdr:row>
      <xdr:rowOff>127000</xdr:rowOff>
    </xdr:to>
    <xdr:graphicFrame>
      <xdr:nvGraphicFramePr>
        <xdr:cNvPr id="12" name="图表 11"/>
        <xdr:cNvGraphicFramePr/>
      </xdr:nvGraphicFramePr>
      <xdr:xfrm>
        <a:off x="6286500" y="3251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abSelected="1" topLeftCell="A25" workbookViewId="0">
      <selection activeCell="L56" sqref="L56"/>
    </sheetView>
  </sheetViews>
  <sheetFormatPr defaultColWidth="8.72727272727273" defaultRowHeight="14"/>
  <cols>
    <col min="2" max="2" width="15.1818181818182"/>
    <col min="3" max="3" width="9.54545454545454"/>
    <col min="4" max="4" width="12.8181818181818"/>
    <col min="5" max="5" width="9.54545454545454"/>
    <col min="6" max="6" width="12.8181818181818"/>
    <col min="7" max="8" width="9.54545454545454"/>
    <col min="11" max="12" width="12.8181818181818"/>
    <col min="13" max="13" width="10.2727272727273" customWidth="1"/>
  </cols>
  <sheetData>
    <row r="1" spans="1:5">
      <c r="A1" t="s">
        <v>0</v>
      </c>
      <c r="E1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t="s">
        <v>6</v>
      </c>
    </row>
    <row r="9" spans="1:13">
      <c r="A9" s="1" t="s">
        <v>7</v>
      </c>
      <c r="B9" s="1"/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J9" s="5" t="s">
        <v>8</v>
      </c>
      <c r="K9" s="5"/>
      <c r="L9" s="5">
        <f>AVERAGE(C12:H12)</f>
        <v>0.06815</v>
      </c>
      <c r="M9" s="5" t="s">
        <v>9</v>
      </c>
    </row>
    <row r="10" spans="1:13">
      <c r="A10" s="1" t="s">
        <v>10</v>
      </c>
      <c r="B10" s="1"/>
      <c r="C10" s="2">
        <v>-0.0029</v>
      </c>
      <c r="D10" s="2">
        <v>-0.0035</v>
      </c>
      <c r="E10" s="2">
        <v>-0.003</v>
      </c>
      <c r="F10" s="2">
        <v>-0.0028</v>
      </c>
      <c r="G10" s="2">
        <v>-0.003</v>
      </c>
      <c r="H10" s="2">
        <v>-0.003</v>
      </c>
      <c r="J10" s="5" t="s">
        <v>11</v>
      </c>
      <c r="K10" s="5"/>
      <c r="L10" s="5">
        <f>_xlfn.STDEV.S(C12:H12)</f>
        <v>0.000216794833886788</v>
      </c>
      <c r="M10" s="5" t="s">
        <v>12</v>
      </c>
    </row>
    <row r="11" spans="1:13">
      <c r="A11" s="1" t="s">
        <v>13</v>
      </c>
      <c r="B11" s="1"/>
      <c r="C11" s="2">
        <v>0.0655</v>
      </c>
      <c r="D11" s="2">
        <v>0.065</v>
      </c>
      <c r="E11" s="2">
        <v>0.0652</v>
      </c>
      <c r="F11" s="2">
        <v>0.065</v>
      </c>
      <c r="G11" s="2">
        <v>0.0653</v>
      </c>
      <c r="H11" s="2">
        <v>0.0652</v>
      </c>
      <c r="J11" s="5" t="s">
        <v>14</v>
      </c>
      <c r="K11" s="5"/>
      <c r="L11" s="5" t="s">
        <v>15</v>
      </c>
      <c r="M11" s="5"/>
    </row>
    <row r="12" spans="1:8">
      <c r="A12" s="1" t="s">
        <v>16</v>
      </c>
      <c r="B12" s="1"/>
      <c r="C12" s="2">
        <v>0.0684</v>
      </c>
      <c r="D12" s="2">
        <v>0.068</v>
      </c>
      <c r="E12" s="2">
        <v>0.0682</v>
      </c>
      <c r="F12" s="2">
        <v>0.0678</v>
      </c>
      <c r="G12" s="2">
        <v>0.0683</v>
      </c>
      <c r="H12" s="2">
        <v>0.0682</v>
      </c>
    </row>
    <row r="14" spans="1:6">
      <c r="A14" s="3" t="s">
        <v>17</v>
      </c>
      <c r="B14" s="4">
        <f>2.57*L10</f>
        <v>0.000557162723089045</v>
      </c>
      <c r="C14" s="4" t="s">
        <v>18</v>
      </c>
      <c r="E14" s="5" t="s">
        <v>19</v>
      </c>
      <c r="F14" s="5"/>
    </row>
    <row r="15" spans="1:6">
      <c r="A15" s="3" t="s">
        <v>20</v>
      </c>
      <c r="B15" s="4">
        <f>0.95*0.005</f>
        <v>0.00475</v>
      </c>
      <c r="C15" s="4"/>
      <c r="E15" s="5" t="s">
        <v>21</v>
      </c>
      <c r="F15" s="5"/>
    </row>
    <row r="16" spans="1:6">
      <c r="A16" s="6" t="s">
        <v>22</v>
      </c>
      <c r="B16" s="7">
        <f>SQRT(B14^2+B15^2)</f>
        <v>0.00478256524262869</v>
      </c>
      <c r="C16" s="4" t="s">
        <v>23</v>
      </c>
      <c r="E16" s="8" t="s">
        <v>24</v>
      </c>
      <c r="F16" s="5">
        <f>L10*1.75</f>
        <v>0.000379390959301879</v>
      </c>
    </row>
    <row r="17" spans="1:6">
      <c r="A17" s="4" t="s">
        <v>25</v>
      </c>
      <c r="B17" s="4"/>
      <c r="C17" s="4"/>
      <c r="E17" s="5" t="s">
        <v>26</v>
      </c>
      <c r="F17" s="5">
        <f>L9+F16</f>
        <v>0.0685293909593019</v>
      </c>
    </row>
    <row r="18" spans="5:7">
      <c r="E18" s="5" t="s">
        <v>27</v>
      </c>
      <c r="F18" s="5">
        <f>L9-F16</f>
        <v>0.0677706090406981</v>
      </c>
      <c r="G18" t="s">
        <v>28</v>
      </c>
    </row>
    <row r="20" spans="1:4">
      <c r="A20" t="s">
        <v>29</v>
      </c>
      <c r="D20" s="9" t="s">
        <v>30</v>
      </c>
    </row>
    <row r="21" spans="1:7">
      <c r="A21" s="10"/>
      <c r="B21" s="10" t="s">
        <v>31</v>
      </c>
      <c r="C21" s="11" t="s">
        <v>32</v>
      </c>
      <c r="D21" s="11"/>
      <c r="E21" s="10"/>
      <c r="F21" s="10"/>
      <c r="G21" s="10"/>
    </row>
    <row r="22" spans="1:7">
      <c r="A22" s="10" t="s">
        <v>33</v>
      </c>
      <c r="B22" s="10" t="s">
        <v>34</v>
      </c>
      <c r="C22" s="11" t="s">
        <v>35</v>
      </c>
      <c r="D22" s="11"/>
      <c r="E22" s="12" t="s">
        <v>36</v>
      </c>
      <c r="F22" s="12"/>
      <c r="G22" s="10" t="s">
        <v>37</v>
      </c>
    </row>
    <row r="23" spans="1:8">
      <c r="A23" s="13">
        <v>0</v>
      </c>
      <c r="B23" s="13">
        <v>0.6</v>
      </c>
      <c r="C23" s="13">
        <v>0.58</v>
      </c>
      <c r="D23" s="13"/>
      <c r="E23" s="14">
        <f>AVERAGE(B23,C23)</f>
        <v>0.59</v>
      </c>
      <c r="F23" s="14"/>
      <c r="G23" s="15">
        <f>A23*9.794</f>
        <v>0</v>
      </c>
      <c r="H23" s="16"/>
    </row>
    <row r="24" spans="1:8">
      <c r="A24" s="13">
        <v>1</v>
      </c>
      <c r="B24" s="13">
        <v>1.09</v>
      </c>
      <c r="C24" s="13">
        <v>1.08</v>
      </c>
      <c r="D24" s="13"/>
      <c r="E24" s="14">
        <f>AVERAGE(B24,C24)</f>
        <v>1.085</v>
      </c>
      <c r="F24" s="14"/>
      <c r="G24" s="15">
        <f>A24*9.794</f>
        <v>9.794</v>
      </c>
      <c r="H24" s="16"/>
    </row>
    <row r="25" spans="1:8">
      <c r="A25" s="13">
        <v>2</v>
      </c>
      <c r="B25" s="13">
        <v>1.58</v>
      </c>
      <c r="C25" s="13">
        <v>1.52</v>
      </c>
      <c r="D25" s="13"/>
      <c r="E25" s="14">
        <f t="shared" ref="E25:E33" si="0">AVERAGE(B25,C25)</f>
        <v>1.55</v>
      </c>
      <c r="F25" s="14"/>
      <c r="G25" s="15">
        <f t="shared" ref="G25:G33" si="1">A25*9.794</f>
        <v>19.588</v>
      </c>
      <c r="H25" s="16"/>
    </row>
    <row r="26" spans="1:8">
      <c r="A26" s="13">
        <v>3</v>
      </c>
      <c r="B26" s="13">
        <v>2.03</v>
      </c>
      <c r="C26" s="13">
        <v>2</v>
      </c>
      <c r="D26" s="13"/>
      <c r="E26" s="14">
        <f t="shared" si="0"/>
        <v>2.015</v>
      </c>
      <c r="F26" s="14"/>
      <c r="G26" s="15">
        <f t="shared" si="1"/>
        <v>29.382</v>
      </c>
      <c r="H26" s="16"/>
    </row>
    <row r="27" spans="1:8">
      <c r="A27" s="13">
        <v>4</v>
      </c>
      <c r="B27" s="13">
        <v>2.49</v>
      </c>
      <c r="C27" s="13">
        <v>2.44</v>
      </c>
      <c r="D27" s="13"/>
      <c r="E27" s="14">
        <f t="shared" si="0"/>
        <v>2.465</v>
      </c>
      <c r="F27" s="14"/>
      <c r="G27" s="15">
        <f t="shared" si="1"/>
        <v>39.176</v>
      </c>
      <c r="H27" s="16"/>
    </row>
    <row r="28" spans="1:8">
      <c r="A28" s="13">
        <v>5</v>
      </c>
      <c r="B28" s="13">
        <v>2.93</v>
      </c>
      <c r="C28" s="13">
        <v>2.93</v>
      </c>
      <c r="D28" s="13"/>
      <c r="E28" s="14">
        <f t="shared" si="0"/>
        <v>2.93</v>
      </c>
      <c r="F28" s="14"/>
      <c r="G28" s="15">
        <f t="shared" si="1"/>
        <v>48.97</v>
      </c>
      <c r="H28" s="16"/>
    </row>
    <row r="29" spans="1:8">
      <c r="A29" s="13">
        <v>6</v>
      </c>
      <c r="B29" s="13">
        <v>3.36</v>
      </c>
      <c r="C29" s="13">
        <v>3.35</v>
      </c>
      <c r="D29" s="13"/>
      <c r="E29" s="14">
        <f t="shared" si="0"/>
        <v>3.355</v>
      </c>
      <c r="F29" s="14"/>
      <c r="G29" s="15">
        <f t="shared" si="1"/>
        <v>58.764</v>
      </c>
      <c r="H29" s="16"/>
    </row>
    <row r="30" spans="1:8">
      <c r="A30" s="13">
        <v>7</v>
      </c>
      <c r="B30" s="13">
        <v>3.92</v>
      </c>
      <c r="C30" s="13">
        <v>3.79</v>
      </c>
      <c r="D30" s="13"/>
      <c r="E30" s="14">
        <f t="shared" si="0"/>
        <v>3.855</v>
      </c>
      <c r="F30" s="14"/>
      <c r="G30" s="15">
        <f t="shared" si="1"/>
        <v>68.558</v>
      </c>
      <c r="H30" s="16"/>
    </row>
    <row r="31" spans="1:8">
      <c r="A31" s="13">
        <v>8</v>
      </c>
      <c r="B31" s="13">
        <v>4.32</v>
      </c>
      <c r="C31" s="13">
        <v>4.22</v>
      </c>
      <c r="D31" s="13"/>
      <c r="E31" s="14">
        <f t="shared" si="0"/>
        <v>4.27</v>
      </c>
      <c r="F31" s="14"/>
      <c r="G31" s="15">
        <f t="shared" si="1"/>
        <v>78.352</v>
      </c>
      <c r="H31" s="16"/>
    </row>
    <row r="32" spans="1:8">
      <c r="A32" s="13">
        <v>9</v>
      </c>
      <c r="B32" s="13">
        <v>4.73</v>
      </c>
      <c r="C32" s="13">
        <v>4.71</v>
      </c>
      <c r="D32" s="13"/>
      <c r="E32" s="14">
        <f t="shared" si="0"/>
        <v>4.72</v>
      </c>
      <c r="F32" s="14"/>
      <c r="G32" s="15">
        <f t="shared" si="1"/>
        <v>88.146</v>
      </c>
      <c r="H32" s="16"/>
    </row>
    <row r="33" spans="1:8">
      <c r="A33" s="13">
        <v>10</v>
      </c>
      <c r="B33" s="13">
        <v>5.17</v>
      </c>
      <c r="C33" s="13">
        <v>5.18</v>
      </c>
      <c r="D33" s="13"/>
      <c r="E33" s="14">
        <f t="shared" si="0"/>
        <v>5.175</v>
      </c>
      <c r="F33" s="14"/>
      <c r="G33" s="15">
        <f t="shared" si="1"/>
        <v>97.94</v>
      </c>
      <c r="H33" s="16"/>
    </row>
    <row r="53" spans="1:10">
      <c r="A53" t="s">
        <v>38</v>
      </c>
      <c r="B53">
        <v>21.415</v>
      </c>
      <c r="C53" t="s">
        <v>39</v>
      </c>
      <c r="D53">
        <f>40603.68*B53/(11.00256*(L9)^2)</f>
        <v>17016020.8576526</v>
      </c>
      <c r="G53" s="17" t="s">
        <v>40</v>
      </c>
      <c r="H53" s="17"/>
      <c r="I53" s="17"/>
      <c r="J53" s="17"/>
    </row>
    <row r="54" spans="1:10">
      <c r="A54" t="s">
        <v>41</v>
      </c>
      <c r="B54">
        <v>21.495</v>
      </c>
      <c r="C54" t="s">
        <v>42</v>
      </c>
      <c r="D54">
        <f>40603.68*B54/(11.00256*(L9)^2)</f>
        <v>17079587.5944545</v>
      </c>
      <c r="G54" s="17" t="s">
        <v>43</v>
      </c>
      <c r="H54" s="17"/>
      <c r="I54" s="17"/>
      <c r="J54" s="17"/>
    </row>
    <row r="55" spans="1:10">
      <c r="A55" t="s">
        <v>44</v>
      </c>
      <c r="B55">
        <v>21.459</v>
      </c>
      <c r="C55" t="s">
        <v>45</v>
      </c>
      <c r="D55">
        <f>40603.68*B55/(11.00256*(L9)^2)</f>
        <v>17050982.5628937</v>
      </c>
      <c r="G55" s="17" t="s">
        <v>46</v>
      </c>
      <c r="H55" s="17"/>
      <c r="I55" s="17"/>
      <c r="J55" s="17"/>
    </row>
  </sheetData>
  <mergeCells count="30">
    <mergeCell ref="A9:B9"/>
    <mergeCell ref="A10:B10"/>
    <mergeCell ref="A11:B11"/>
    <mergeCell ref="A12:B1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G53:J53"/>
    <mergeCell ref="G54:J54"/>
    <mergeCell ref="G55:J5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圣诞老人</cp:lastModifiedBy>
  <dcterms:created xsi:type="dcterms:W3CDTF">2022-11-22T06:59:12Z</dcterms:created>
  <dcterms:modified xsi:type="dcterms:W3CDTF">2022-11-22T09:11:21Z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0737F1E6C8434506AF261AB2F1827243</vt:lpwstr>
  </property>
  <property fmtid="{D5CDD505-2E9C-101B-9397-08002B2CF9AE}" pid="3" name="KSOProductBuildVer">
    <vt:lpwstr>2052-11.1.0.12763</vt:lpwstr>
  </property>
</Properties>
</file>