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0ef3ab237d8c6c2/Documents/Project---nigeria-commercial-banking-experience-analysis/"/>
    </mc:Choice>
  </mc:AlternateContent>
  <xr:revisionPtr revIDLastSave="26" documentId="13_ncr:1_{55636089-0CFF-429B-A27C-440AAFD514BD}" xr6:coauthVersionLast="47" xr6:coauthVersionMax="47" xr10:uidLastSave="{117E7B8C-CE77-49F1-BACC-0210A1C765C9}"/>
  <bookViews>
    <workbookView xWindow="-120" yWindow="-120" windowWidth="20730" windowHeight="11760" tabRatio="932" activeTab="4" xr2:uid="{00000000-000D-0000-FFFF-FFFF00000000}"/>
  </bookViews>
  <sheets>
    <sheet name="001_Raw Data" sheetId="7" r:id="rId1"/>
    <sheet name="003_Analysis Model" sheetId="10" r:id="rId2"/>
    <sheet name="Pivot Summary" sheetId="11" r:id="rId3"/>
    <sheet name="002_Data Dict &amp; Sources" sheetId="8" r:id="rId4"/>
    <sheet name="Dashboard" sheetId="5" r:id="rId5"/>
    <sheet name="Dashboard 2" sheetId="6" r:id="rId6"/>
    <sheet name="Relationship Table" sheetId="15" r:id="rId7"/>
    <sheet name="Posting Data" sheetId="16" r:id="rId8"/>
  </sheets>
  <calcPr calcId="191029"/>
  <pivotCaches>
    <pivotCache cacheId="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5" l="1"/>
  <c r="D2" i="15"/>
  <c r="W2" i="10"/>
  <c r="W3" i="10"/>
  <c r="W4" i="10"/>
  <c r="W5" i="10"/>
  <c r="W6" i="10"/>
  <c r="W7" i="10"/>
  <c r="W8" i="10"/>
  <c r="W9" i="10"/>
  <c r="W10" i="10"/>
  <c r="W11" i="10"/>
  <c r="W12" i="10"/>
  <c r="W13" i="10"/>
  <c r="W14" i="10"/>
  <c r="W15" i="10"/>
  <c r="W16" i="10"/>
  <c r="W17" i="10"/>
  <c r="W18" i="10"/>
  <c r="W19" i="10"/>
  <c r="W20" i="10"/>
  <c r="W21" i="10"/>
  <c r="W22" i="10"/>
  <c r="W23" i="10"/>
  <c r="W24" i="10"/>
  <c r="W25" i="10"/>
  <c r="W26" i="10"/>
  <c r="W27" i="10"/>
  <c r="R3" i="10"/>
  <c r="R4" i="10"/>
  <c r="R5" i="10"/>
  <c r="R6" i="10"/>
  <c r="R7" i="10"/>
  <c r="R8" i="10"/>
  <c r="R9" i="10"/>
  <c r="R10" i="10"/>
  <c r="R11" i="10"/>
  <c r="R12" i="10"/>
  <c r="R13" i="10"/>
  <c r="R14" i="10"/>
  <c r="R15" i="10"/>
  <c r="R16" i="10"/>
  <c r="R17" i="10"/>
  <c r="R18" i="10"/>
  <c r="R19" i="10"/>
  <c r="R20" i="10"/>
  <c r="R21" i="10"/>
  <c r="R22" i="10"/>
  <c r="R23" i="10"/>
  <c r="R24" i="10"/>
  <c r="R25" i="10"/>
  <c r="R26" i="10"/>
  <c r="R27" i="10"/>
  <c r="R2" i="10"/>
  <c r="S2" i="10" s="1"/>
  <c r="N3" i="10"/>
  <c r="O3" i="10" s="1"/>
  <c r="N4" i="10"/>
  <c r="O4" i="10" s="1"/>
  <c r="N5" i="10"/>
  <c r="O5" i="10" s="1"/>
  <c r="N6" i="10"/>
  <c r="O6" i="10" s="1"/>
  <c r="N7" i="10"/>
  <c r="O7" i="10" s="1"/>
  <c r="N8" i="10"/>
  <c r="O8" i="10" s="1"/>
  <c r="N9" i="10"/>
  <c r="O9" i="10" s="1"/>
  <c r="N10" i="10"/>
  <c r="O10" i="10" s="1"/>
  <c r="N11" i="10"/>
  <c r="O11" i="10" s="1"/>
  <c r="N12" i="10"/>
  <c r="O12" i="10" s="1"/>
  <c r="N13" i="10"/>
  <c r="O13" i="10" s="1"/>
  <c r="N14" i="10"/>
  <c r="O14" i="10" s="1"/>
  <c r="N15" i="10"/>
  <c r="O15" i="10" s="1"/>
  <c r="N16" i="10"/>
  <c r="O16" i="10" s="1"/>
  <c r="N17" i="10"/>
  <c r="O17" i="10" s="1"/>
  <c r="N18" i="10"/>
  <c r="O18" i="10" s="1"/>
  <c r="N19" i="10"/>
  <c r="O19" i="10" s="1"/>
  <c r="N20" i="10"/>
  <c r="O20" i="10" s="1"/>
  <c r="N21" i="10"/>
  <c r="O21" i="10" s="1"/>
  <c r="N22" i="10"/>
  <c r="O22" i="10" s="1"/>
  <c r="N23" i="10"/>
  <c r="O23" i="10" s="1"/>
  <c r="N24" i="10"/>
  <c r="O24" i="10" s="1"/>
  <c r="N25" i="10"/>
  <c r="O25" i="10" s="1"/>
  <c r="N26" i="10"/>
  <c r="O26" i="10" s="1"/>
  <c r="N27" i="10"/>
  <c r="O27" i="10" s="1"/>
  <c r="N2" i="10"/>
  <c r="O2" i="10" s="1"/>
  <c r="T2" i="10" s="1"/>
  <c r="F2" i="10"/>
  <c r="F3" i="10"/>
  <c r="F4" i="10"/>
  <c r="F5" i="10"/>
  <c r="F6" i="10"/>
  <c r="F7" i="10"/>
  <c r="F8" i="10"/>
  <c r="F9" i="10"/>
  <c r="F10" i="10"/>
  <c r="F11" i="10"/>
  <c r="J3" i="10"/>
  <c r="J4" i="10"/>
  <c r="J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" i="10"/>
  <c r="H5" i="10"/>
  <c r="H6" i="10"/>
  <c r="H7" i="10"/>
  <c r="H8" i="10"/>
  <c r="H9" i="10"/>
  <c r="H10" i="10"/>
  <c r="H11" i="10"/>
  <c r="H12" i="10"/>
  <c r="H13" i="10"/>
  <c r="H14" i="10"/>
  <c r="K14" i="10" s="1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3" i="10"/>
  <c r="H4" i="10"/>
  <c r="H2" i="10"/>
  <c r="F12" i="10"/>
  <c r="K12" i="10" s="1"/>
  <c r="F13" i="10"/>
  <c r="K13" i="10" s="1"/>
  <c r="F15" i="10"/>
  <c r="K15" i="10" s="1"/>
  <c r="F16" i="10"/>
  <c r="K16" i="10" s="1"/>
  <c r="F17" i="10"/>
  <c r="K17" i="10" s="1"/>
  <c r="F18" i="10"/>
  <c r="K18" i="10" s="1"/>
  <c r="F19" i="10"/>
  <c r="K19" i="10" s="1"/>
  <c r="F20" i="10"/>
  <c r="K20" i="10" s="1"/>
  <c r="F21" i="10"/>
  <c r="K21" i="10" s="1"/>
  <c r="F22" i="10"/>
  <c r="K22" i="10" s="1"/>
  <c r="F23" i="10"/>
  <c r="K23" i="10" s="1"/>
  <c r="F24" i="10"/>
  <c r="K24" i="10" s="1"/>
  <c r="F25" i="10"/>
  <c r="K25" i="10" s="1"/>
  <c r="F26" i="10"/>
  <c r="K26" i="10" s="1"/>
  <c r="F27" i="10"/>
  <c r="K27" i="10" s="1"/>
  <c r="B9" i="8"/>
  <c r="B18" i="8"/>
  <c r="B19" i="8"/>
  <c r="B17" i="8"/>
  <c r="B16" i="8"/>
  <c r="B15" i="8"/>
  <c r="B14" i="8"/>
  <c r="B13" i="8"/>
  <c r="B12" i="8"/>
  <c r="B11" i="8"/>
  <c r="B10" i="8"/>
  <c r="B3" i="8"/>
  <c r="B2" i="8"/>
  <c r="B4" i="8"/>
  <c r="B5" i="8"/>
  <c r="B6" i="8"/>
  <c r="B7" i="8"/>
  <c r="B8" i="8"/>
  <c r="T27" i="10" l="1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T7" i="10"/>
  <c r="T6" i="10"/>
  <c r="T5" i="10"/>
  <c r="T4" i="10"/>
  <c r="T3" i="10"/>
  <c r="K11" i="10"/>
  <c r="K10" i="10"/>
  <c r="K9" i="10"/>
  <c r="K8" i="10"/>
  <c r="K7" i="10"/>
  <c r="K6" i="10"/>
  <c r="K5" i="10"/>
  <c r="K4" i="10"/>
  <c r="K3" i="10"/>
  <c r="K2" i="10"/>
  <c r="X2" i="10"/>
  <c r="Y2" i="10" s="1"/>
  <c r="X3" i="10"/>
  <c r="X4" i="10"/>
  <c r="X5" i="10"/>
  <c r="X6" i="10"/>
  <c r="X7" i="10"/>
  <c r="X8" i="10"/>
  <c r="X9" i="10"/>
  <c r="X10" i="10"/>
  <c r="X11" i="10"/>
  <c r="X12" i="10"/>
  <c r="X13" i="10"/>
  <c r="X14" i="10"/>
  <c r="X15" i="10"/>
  <c r="X16" i="10"/>
  <c r="X17" i="10"/>
  <c r="X18" i="10"/>
  <c r="X19" i="10"/>
  <c r="X20" i="10"/>
  <c r="X21" i="10"/>
  <c r="X22" i="10"/>
  <c r="X23" i="10"/>
  <c r="X24" i="10"/>
  <c r="X25" i="10"/>
  <c r="X26" i="10"/>
  <c r="X27" i="10"/>
  <c r="S27" i="10"/>
  <c r="S26" i="10"/>
  <c r="S25" i="10"/>
  <c r="S24" i="10"/>
  <c r="S23" i="10"/>
  <c r="S22" i="10"/>
  <c r="S21" i="10"/>
  <c r="S20" i="10"/>
  <c r="S19" i="10"/>
  <c r="S18" i="10"/>
  <c r="S17" i="10"/>
  <c r="S16" i="10"/>
  <c r="S15" i="10"/>
  <c r="S14" i="10"/>
  <c r="S13" i="10"/>
  <c r="S12" i="10"/>
  <c r="S11" i="10"/>
  <c r="S10" i="10"/>
  <c r="S9" i="10"/>
  <c r="S8" i="10"/>
  <c r="S7" i="10"/>
  <c r="S6" i="10"/>
  <c r="S5" i="10"/>
  <c r="S4" i="10"/>
  <c r="S3" i="10"/>
  <c r="Y3" i="10" l="1"/>
  <c r="Y4" i="10"/>
  <c r="Y5" i="10"/>
  <c r="Y6" i="10"/>
  <c r="Y7" i="10"/>
  <c r="Y8" i="10"/>
  <c r="Y9" i="10"/>
  <c r="Y10" i="10"/>
  <c r="Y11" i="10"/>
  <c r="Y12" i="10"/>
  <c r="Z12" i="10" s="1"/>
  <c r="Y13" i="10"/>
  <c r="Z13" i="10" s="1"/>
  <c r="Y14" i="10"/>
  <c r="Z14" i="10" s="1"/>
  <c r="Y15" i="10"/>
  <c r="Z15" i="10" s="1"/>
  <c r="Y16" i="10"/>
  <c r="Z16" i="10" s="1"/>
  <c r="Y17" i="10"/>
  <c r="Z17" i="10" s="1"/>
  <c r="Y18" i="10"/>
  <c r="Z18" i="10" s="1"/>
  <c r="Y19" i="10"/>
  <c r="Z19" i="10" s="1"/>
  <c r="Y20" i="10"/>
  <c r="Z20" i="10" s="1"/>
  <c r="Y21" i="10"/>
  <c r="Z21" i="10" s="1"/>
  <c r="Y22" i="10"/>
  <c r="Z22" i="10" s="1"/>
  <c r="Y23" i="10"/>
  <c r="Z23" i="10" s="1"/>
  <c r="Y24" i="10"/>
  <c r="Z24" i="10" s="1"/>
  <c r="Y25" i="10"/>
  <c r="Z25" i="10" s="1"/>
  <c r="Y26" i="10"/>
  <c r="Z26" i="10" s="1"/>
  <c r="Y27" i="10"/>
  <c r="Z27" i="10" s="1"/>
  <c r="Z2" i="10"/>
  <c r="Z3" i="10"/>
  <c r="Z4" i="10"/>
  <c r="Z5" i="10"/>
  <c r="Z6" i="10"/>
  <c r="Z7" i="10"/>
  <c r="Z8" i="10"/>
  <c r="Z9" i="10"/>
  <c r="Z10" i="10"/>
  <c r="Z11" i="10"/>
</calcChain>
</file>

<file path=xl/sharedStrings.xml><?xml version="1.0" encoding="utf-8"?>
<sst xmlns="http://schemas.openxmlformats.org/spreadsheetml/2006/main" count="559" uniqueCount="158">
  <si>
    <t>Banks</t>
  </si>
  <si>
    <t>*737#</t>
  </si>
  <si>
    <t>*901#</t>
  </si>
  <si>
    <t>*326#</t>
  </si>
  <si>
    <t>*770#</t>
  </si>
  <si>
    <t>*894#</t>
  </si>
  <si>
    <t>*329#</t>
  </si>
  <si>
    <t>*966#</t>
  </si>
  <si>
    <t>*919#</t>
  </si>
  <si>
    <t>*909#</t>
  </si>
  <si>
    <t>*822#</t>
  </si>
  <si>
    <t>*945#</t>
  </si>
  <si>
    <t>*833#</t>
  </si>
  <si>
    <t>*826#</t>
  </si>
  <si>
    <t>*7111#</t>
  </si>
  <si>
    <t>*977#</t>
  </si>
  <si>
    <t>*858#</t>
  </si>
  <si>
    <t>*989#</t>
  </si>
  <si>
    <t>No</t>
  </si>
  <si>
    <t>Yes</t>
  </si>
  <si>
    <t>COLUMNS</t>
  </si>
  <si>
    <t>SOURCES</t>
  </si>
  <si>
    <t>Digital Experience Score</t>
  </si>
  <si>
    <t>Row Labels</t>
  </si>
  <si>
    <t>Grand Total</t>
  </si>
  <si>
    <t>Sum of Digital Experience Score</t>
  </si>
  <si>
    <t>Banking Experience Index (BEI)</t>
  </si>
  <si>
    <t>Optimus Bank</t>
  </si>
  <si>
    <t>Premium Trust Bank</t>
  </si>
  <si>
    <t>Providus Bank</t>
  </si>
  <si>
    <t>Tatum Bank Limited</t>
  </si>
  <si>
    <t>Access Bank Plc</t>
  </si>
  <si>
    <t>Alpha Morgan Bank Limited</t>
  </si>
  <si>
    <t>Citibank Nigeria Limited</t>
  </si>
  <si>
    <t>Ecobank Nigeria Plc</t>
  </si>
  <si>
    <t>Fidelity Bank Plc</t>
  </si>
  <si>
    <t>First Bank Nigeria Limited</t>
  </si>
  <si>
    <t>First City Monument Bank Plc</t>
  </si>
  <si>
    <t>Globus Bank Limited</t>
  </si>
  <si>
    <t>Guaranty Trust Bank Plc</t>
  </si>
  <si>
    <t>Keystone Bank Limited</t>
  </si>
  <si>
    <t>Nova Commercial Bank Limited</t>
  </si>
  <si>
    <t>Parallex Bank Ltd</t>
  </si>
  <si>
    <t>Polaris Bank Plc</t>
  </si>
  <si>
    <t>Signature Bank Limited</t>
  </si>
  <si>
    <t>Stanbic IBTC Bank Plc</t>
  </si>
  <si>
    <t>Standard Chartered Bank Nigeria Ltd.</t>
  </si>
  <si>
    <t>Sterling Bank Plc</t>
  </si>
  <si>
    <t>SunTrust Bank Nigeria Limited</t>
  </si>
  <si>
    <t>Union Bank of Nigeria Plc</t>
  </si>
  <si>
    <t>United Bank For Africa Plc</t>
  </si>
  <si>
    <t>Wema Bank Plc</t>
  </si>
  <si>
    <t>Zenith Bank Plc</t>
  </si>
  <si>
    <t>accessbankplc.com</t>
  </si>
  <si>
    <t>alphamorganbank.com</t>
  </si>
  <si>
    <t>citigroup.com</t>
  </si>
  <si>
    <t>ecobank.com</t>
  </si>
  <si>
    <t>fidelitybankplc.com</t>
  </si>
  <si>
    <t>firstbanknigeria.com</t>
  </si>
  <si>
    <t>fcmb.com</t>
  </si>
  <si>
    <t>globusbank.com</t>
  </si>
  <si>
    <t>gtbank.com</t>
  </si>
  <si>
    <t>keystonebankng.com</t>
  </si>
  <si>
    <t>novambl.com</t>
  </si>
  <si>
    <t>optimusbank.com</t>
  </si>
  <si>
    <t>parallexbank.com</t>
  </si>
  <si>
    <t>polarisbanklimited.com</t>
  </si>
  <si>
    <t>premiumtrustbank.com</t>
  </si>
  <si>
    <t>providusbank.com</t>
  </si>
  <si>
    <t>signaturebankng.com</t>
  </si>
  <si>
    <t>stanbicibtcbank.com</t>
  </si>
  <si>
    <t>sc.com/ng</t>
  </si>
  <si>
    <t>sterling.ng</t>
  </si>
  <si>
    <t>suntrustng.com</t>
  </si>
  <si>
    <t>unionbankng.com</t>
  </si>
  <si>
    <t>ubagroup.com</t>
  </si>
  <si>
    <t>wemabank.com</t>
  </si>
  <si>
    <t>zenithbank.com</t>
  </si>
  <si>
    <t>International Authorization</t>
  </si>
  <si>
    <t>National Authorization</t>
  </si>
  <si>
    <t>Regional Authorization</t>
  </si>
  <si>
    <t>tatumbank.com</t>
  </si>
  <si>
    <t>Banks Authorization</t>
  </si>
  <si>
    <t>Union Bank has fully absorbes Titan Trust Bank's operations and assets… and Titan Trust Bank ceases to exist as a separate entity.</t>
  </si>
  <si>
    <t>https://www.unionbankng.com/press-releases/union-bank-of-nigeria-completes-merger-with-titan-trust-bank/</t>
  </si>
  <si>
    <t>Banks Website</t>
  </si>
  <si>
    <t>VAT</t>
  </si>
  <si>
    <t>*734#</t>
  </si>
  <si>
    <t>Total Standalone Assets</t>
  </si>
  <si>
    <t>Customer Hotlines</t>
  </si>
  <si>
    <t>Branches across Nigeria</t>
  </si>
  <si>
    <t>Latest Publicly reported branch figures available in 2026</t>
  </si>
  <si>
    <t>*682#</t>
  </si>
  <si>
    <t>ATM Card Issuance Fee</t>
  </si>
  <si>
    <t>*1242#</t>
  </si>
  <si>
    <t>*930#</t>
  </si>
  <si>
    <t>2026/2025</t>
  </si>
  <si>
    <t>NR</t>
  </si>
  <si>
    <t>Providus Bank and Unity Bank completed their merger in 2026; current combined branch total not publicly disclosed/verified.</t>
  </si>
  <si>
    <t>https://uk.marketscreener.com/news/providus-bank-plc-completed-the-acquisition-of-unity-bank-plc/</t>
  </si>
  <si>
    <t>Record Period</t>
  </si>
  <si>
    <t>*5230#</t>
  </si>
  <si>
    <t>*647#</t>
  </si>
  <si>
    <t>Nil</t>
  </si>
  <si>
    <t>WhatsApp Banking Available (Chatbot)</t>
  </si>
  <si>
    <t>Official WhatsApp number</t>
  </si>
  <si>
    <t>Google Play Store App Size (MB)</t>
  </si>
  <si>
    <t>Google Play Store No. of Review</t>
  </si>
  <si>
    <t xml:space="preserve">Google Play Store App Rating </t>
  </si>
  <si>
    <t>Banks USSD code</t>
  </si>
  <si>
    <t>Apple App Store App Rating</t>
  </si>
  <si>
    <t>Apple App Store No. of Reviews</t>
  </si>
  <si>
    <t>Apple App Store App Size (MB)</t>
  </si>
  <si>
    <t>USSD Session Fee (Network)</t>
  </si>
  <si>
    <t>Apple App Store Rating</t>
  </si>
  <si>
    <t>Branch Score</t>
  </si>
  <si>
    <t>USSD Code Availability Score</t>
  </si>
  <si>
    <t>Chatbot Availability Score</t>
  </si>
  <si>
    <t>App Rating Total</t>
  </si>
  <si>
    <t>Ratings Score</t>
  </si>
  <si>
    <t>Reviews Total</t>
  </si>
  <si>
    <t>Total Review Score</t>
  </si>
  <si>
    <t>Accessibility Score</t>
  </si>
  <si>
    <t>Total App Size</t>
  </si>
  <si>
    <t>Total App Size Score</t>
  </si>
  <si>
    <t>Sum of Total Standalone Assets</t>
  </si>
  <si>
    <t>Commercial Banks (2026)</t>
  </si>
  <si>
    <t>Sum of Accessibility Score</t>
  </si>
  <si>
    <t>Overall Total Rating</t>
  </si>
  <si>
    <t>Sum of Overall Total Rating</t>
  </si>
  <si>
    <t>0.16T</t>
  </si>
  <si>
    <t>0.13T</t>
  </si>
  <si>
    <t>53.10T</t>
  </si>
  <si>
    <t>4.10T</t>
  </si>
  <si>
    <t>1.84T</t>
  </si>
  <si>
    <t>12.56T</t>
  </si>
  <si>
    <t>11.35T</t>
  </si>
  <si>
    <t>26.83T</t>
  </si>
  <si>
    <t>6.18T</t>
  </si>
  <si>
    <t>3.30T</t>
  </si>
  <si>
    <t>14.06T</t>
  </si>
  <si>
    <t>1.70T</t>
  </si>
  <si>
    <t>8.91T</t>
  </si>
  <si>
    <t>4.20T</t>
  </si>
  <si>
    <t>21.40T</t>
  </si>
  <si>
    <t>5.76T</t>
  </si>
  <si>
    <t>28.45T</t>
  </si>
  <si>
    <t>0.31T</t>
  </si>
  <si>
    <t>0.23T</t>
  </si>
  <si>
    <t>0.29T</t>
  </si>
  <si>
    <t>1.42T</t>
  </si>
  <si>
    <t>1.20T</t>
  </si>
  <si>
    <t>4.70T</t>
  </si>
  <si>
    <t>0.14T</t>
  </si>
  <si>
    <t>Total Standalone Assets (Trillion)</t>
  </si>
  <si>
    <t>Avg BEI</t>
  </si>
  <si>
    <t>Avg Asset</t>
  </si>
  <si>
    <t>Sum of Banking Experience Index (BEI)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</si>
</sst>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5" formatCode="[$₦-46A]#,##0.00"/>
    <numFmt numFmtId="166" formatCode="0.0"/>
    <numFmt numFmtId="169" formatCode="[$NGN]\ #,##0"/>
    <numFmt numFmtId="170" formatCode="&quot;$&quot;#,##0"/>
    <numFmt numFmtId="171" formatCode="_-[$NGN]\ * #,##0.00_-;\-[$NGN]\ * #,##0.00_-;_-[$NGN]\ * &quot;-&quot;??_-;_-@_-"/>
  </numFmts>
  <fonts count="1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Segoe UI Black"/>
      <family val="2"/>
    </font>
    <font>
      <b/>
      <sz val="12"/>
      <color theme="1"/>
      <name val="Segoe UI Semibold"/>
      <family val="2"/>
    </font>
    <font>
      <sz val="12"/>
      <color theme="1"/>
      <name val="Segoe UI Semibold"/>
      <family val="2"/>
    </font>
    <font>
      <u/>
      <sz val="11"/>
      <color theme="10"/>
      <name val="Calibri"/>
      <family val="2"/>
      <charset val="1"/>
      <scheme val="minor"/>
    </font>
    <font>
      <sz val="8"/>
      <name val="Calibri"/>
      <family val="2"/>
      <charset val="1"/>
      <scheme val="minor"/>
    </font>
    <font>
      <sz val="11"/>
      <color theme="1"/>
      <name val="Calibri"/>
      <family val="2"/>
    </font>
    <font>
      <b/>
      <sz val="1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5">
    <xf numFmtId="0" fontId="0" fillId="0" borderId="0" xfId="0"/>
    <xf numFmtId="0" fontId="2" fillId="0" borderId="0" xfId="0" applyFont="1"/>
    <xf numFmtId="10" fontId="0" fillId="0" borderId="0" xfId="0" applyNumberFormat="1"/>
    <xf numFmtId="166" fontId="0" fillId="0" borderId="0" xfId="0" applyNumberFormat="1"/>
    <xf numFmtId="1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6" fillId="0" borderId="0" xfId="1"/>
    <xf numFmtId="0" fontId="9" fillId="0" borderId="0" xfId="1" applyFont="1" applyFill="1"/>
    <xf numFmtId="169" fontId="8" fillId="0" borderId="0" xfId="0" applyNumberFormat="1" applyFont="1"/>
    <xf numFmtId="169" fontId="0" fillId="0" borderId="0" xfId="0" applyNumberFormat="1"/>
    <xf numFmtId="17" fontId="0" fillId="0" borderId="0" xfId="0" applyNumberFormat="1"/>
    <xf numFmtId="0" fontId="6" fillId="0" borderId="0" xfId="1" applyFill="1"/>
    <xf numFmtId="2" fontId="9" fillId="0" borderId="0" xfId="1" applyNumberFormat="1" applyFont="1" applyFill="1"/>
    <xf numFmtId="2" fontId="6" fillId="0" borderId="0" xfId="1" applyNumberFormat="1" applyFill="1"/>
    <xf numFmtId="0" fontId="2" fillId="3" borderId="0" xfId="0" applyFont="1" applyFill="1"/>
    <xf numFmtId="2" fontId="0" fillId="3" borderId="0" xfId="0" applyNumberFormat="1" applyFill="1"/>
    <xf numFmtId="0" fontId="2" fillId="2" borderId="0" xfId="0" applyFont="1" applyFill="1"/>
    <xf numFmtId="2" fontId="0" fillId="2" borderId="0" xfId="0" applyNumberFormat="1" applyFill="1"/>
    <xf numFmtId="0" fontId="0" fillId="2" borderId="0" xfId="0" applyFill="1"/>
    <xf numFmtId="0" fontId="0" fillId="3" borderId="0" xfId="0" applyFill="1"/>
    <xf numFmtId="166" fontId="0" fillId="3" borderId="0" xfId="0" applyNumberFormat="1" applyFill="1"/>
    <xf numFmtId="170" fontId="0" fillId="0" borderId="0" xfId="0" applyNumberFormat="1"/>
    <xf numFmtId="166" fontId="0" fillId="2" borderId="0" xfId="0" applyNumberFormat="1" applyFill="1"/>
    <xf numFmtId="171" fontId="0" fillId="0" borderId="0" xfId="0" applyNumberFormat="1"/>
    <xf numFmtId="0" fontId="3" fillId="0" borderId="0" xfId="0" applyFont="1"/>
    <xf numFmtId="0" fontId="5" fillId="0" borderId="0" xfId="0" applyFont="1"/>
    <xf numFmtId="0" fontId="4" fillId="0" borderId="0" xfId="0" applyFont="1"/>
    <xf numFmtId="166" fontId="5" fillId="0" borderId="0" xfId="0" applyNumberFormat="1" applyFont="1"/>
    <xf numFmtId="165" fontId="5" fillId="0" borderId="0" xfId="0" applyNumberFormat="1" applyFont="1"/>
    <xf numFmtId="0" fontId="10" fillId="0" borderId="0" xfId="1" applyFont="1"/>
    <xf numFmtId="0" fontId="11" fillId="0" borderId="0" xfId="1" applyNumberFormat="1" applyFont="1" applyFill="1"/>
    <xf numFmtId="0" fontId="11" fillId="0" borderId="0" xfId="1" applyFont="1" applyFill="1"/>
    <xf numFmtId="0" fontId="1" fillId="0" borderId="0" xfId="0" applyFont="1"/>
  </cellXfs>
  <cellStyles count="2">
    <cellStyle name="Hyperlink" xfId="1" builtinId="8"/>
    <cellStyle name="Normal" xfId="0" builtinId="0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2" formatCode="0.00"/>
      <fill>
        <patternFill patternType="solid">
          <fgColor indexed="64"/>
          <bgColor theme="6" tint="0.59999389629810485"/>
        </patternFill>
      </fill>
    </dxf>
    <dxf>
      <numFmt numFmtId="166" formatCode="0.0"/>
      <fill>
        <patternFill patternType="solid">
          <fgColor indexed="64"/>
          <bgColor theme="6" tint="0.39997558519241921"/>
        </patternFill>
      </fill>
    </dxf>
    <dxf>
      <numFmt numFmtId="2" formatCode="0.00"/>
      <fill>
        <patternFill patternType="solid">
          <fgColor indexed="64"/>
          <bgColor theme="6" tint="0.59999389629810485"/>
        </patternFill>
      </fill>
    </dxf>
    <dxf>
      <numFmt numFmtId="166" formatCode="0.0"/>
    </dxf>
    <dxf>
      <numFmt numFmtId="166" formatCode="0.0"/>
    </dxf>
    <dxf>
      <numFmt numFmtId="166" formatCode="0.0"/>
    </dxf>
    <dxf>
      <numFmt numFmtId="166" formatCode="0.0"/>
      <fill>
        <patternFill patternType="solid">
          <fgColor indexed="64"/>
          <bgColor theme="6" tint="0.59999389629810485"/>
        </patternFill>
      </fill>
    </dxf>
    <dxf>
      <numFmt numFmtId="2" formatCode="0.00"/>
      <fill>
        <patternFill patternType="solid">
          <fgColor indexed="64"/>
          <bgColor theme="6" tint="0.59999389629810485"/>
        </patternFill>
      </fill>
    </dxf>
    <dxf>
      <numFmt numFmtId="166" formatCode="0.0"/>
    </dxf>
    <dxf>
      <numFmt numFmtId="166" formatCode="0.0"/>
    </dxf>
    <dxf>
      <numFmt numFmtId="166" formatCode="0.0"/>
    </dxf>
    <dxf>
      <numFmt numFmtId="2" formatCode="0.00"/>
      <fill>
        <patternFill patternType="solid">
          <fgColor indexed="64"/>
          <bgColor theme="6" tint="0.59999389629810485"/>
        </patternFill>
      </fill>
    </dxf>
    <dxf>
      <numFmt numFmtId="166" formatCode="0.0"/>
    </dxf>
    <dxf>
      <numFmt numFmtId="166" formatCode="0.0"/>
    </dxf>
    <dxf>
      <numFmt numFmtId="166" formatCode="0.0"/>
    </dxf>
    <dxf>
      <numFmt numFmtId="2" formatCode="0.00"/>
      <fill>
        <patternFill patternType="solid">
          <fgColor indexed="64"/>
          <bgColor theme="6" tint="0.39997558519241921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169" formatCode="[$NGN]\ #,##0"/>
    </dxf>
    <dxf>
      <numFmt numFmtId="169" formatCode="[$NGN]\ 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</dxf>
    <dxf>
      <numFmt numFmtId="2" formatCode="0.00"/>
    </dxf>
    <dxf>
      <numFmt numFmtId="14" formatCode="0.00%"/>
    </dxf>
    <dxf>
      <numFmt numFmtId="169" formatCode="[$NGN]\ 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colors>
    <mruColors>
      <color rgb="FF084C1F"/>
      <color rgb="FFF1F5E7"/>
      <color rgb="FF008000"/>
      <color rgb="FF005400"/>
      <color rgb="FFFDFEFC"/>
      <color rgb="FF0464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[Nigeria-Major-Banking-Experience-Analysis.xlsx]Pivot Summary!Banks Overall Rating on both Google Play Store and Apple App Store</c:name>
    <c:fmtId val="3"/>
  </c:pivotSource>
  <c:chart>
    <c:title>
      <c:tx>
        <c:rich>
          <a:bodyPr/>
          <a:lstStyle/>
          <a:p>
            <a:pPr algn="ctr">
              <a:defRPr/>
            </a:pPr>
            <a:endParaRPr lang="en-US"/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spPr>
          <a:solidFill>
            <a:srgbClr val="084C1F"/>
          </a:solidFill>
          <a:ln w="25400">
            <a:solidFill>
              <a:srgbClr val="084C1F"/>
            </a:solidFill>
            <a:miter lim="800000"/>
          </a:ln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 sz="1200">
                  <a:solidFill>
                    <a:srgbClr val="084C1F"/>
                  </a:solidFill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84C1F"/>
          </a:solidFill>
          <a:ln>
            <a:solidFill>
              <a:srgbClr val="084C1F"/>
            </a:solidFill>
          </a:ln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1400">
                  <a:solidFill>
                    <a:srgbClr val="084C1F"/>
                  </a:solidFill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Summary'!$E$25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84C1F"/>
            </a:solidFill>
            <a:ln>
              <a:solidFill>
                <a:srgbClr val="084C1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084C1F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Summary'!$D$26:$D$30</c:f>
              <c:strCache>
                <c:ptCount val="5"/>
                <c:pt idx="0">
                  <c:v>Guaranty Trust Bank Plc</c:v>
                </c:pt>
                <c:pt idx="1">
                  <c:v>United Bank For Africa Plc</c:v>
                </c:pt>
                <c:pt idx="2">
                  <c:v>Fidelity Bank Plc</c:v>
                </c:pt>
                <c:pt idx="3">
                  <c:v>Access Bank Plc</c:v>
                </c:pt>
                <c:pt idx="4">
                  <c:v>Citibank Nigeria Limited</c:v>
                </c:pt>
              </c:strCache>
            </c:strRef>
          </c:cat>
          <c:val>
            <c:numRef>
              <c:f>'Pivot Summary'!$E$26:$E$30</c:f>
              <c:numCache>
                <c:formatCode>0.00</c:formatCode>
                <c:ptCount val="5"/>
                <c:pt idx="0">
                  <c:v>78.926623295275149</c:v>
                </c:pt>
                <c:pt idx="1">
                  <c:v>81.19580913138077</c:v>
                </c:pt>
                <c:pt idx="2">
                  <c:v>84.875439121729613</c:v>
                </c:pt>
                <c:pt idx="3">
                  <c:v>88.314570559759943</c:v>
                </c:pt>
                <c:pt idx="4">
                  <c:v>100.00011495852857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FB-4A4D-A2E9-8616FB51DA4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5"/>
        <c:axId val="80651392"/>
        <c:axId val="80652928"/>
      </c:barChart>
      <c:catAx>
        <c:axId val="80651392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400">
                <a:solidFill>
                  <a:srgbClr val="084C1F"/>
                </a:solidFill>
              </a:defRPr>
            </a:pPr>
            <a:endParaRPr lang="en-US"/>
          </a:p>
        </c:txPr>
        <c:crossAx val="80652928"/>
        <c:crosses val="autoZero"/>
        <c:auto val="1"/>
        <c:lblAlgn val="ctr"/>
        <c:lblOffset val="100"/>
        <c:noMultiLvlLbl val="0"/>
      </c:catAx>
      <c:valAx>
        <c:axId val="80652928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80651392"/>
        <c:crosses val="autoZero"/>
        <c:crossBetween val="between"/>
      </c:valAx>
      <c:spPr>
        <a:solidFill>
          <a:srgbClr val="F1F5E7"/>
        </a:solidFill>
      </c:spPr>
    </c:plotArea>
    <c:plotVisOnly val="1"/>
    <c:dispBlanksAs val="gap"/>
    <c:showDLblsOverMax val="0"/>
  </c:chart>
  <c:spPr>
    <a:solidFill>
      <a:srgbClr val="F1F5E7"/>
    </a:solidFill>
    <a:ln>
      <a:solidFill>
        <a:srgbClr val="084C1F"/>
      </a:solidFill>
    </a:ln>
  </c:spPr>
  <c:printSettings>
    <c:headerFooter/>
    <c:pageMargins b="0.75000000000000167" l="0.70000000000000062" r="0.70000000000000062" t="0.75000000000000167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[Nigeria-Major-Banking-Experience-Analysis.xlsx]Pivot Summary!Banks by Accessibility Score</c:name>
    <c:fmtId val="5"/>
  </c:pivotSource>
  <c:chart>
    <c:title>
      <c:tx>
        <c:rich>
          <a:bodyPr/>
          <a:lstStyle/>
          <a:p>
            <a:pPr>
              <a:defRPr/>
            </a:pPr>
            <a:endParaRPr lang="en-US"/>
          </a:p>
        </c:rich>
      </c:tx>
      <c:overlay val="0"/>
    </c:title>
    <c:autoTitleDeleted val="0"/>
    <c:pivotFmts>
      <c:pivotFmt>
        <c:idx val="0"/>
        <c:spPr>
          <a:solidFill>
            <a:srgbClr val="005400"/>
          </a:solidFill>
          <a:ln w="25400">
            <a:solidFill>
              <a:srgbClr val="005400"/>
            </a:solidFill>
            <a:miter lim="800000"/>
          </a:ln>
        </c:spPr>
        <c:marker>
          <c:symbol val="none"/>
        </c:marker>
      </c:pivotFmt>
      <c:pivotFmt>
        <c:idx val="1"/>
        <c:spPr>
          <a:solidFill>
            <a:srgbClr val="005400"/>
          </a:solidFill>
          <a:ln w="25400">
            <a:solidFill>
              <a:srgbClr val="005400"/>
            </a:solidFill>
            <a:miter lim="800000"/>
          </a:ln>
        </c:spPr>
        <c:marker>
          <c:symbol val="none"/>
        </c:marker>
      </c:pivotFmt>
      <c:pivotFmt>
        <c:idx val="2"/>
        <c:spPr>
          <a:solidFill>
            <a:srgbClr val="084C1F"/>
          </a:solidFill>
          <a:ln w="25400">
            <a:solidFill>
              <a:srgbClr val="084C1F"/>
            </a:solidFill>
            <a:miter lim="800000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84C1F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Summary'!$E$1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84C1F"/>
            </a:solidFill>
          </c:spPr>
          <c:invertIfNegative val="0"/>
          <c:cat>
            <c:strRef>
              <c:f>'Pivot Summary'!$D$2:$D$11</c:f>
              <c:strCache>
                <c:ptCount val="10"/>
                <c:pt idx="0">
                  <c:v>Providus Bank</c:v>
                </c:pt>
                <c:pt idx="1">
                  <c:v>Guaranty Trust Bank Plc</c:v>
                </c:pt>
                <c:pt idx="2">
                  <c:v>Polaris Bank Plc</c:v>
                </c:pt>
                <c:pt idx="3">
                  <c:v>Union Bank of Nigeria Plc</c:v>
                </c:pt>
                <c:pt idx="4">
                  <c:v>Fidelity Bank Plc</c:v>
                </c:pt>
                <c:pt idx="5">
                  <c:v>Ecobank Nigeria Plc</c:v>
                </c:pt>
                <c:pt idx="6">
                  <c:v>United Bank For Africa Plc</c:v>
                </c:pt>
                <c:pt idx="7">
                  <c:v>Zenith Bank Plc</c:v>
                </c:pt>
                <c:pt idx="8">
                  <c:v>First Bank Nigeria Limited</c:v>
                </c:pt>
                <c:pt idx="9">
                  <c:v>Access Bank Plc</c:v>
                </c:pt>
              </c:strCache>
            </c:strRef>
          </c:cat>
          <c:val>
            <c:numRef>
              <c:f>'Pivot Summary'!$E$2:$E$11</c:f>
              <c:numCache>
                <c:formatCode>0.00</c:formatCode>
                <c:ptCount val="10"/>
                <c:pt idx="0">
                  <c:v>17.123104693140796</c:v>
                </c:pt>
                <c:pt idx="1">
                  <c:v>17.92851985559567</c:v>
                </c:pt>
                <c:pt idx="2">
                  <c:v>18.350541516245485</c:v>
                </c:pt>
                <c:pt idx="3">
                  <c:v>18.578339350180507</c:v>
                </c:pt>
                <c:pt idx="4">
                  <c:v>18.722743682310469</c:v>
                </c:pt>
                <c:pt idx="5">
                  <c:v>20.311191335740077</c:v>
                </c:pt>
                <c:pt idx="6">
                  <c:v>24.210108303249097</c:v>
                </c:pt>
                <c:pt idx="7">
                  <c:v>29.914079422382677</c:v>
                </c:pt>
                <c:pt idx="8">
                  <c:v>40.011191335740072</c:v>
                </c:pt>
                <c:pt idx="9">
                  <c:v>40.599999999999994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16-46B0-9B2F-1849CE4F28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4"/>
        <c:axId val="144298752"/>
        <c:axId val="144300288"/>
      </c:barChart>
      <c:catAx>
        <c:axId val="144298752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400">
                <a:solidFill>
                  <a:srgbClr val="084C1F"/>
                </a:solidFill>
              </a:defRPr>
            </a:pPr>
            <a:endParaRPr lang="en-US"/>
          </a:p>
        </c:txPr>
        <c:crossAx val="144300288"/>
        <c:crosses val="autoZero"/>
        <c:auto val="1"/>
        <c:lblAlgn val="ctr"/>
        <c:lblOffset val="100"/>
        <c:noMultiLvlLbl val="0"/>
      </c:catAx>
      <c:valAx>
        <c:axId val="144300288"/>
        <c:scaling>
          <c:orientation val="minMax"/>
          <c:min val="1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>
                <a:solidFill>
                  <a:srgbClr val="084C1F"/>
                </a:solidFill>
              </a:defRPr>
            </a:pPr>
            <a:endParaRPr lang="en-US"/>
          </a:p>
        </c:txPr>
        <c:crossAx val="144298752"/>
        <c:crosses val="autoZero"/>
        <c:crossBetween val="between"/>
        <c:majorUnit val="20"/>
      </c:valAx>
      <c:spPr>
        <a:solidFill>
          <a:srgbClr val="F1F5E7"/>
        </a:solidFill>
      </c:spPr>
    </c:plotArea>
    <c:plotVisOnly val="1"/>
    <c:dispBlanksAs val="gap"/>
    <c:showDLblsOverMax val="0"/>
  </c:chart>
  <c:spPr>
    <a:solidFill>
      <a:srgbClr val="F1F5E7"/>
    </a:solidFill>
    <a:ln>
      <a:solidFill>
        <a:srgbClr val="084C1F"/>
      </a:solidFill>
    </a:ln>
  </c:spPr>
  <c:printSettings>
    <c:headerFooter/>
    <c:pageMargins b="0.750000000000001" l="0.70000000000000062" r="0.70000000000000062" t="0.750000000000001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rgbClr val="084C1F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'Relationship Table'!$B$2:$B$27</c:f>
              <c:numCache>
                <c:formatCode>_-[$NGN]\ * #,##0.00_-;\-[$NGN]\ * #,##0.00_-;_-[$NGN]\ * "-"??_-;_-@_-</c:formatCode>
                <c:ptCount val="26"/>
                <c:pt idx="0">
                  <c:v>53.1</c:v>
                </c:pt>
                <c:pt idx="1">
                  <c:v>0.16</c:v>
                </c:pt>
                <c:pt idx="2">
                  <c:v>1.84</c:v>
                </c:pt>
                <c:pt idx="3">
                  <c:v>12.56</c:v>
                </c:pt>
                <c:pt idx="4">
                  <c:v>11.35</c:v>
                </c:pt>
                <c:pt idx="5">
                  <c:v>26.83</c:v>
                </c:pt>
                <c:pt idx="6">
                  <c:v>6.18</c:v>
                </c:pt>
                <c:pt idx="7">
                  <c:v>3.3</c:v>
                </c:pt>
                <c:pt idx="8">
                  <c:v>14.06</c:v>
                </c:pt>
                <c:pt idx="9">
                  <c:v>0.31</c:v>
                </c:pt>
                <c:pt idx="10">
                  <c:v>0.23</c:v>
                </c:pt>
                <c:pt idx="11">
                  <c:v>0.28999999999999998</c:v>
                </c:pt>
                <c:pt idx="12">
                  <c:v>0.23</c:v>
                </c:pt>
                <c:pt idx="13">
                  <c:v>1.42</c:v>
                </c:pt>
                <c:pt idx="14">
                  <c:v>1.7</c:v>
                </c:pt>
                <c:pt idx="15">
                  <c:v>4.0999999999999996</c:v>
                </c:pt>
                <c:pt idx="16">
                  <c:v>0.23</c:v>
                </c:pt>
                <c:pt idx="17">
                  <c:v>8.91</c:v>
                </c:pt>
                <c:pt idx="18">
                  <c:v>1.2</c:v>
                </c:pt>
                <c:pt idx="19">
                  <c:v>4.7</c:v>
                </c:pt>
                <c:pt idx="20">
                  <c:v>0.14000000000000001</c:v>
                </c:pt>
                <c:pt idx="21">
                  <c:v>0.13</c:v>
                </c:pt>
                <c:pt idx="22">
                  <c:v>4.2</c:v>
                </c:pt>
                <c:pt idx="23">
                  <c:v>21.4</c:v>
                </c:pt>
                <c:pt idx="24">
                  <c:v>5.76</c:v>
                </c:pt>
                <c:pt idx="25">
                  <c:v>28.45</c:v>
                </c:pt>
              </c:numCache>
            </c:numRef>
          </c:xVal>
          <c:yVal>
            <c:numRef>
              <c:f>'Relationship Table'!$C$2:$C$27</c:f>
              <c:numCache>
                <c:formatCode>0.00</c:formatCode>
                <c:ptCount val="26"/>
                <c:pt idx="0">
                  <c:v>49.210976588279465</c:v>
                </c:pt>
                <c:pt idx="1">
                  <c:v>26.893082253870904</c:v>
                </c:pt>
                <c:pt idx="2">
                  <c:v>25.438837403892069</c:v>
                </c:pt>
                <c:pt idx="3">
                  <c:v>28.566028598326341</c:v>
                </c:pt>
                <c:pt idx="4">
                  <c:v>47.398727931550738</c:v>
                </c:pt>
                <c:pt idx="5">
                  <c:v>53.377900070910158</c:v>
                </c:pt>
                <c:pt idx="6">
                  <c:v>34.535592109045133</c:v>
                </c:pt>
                <c:pt idx="7">
                  <c:v>21.673153451582547</c:v>
                </c:pt>
                <c:pt idx="8">
                  <c:v>36.001035677815885</c:v>
                </c:pt>
                <c:pt idx="9">
                  <c:v>38.924216761966179</c:v>
                </c:pt>
                <c:pt idx="10">
                  <c:v>21.404810251456254</c:v>
                </c:pt>
                <c:pt idx="11">
                  <c:v>27.31846468490652</c:v>
                </c:pt>
                <c:pt idx="12">
                  <c:v>23.507539901387805</c:v>
                </c:pt>
                <c:pt idx="13">
                  <c:v>37.037826779376253</c:v>
                </c:pt>
                <c:pt idx="14">
                  <c:v>21.217501014679954</c:v>
                </c:pt>
                <c:pt idx="15">
                  <c:v>39.89105887844012</c:v>
                </c:pt>
                <c:pt idx="16">
                  <c:v>35.786895248841894</c:v>
                </c:pt>
                <c:pt idx="17">
                  <c:v>29.110559255260107</c:v>
                </c:pt>
                <c:pt idx="18">
                  <c:v>24.545475217984364</c:v>
                </c:pt>
                <c:pt idx="19">
                  <c:v>37.430329931952514</c:v>
                </c:pt>
                <c:pt idx="20">
                  <c:v>28.700509912690098</c:v>
                </c:pt>
                <c:pt idx="21">
                  <c:v>26.670744364222362</c:v>
                </c:pt>
                <c:pt idx="22">
                  <c:v>45.453858688426891</c:v>
                </c:pt>
                <c:pt idx="23">
                  <c:v>47.440906803473432</c:v>
                </c:pt>
                <c:pt idx="24">
                  <c:v>26.140619262805092</c:v>
                </c:pt>
                <c:pt idx="25">
                  <c:v>45.720815321464727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96-44A3-8CFD-2342EC7C7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3971968"/>
        <c:axId val="2023974920"/>
      </c:scatterChart>
      <c:valAx>
        <c:axId val="20239719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rgbClr val="084C1F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500" b="1">
                    <a:solidFill>
                      <a:srgbClr val="084C1F"/>
                    </a:solidFill>
                  </a:rPr>
                  <a:t>Standalone Assets (Trillion)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rgbClr val="084C1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NGN]\ * #,##0.00_-;\-[$NGN]\ * #,##0.00_-;_-[$NGN]\ 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rgbClr val="084C1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974920"/>
        <c:crosses val="autoZero"/>
        <c:crossBetween val="midCat"/>
      </c:valAx>
      <c:valAx>
        <c:axId val="202397492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rgbClr val="084C1F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500" b="1">
                    <a:solidFill>
                      <a:srgbClr val="084C1F"/>
                    </a:solidFill>
                  </a:rPr>
                  <a:t>Banking Experience Index (BEI)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rgbClr val="084C1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rgbClr val="084C1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9719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1F5E7"/>
    </a:solidFill>
    <a:ln w="9525" cap="flat" cmpd="sng" algn="ctr">
      <a:solidFill>
        <a:srgbClr val="084C1F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[Nigeria-Major-Banking-Experience-Analysis.xlsx]Pivot Summary!PivotTable3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84C1F"/>
          </a:solidFill>
          <a:ln>
            <a:solidFill>
              <a:srgbClr val="084C1F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rgbClr val="084C1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Summary'!$H$1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84C1F"/>
            </a:solidFill>
            <a:ln>
              <a:solidFill>
                <a:srgbClr val="084C1F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084C1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Summary'!$G$2:$G$11</c:f>
              <c:strCache>
                <c:ptCount val="10"/>
                <c:pt idx="0">
                  <c:v>First Bank Nigeria Limited</c:v>
                </c:pt>
                <c:pt idx="1">
                  <c:v>Access Bank Plc</c:v>
                </c:pt>
                <c:pt idx="2">
                  <c:v>United Bank For Africa Plc</c:v>
                </c:pt>
                <c:pt idx="3">
                  <c:v>Fidelity Bank Plc</c:v>
                </c:pt>
                <c:pt idx="4">
                  <c:v>Zenith Bank Plc</c:v>
                </c:pt>
                <c:pt idx="5">
                  <c:v>Union Bank of Nigeria Plc</c:v>
                </c:pt>
                <c:pt idx="6">
                  <c:v>Providus Bank</c:v>
                </c:pt>
                <c:pt idx="7">
                  <c:v>Keystone Bank Limited</c:v>
                </c:pt>
                <c:pt idx="8">
                  <c:v>Sterling Bank Plc</c:v>
                </c:pt>
                <c:pt idx="9">
                  <c:v>Polaris Bank Plc</c:v>
                </c:pt>
              </c:strCache>
            </c:strRef>
          </c:cat>
          <c:val>
            <c:numRef>
              <c:f>'Pivot Summary'!$H$2:$H$11</c:f>
              <c:numCache>
                <c:formatCode>0.00</c:formatCode>
                <c:ptCount val="10"/>
                <c:pt idx="0">
                  <c:v>53.377900070910158</c:v>
                </c:pt>
                <c:pt idx="1">
                  <c:v>49.210976588279465</c:v>
                </c:pt>
                <c:pt idx="2">
                  <c:v>47.440906803473432</c:v>
                </c:pt>
                <c:pt idx="3">
                  <c:v>47.398727931550738</c:v>
                </c:pt>
                <c:pt idx="4">
                  <c:v>45.720815321464727</c:v>
                </c:pt>
                <c:pt idx="5">
                  <c:v>45.453858688426891</c:v>
                </c:pt>
                <c:pt idx="6">
                  <c:v>39.89105887844012</c:v>
                </c:pt>
                <c:pt idx="7">
                  <c:v>38.924216761966179</c:v>
                </c:pt>
                <c:pt idx="8">
                  <c:v>37.430329931952514</c:v>
                </c:pt>
                <c:pt idx="9">
                  <c:v>37.037826779376253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25-4B0A-A7FD-71A0D2E6EC4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555222744"/>
        <c:axId val="555225040"/>
      </c:barChart>
      <c:catAx>
        <c:axId val="555222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84C1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25040"/>
        <c:crosses val="autoZero"/>
        <c:auto val="1"/>
        <c:lblAlgn val="ctr"/>
        <c:lblOffset val="100"/>
        <c:noMultiLvlLbl val="0"/>
      </c:catAx>
      <c:valAx>
        <c:axId val="555225040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84C1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22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1F5E7"/>
    </a:solidFill>
    <a:ln w="9525" cap="flat" cmpd="sng" algn="ctr">
      <a:solidFill>
        <a:srgbClr val="084C1F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3_1">
  <dgm:title val=""/>
  <dgm:desc val=""/>
  <dgm:catLst>
    <dgm:cat type="accent3" pri="11100"/>
  </dgm:catLst>
  <dgm:styleLbl name="node0">
    <dgm:fillClrLst meth="repeat">
      <a:schemeClr val="lt1"/>
    </dgm:fillClrLst>
    <dgm:linClrLst meth="repeat">
      <a:schemeClr val="accent3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1">
    <dgm:fillClrLst meth="repeat">
      <a:schemeClr val="lt1"/>
    </dgm:fillClrLst>
    <dgm:linClrLst meth="repeat">
      <a:schemeClr val="accent3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lignNode1">
    <dgm:fillClrLst meth="repeat">
      <a:schemeClr val="lt1"/>
    </dgm:fillClrLst>
    <dgm:linClrLst meth="repeat">
      <a:schemeClr val="accent3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lnNode1">
    <dgm:fillClrLst meth="repeat">
      <a:schemeClr val="lt1"/>
    </dgm:fillClrLst>
    <dgm:linClrLst meth="repeat">
      <a:schemeClr val="accent3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vennNode1">
    <dgm:fillClrLst meth="repeat">
      <a:schemeClr val="lt1">
        <a:alpha val="50000"/>
      </a:schemeClr>
    </dgm:fillClrLst>
    <dgm:linClrLst meth="repeat">
      <a:schemeClr val="accent3">
        <a:shade val="80000"/>
      </a:schemeClr>
    </dgm:linClrLst>
    <dgm:effectClrLst/>
    <dgm:txLinClrLst/>
    <dgm:txFillClrLst/>
    <dgm:txEffectClrLst/>
  </dgm:styleLbl>
  <dgm:styleLbl name="node2">
    <dgm:fillClrLst meth="repeat">
      <a:schemeClr val="lt1"/>
    </dgm:fillClrLst>
    <dgm:linClrLst meth="repeat">
      <a:schemeClr val="accent3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3">
    <dgm:fillClrLst meth="repeat">
      <a:schemeClr val="lt1"/>
    </dgm:fillClrLst>
    <dgm:linClrLst meth="repeat">
      <a:schemeClr val="accent3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4">
    <dgm:fillClrLst meth="repeat">
      <a:schemeClr val="lt1"/>
    </dgm:fillClrLst>
    <dgm:linClrLst meth="repeat">
      <a:schemeClr val="accent3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fgImgPlace1">
    <dgm:fillClrLst meth="repeat">
      <a:schemeClr val="accent3">
        <a:tint val="40000"/>
      </a:schemeClr>
    </dgm:fillClrLst>
    <dgm:linClrLst meth="repeat">
      <a:schemeClr val="accent3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3">
        <a:tint val="40000"/>
      </a:schemeClr>
    </dgm:fillClrLst>
    <dgm:linClrLst meth="repeat">
      <a:schemeClr val="accent3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3">
        <a:tint val="40000"/>
      </a:schemeClr>
    </dgm:fillClrLst>
    <dgm:linClrLst meth="repeat">
      <a:schemeClr val="accent3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3">
        <a:tint val="60000"/>
      </a:schemeClr>
    </dgm:fillClrLst>
    <dgm:linClrLst meth="repeat">
      <a:schemeClr val="accent3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fgSibTrans2D1">
    <dgm:fillClrLst meth="repeat">
      <a:schemeClr val="accent3">
        <a:tint val="60000"/>
      </a:schemeClr>
    </dgm:fillClrLst>
    <dgm:linClrLst meth="repeat">
      <a:schemeClr val="accent3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bgSibTrans2D1">
    <dgm:fillClrLst meth="repeat">
      <a:schemeClr val="accent3">
        <a:tint val="60000"/>
      </a:schemeClr>
    </dgm:fillClrLst>
    <dgm:linClrLst meth="repeat">
      <a:schemeClr val="accent3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sibTrans1D1">
    <dgm:fillClrLst meth="repeat">
      <a:schemeClr val="accent3"/>
    </dgm:fillClrLst>
    <dgm:linClrLst meth="repeat">
      <a:schemeClr val="accent3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3"/>
    </dgm:fillClrLst>
    <dgm:linClrLst meth="repeat">
      <a:schemeClr val="accent3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lt1"/>
    </dgm:fillClrLst>
    <dgm:linClrLst meth="repeat">
      <a:schemeClr val="accent3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1">
    <dgm:fillClrLst meth="repeat">
      <a:schemeClr val="lt1"/>
    </dgm:fillClrLst>
    <dgm:linClrLst meth="repeat">
      <a:schemeClr val="accent3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2">
    <dgm:fillClrLst meth="repeat">
      <a:schemeClr val="lt1"/>
    </dgm:fillClrLst>
    <dgm:linClrLst meth="repeat">
      <a:schemeClr val="accent3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3">
    <dgm:fillClrLst meth="repeat">
      <a:schemeClr val="lt1"/>
    </dgm:fillClrLst>
    <dgm:linClrLst meth="repeat">
      <a:schemeClr val="accent3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4">
    <dgm:fillClrLst meth="repeat">
      <a:schemeClr val="lt1"/>
    </dgm:fillClrLst>
    <dgm:linClrLst meth="repeat">
      <a:schemeClr val="accent3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parChTrans2D1">
    <dgm:fillClrLst meth="repeat">
      <a:schemeClr val="accent3">
        <a:tint val="60000"/>
      </a:schemeClr>
    </dgm:fillClrLst>
    <dgm:linClrLst meth="repeat">
      <a:schemeClr val="accent3">
        <a:tint val="60000"/>
      </a:schemeClr>
    </dgm:linClrLst>
    <dgm:effectClrLst/>
    <dgm:txLinClrLst/>
    <dgm:txFillClrLst/>
    <dgm:txEffectClrLst/>
  </dgm:styleLbl>
  <dgm:styleLbl name="parChTrans2D2">
    <dgm:fillClrLst meth="repeat">
      <a:schemeClr val="accent3"/>
    </dgm:fillClrLst>
    <dgm:linClrLst meth="repeat">
      <a:schemeClr val="accent3"/>
    </dgm:linClrLst>
    <dgm:effectClrLst/>
    <dgm:txLinClrLst/>
    <dgm:txFillClrLst/>
    <dgm:txEffectClrLst/>
  </dgm:styleLbl>
  <dgm:styleLbl name="parChTrans2D3">
    <dgm:fillClrLst meth="repeat">
      <a:schemeClr val="accent3"/>
    </dgm:fillClrLst>
    <dgm:linClrLst meth="repeat">
      <a:schemeClr val="accent3"/>
    </dgm:linClrLst>
    <dgm:effectClrLst/>
    <dgm:txLinClrLst/>
    <dgm:txFillClrLst/>
    <dgm:txEffectClrLst/>
  </dgm:styleLbl>
  <dgm:styleLbl name="parChTrans2D4">
    <dgm:fillClrLst meth="repeat">
      <a:schemeClr val="accent3"/>
    </dgm:fillClrLst>
    <dgm:linClrLst meth="repeat">
      <a:schemeClr val="accent3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3"/>
    </dgm:fillClrLst>
    <dgm:linClrLst meth="repeat">
      <a:schemeClr val="accent3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3"/>
    </dgm:fillClrLst>
    <dgm:linClrLst meth="repeat">
      <a:schemeClr val="accent3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3"/>
    </dgm:fillClrLst>
    <dgm:linClrLst meth="repeat">
      <a:schemeClr val="accent3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3"/>
    </dgm:fillClrLst>
    <dgm:linClrLst meth="repeat">
      <a:schemeClr val="accent3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accent3">
        <a:alpha val="90000"/>
        <a:tint val="4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accent3">
        <a:alpha val="90000"/>
        <a:tint val="4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accent3">
        <a:alpha val="90000"/>
        <a:tint val="4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accent3">
        <a:alpha val="40000"/>
        <a:tint val="4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accent3">
        <a:alpha val="90000"/>
        <a:tint val="4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lt1">
        <a:alpha val="90000"/>
        <a:tint val="40000"/>
      </a:schemeClr>
    </dgm:fillClrLst>
    <dgm:linClrLst meth="repeat">
      <a:schemeClr val="accent3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lt1">
        <a:alpha val="90000"/>
        <a:tint val="40000"/>
      </a:schemeClr>
    </dgm:fillClrLst>
    <dgm:linClrLst meth="repeat">
      <a:schemeClr val="accent3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lt1">
        <a:alpha val="90000"/>
        <a:tint val="40000"/>
      </a:schemeClr>
    </dgm:fillClrLst>
    <dgm:linClrLst meth="repeat">
      <a:schemeClr val="accent3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accent3">
        <a:alpha val="90000"/>
        <a:tint val="4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accent3">
        <a:alpha val="90000"/>
        <a:tint val="4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accent3">
        <a:alpha val="90000"/>
        <a:tint val="4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accent3">
        <a:alpha val="90000"/>
        <a:tint val="4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3">
        <a:tint val="4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3">
        <a:shade val="80000"/>
      </a:schemeClr>
    </dgm:fillClrLst>
    <dgm:linClrLst meth="repeat">
      <a:schemeClr val="accent3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3">
        <a:tint val="50000"/>
        <a:alpha val="40000"/>
      </a:schemeClr>
    </dgm:fillClrLst>
    <dgm:linClrLst meth="repeat">
      <a:schemeClr val="accent3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3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1A006B05-8558-49B5-92C6-B0E3EE68ACF6}" type="doc">
      <dgm:prSet loTypeId="urn:microsoft.com/office/officeart/2005/8/layout/process2" loCatId="process" qsTypeId="urn:microsoft.com/office/officeart/2005/8/quickstyle/simple2" qsCatId="simple" csTypeId="urn:microsoft.com/office/officeart/2005/8/colors/accent3_1" csCatId="accent3" phldr="1"/>
      <dgm:spPr/>
    </dgm:pt>
    <dgm:pt modelId="{59D1DF8C-0483-4330-B7C4-6DFF47999246}">
      <dgm:prSet custT="1"/>
      <dgm:spPr/>
      <dgm:t>
        <a:bodyPr/>
        <a:lstStyle/>
        <a:p>
          <a:r>
            <a:rPr lang="en-US" sz="1400">
              <a:solidFill>
                <a:schemeClr val="tx1"/>
              </a:solidFill>
              <a:latin typeface="Segoe UI Semibold" pitchFamily="34" charset="0"/>
              <a:cs typeface="Segoe UI Semibold" pitchFamily="34" charset="0"/>
            </a:rPr>
            <a:t>Digital Experience</a:t>
          </a:r>
        </a:p>
      </dgm:t>
    </dgm:pt>
    <dgm:pt modelId="{BC8A9384-DCF1-4CB5-A341-71FE489B20C4}" type="parTrans" cxnId="{76D1B3A0-9827-4A3B-BCB8-357F80D8B38A}">
      <dgm:prSet/>
      <dgm:spPr/>
      <dgm:t>
        <a:bodyPr/>
        <a:lstStyle/>
        <a:p>
          <a:endParaRPr lang="en-US" sz="1200">
            <a:solidFill>
              <a:schemeClr val="tx1"/>
            </a:solidFill>
            <a:latin typeface="Segoe UI Semibold" pitchFamily="34" charset="0"/>
            <a:cs typeface="Segoe UI Semibold" pitchFamily="34" charset="0"/>
          </a:endParaRPr>
        </a:p>
      </dgm:t>
    </dgm:pt>
    <dgm:pt modelId="{591ABDB6-2D08-4D14-BEEF-C4005774E54E}" type="sibTrans" cxnId="{76D1B3A0-9827-4A3B-BCB8-357F80D8B38A}">
      <dgm:prSet custT="1"/>
      <dgm:spPr/>
      <dgm:t>
        <a:bodyPr/>
        <a:lstStyle/>
        <a:p>
          <a:endParaRPr lang="en-US" sz="1200">
            <a:solidFill>
              <a:schemeClr val="tx1"/>
            </a:solidFill>
            <a:latin typeface="Segoe UI Semibold" pitchFamily="34" charset="0"/>
            <a:cs typeface="Segoe UI Semibold" pitchFamily="34" charset="0"/>
          </a:endParaRPr>
        </a:p>
      </dgm:t>
    </dgm:pt>
    <dgm:pt modelId="{36E4479C-AF2B-4148-843B-7ECFB246EF18}">
      <dgm:prSet custT="1"/>
      <dgm:spPr/>
      <dgm:t>
        <a:bodyPr/>
        <a:lstStyle/>
        <a:p>
          <a:r>
            <a:rPr lang="en-US" sz="1600">
              <a:solidFill>
                <a:schemeClr val="tx1"/>
              </a:solidFill>
              <a:latin typeface="Segoe UI Semibold" pitchFamily="34" charset="0"/>
              <a:cs typeface="Segoe UI Semibold" pitchFamily="34" charset="0"/>
            </a:rPr>
            <a:t>Accessibility</a:t>
          </a:r>
        </a:p>
      </dgm:t>
    </dgm:pt>
    <dgm:pt modelId="{CCE356B9-FEF2-4EBB-AC2C-81871B600973}" type="parTrans" cxnId="{5C9F5608-7CA8-4B75-84A8-915EA3900723}">
      <dgm:prSet/>
      <dgm:spPr/>
      <dgm:t>
        <a:bodyPr/>
        <a:lstStyle/>
        <a:p>
          <a:endParaRPr lang="en-US" sz="1200">
            <a:solidFill>
              <a:schemeClr val="tx1"/>
            </a:solidFill>
            <a:latin typeface="Segoe UI Semibold" pitchFamily="34" charset="0"/>
            <a:cs typeface="Segoe UI Semibold" pitchFamily="34" charset="0"/>
          </a:endParaRPr>
        </a:p>
      </dgm:t>
    </dgm:pt>
    <dgm:pt modelId="{08095FFA-2824-49CF-B9E5-97A19E42BD3D}" type="sibTrans" cxnId="{5C9F5608-7CA8-4B75-84A8-915EA3900723}">
      <dgm:prSet custT="1"/>
      <dgm:spPr/>
      <dgm:t>
        <a:bodyPr/>
        <a:lstStyle/>
        <a:p>
          <a:endParaRPr lang="en-US" sz="1200">
            <a:solidFill>
              <a:schemeClr val="tx1"/>
            </a:solidFill>
            <a:latin typeface="Segoe UI Semibold" pitchFamily="34" charset="0"/>
            <a:cs typeface="Segoe UI Semibold" pitchFamily="34" charset="0"/>
          </a:endParaRPr>
        </a:p>
      </dgm:t>
    </dgm:pt>
    <dgm:pt modelId="{4D9CCF38-D83F-4667-9D25-144E1F8F546F}">
      <dgm:prSet custT="1"/>
      <dgm:spPr/>
      <dgm:t>
        <a:bodyPr/>
        <a:lstStyle/>
        <a:p>
          <a:r>
            <a:rPr lang="en-US" sz="1800">
              <a:solidFill>
                <a:schemeClr val="tx1"/>
              </a:solidFill>
              <a:latin typeface="Segoe UI Semibold" pitchFamily="34" charset="0"/>
              <a:cs typeface="Segoe UI Semibold" pitchFamily="34" charset="0"/>
            </a:rPr>
            <a:t>Overall BEI</a:t>
          </a:r>
        </a:p>
      </dgm:t>
    </dgm:pt>
    <dgm:pt modelId="{1E029EDD-F826-40F8-8DC7-8E76BFB61292}" type="parTrans" cxnId="{9A3D2F9C-1F67-4868-9691-2FAE402AB0EF}">
      <dgm:prSet/>
      <dgm:spPr/>
      <dgm:t>
        <a:bodyPr/>
        <a:lstStyle/>
        <a:p>
          <a:endParaRPr lang="en-US" sz="1200">
            <a:solidFill>
              <a:schemeClr val="tx1"/>
            </a:solidFill>
            <a:latin typeface="Segoe UI Semibold" pitchFamily="34" charset="0"/>
            <a:cs typeface="Segoe UI Semibold" pitchFamily="34" charset="0"/>
          </a:endParaRPr>
        </a:p>
      </dgm:t>
    </dgm:pt>
    <dgm:pt modelId="{54814CA4-AD4E-45C4-9CCD-9A5418BF523C}" type="sibTrans" cxnId="{9A3D2F9C-1F67-4868-9691-2FAE402AB0EF}">
      <dgm:prSet/>
      <dgm:spPr/>
      <dgm:t>
        <a:bodyPr/>
        <a:lstStyle/>
        <a:p>
          <a:endParaRPr lang="en-US" sz="1200">
            <a:solidFill>
              <a:schemeClr val="tx1"/>
            </a:solidFill>
            <a:latin typeface="Segoe UI Semibold" pitchFamily="34" charset="0"/>
            <a:cs typeface="Segoe UI Semibold" pitchFamily="34" charset="0"/>
          </a:endParaRPr>
        </a:p>
      </dgm:t>
    </dgm:pt>
    <dgm:pt modelId="{C55C7B19-FFD2-47CD-93DA-FC2451B982FE}" type="pres">
      <dgm:prSet presAssocID="{1A006B05-8558-49B5-92C6-B0E3EE68ACF6}" presName="linearFlow" presStyleCnt="0">
        <dgm:presLayoutVars>
          <dgm:resizeHandles val="exact"/>
        </dgm:presLayoutVars>
      </dgm:prSet>
      <dgm:spPr/>
    </dgm:pt>
    <dgm:pt modelId="{4DDE0C54-4C6F-4814-A710-2CFDDD4D8220}" type="pres">
      <dgm:prSet presAssocID="{59D1DF8C-0483-4330-B7C4-6DFF47999246}" presName="node" presStyleLbl="node1" presStyleIdx="0" presStyleCnt="3">
        <dgm:presLayoutVars>
          <dgm:bulletEnabled val="1"/>
        </dgm:presLayoutVars>
      </dgm:prSet>
      <dgm:spPr/>
    </dgm:pt>
    <dgm:pt modelId="{073AA47C-D626-4EE5-B7E4-5C12A95AB37C}" type="pres">
      <dgm:prSet presAssocID="{591ABDB6-2D08-4D14-BEEF-C4005774E54E}" presName="sibTrans" presStyleLbl="sibTrans2D1" presStyleIdx="0" presStyleCnt="2"/>
      <dgm:spPr/>
    </dgm:pt>
    <dgm:pt modelId="{5745C13D-92B8-406C-971C-84E046CDD712}" type="pres">
      <dgm:prSet presAssocID="{591ABDB6-2D08-4D14-BEEF-C4005774E54E}" presName="connectorText" presStyleLbl="sibTrans2D1" presStyleIdx="0" presStyleCnt="2"/>
      <dgm:spPr/>
    </dgm:pt>
    <dgm:pt modelId="{F4119C5E-FDA4-487B-8B50-A8D819CA9EEC}" type="pres">
      <dgm:prSet presAssocID="{36E4479C-AF2B-4148-843B-7ECFB246EF18}" presName="node" presStyleLbl="node1" presStyleIdx="1" presStyleCnt="3">
        <dgm:presLayoutVars>
          <dgm:bulletEnabled val="1"/>
        </dgm:presLayoutVars>
      </dgm:prSet>
      <dgm:spPr/>
    </dgm:pt>
    <dgm:pt modelId="{066EAB42-E4C5-4AC9-B8BC-40DC561EACF0}" type="pres">
      <dgm:prSet presAssocID="{08095FFA-2824-49CF-B9E5-97A19E42BD3D}" presName="sibTrans" presStyleLbl="sibTrans2D1" presStyleIdx="1" presStyleCnt="2"/>
      <dgm:spPr/>
    </dgm:pt>
    <dgm:pt modelId="{B21E2A86-5400-4F01-926D-CCE602B3871A}" type="pres">
      <dgm:prSet presAssocID="{08095FFA-2824-49CF-B9E5-97A19E42BD3D}" presName="connectorText" presStyleLbl="sibTrans2D1" presStyleIdx="1" presStyleCnt="2"/>
      <dgm:spPr/>
    </dgm:pt>
    <dgm:pt modelId="{686F5C2E-34A9-4DC4-A841-7C9E87421C1F}" type="pres">
      <dgm:prSet presAssocID="{4D9CCF38-D83F-4667-9D25-144E1F8F546F}" presName="node" presStyleLbl="node1" presStyleIdx="2" presStyleCnt="3">
        <dgm:presLayoutVars>
          <dgm:bulletEnabled val="1"/>
        </dgm:presLayoutVars>
      </dgm:prSet>
      <dgm:spPr/>
    </dgm:pt>
  </dgm:ptLst>
  <dgm:cxnLst>
    <dgm:cxn modelId="{5C9F5608-7CA8-4B75-84A8-915EA3900723}" srcId="{1A006B05-8558-49B5-92C6-B0E3EE68ACF6}" destId="{36E4479C-AF2B-4148-843B-7ECFB246EF18}" srcOrd="1" destOrd="0" parTransId="{CCE356B9-FEF2-4EBB-AC2C-81871B600973}" sibTransId="{08095FFA-2824-49CF-B9E5-97A19E42BD3D}"/>
    <dgm:cxn modelId="{171D1A2C-9492-4511-B345-05861B3963CA}" type="presOf" srcId="{591ABDB6-2D08-4D14-BEEF-C4005774E54E}" destId="{073AA47C-D626-4EE5-B7E4-5C12A95AB37C}" srcOrd="0" destOrd="0" presId="urn:microsoft.com/office/officeart/2005/8/layout/process2"/>
    <dgm:cxn modelId="{1B68583E-6A11-43A9-819F-17AF77802D6B}" type="presOf" srcId="{08095FFA-2824-49CF-B9E5-97A19E42BD3D}" destId="{B21E2A86-5400-4F01-926D-CCE602B3871A}" srcOrd="1" destOrd="0" presId="urn:microsoft.com/office/officeart/2005/8/layout/process2"/>
    <dgm:cxn modelId="{19CA3D67-723E-49F2-B076-CE1CDE7C874C}" type="presOf" srcId="{4D9CCF38-D83F-4667-9D25-144E1F8F546F}" destId="{686F5C2E-34A9-4DC4-A841-7C9E87421C1F}" srcOrd="0" destOrd="0" presId="urn:microsoft.com/office/officeart/2005/8/layout/process2"/>
    <dgm:cxn modelId="{F508E354-5418-4C66-8FEE-12C68BBFD123}" type="presOf" srcId="{08095FFA-2824-49CF-B9E5-97A19E42BD3D}" destId="{066EAB42-E4C5-4AC9-B8BC-40DC561EACF0}" srcOrd="0" destOrd="0" presId="urn:microsoft.com/office/officeart/2005/8/layout/process2"/>
    <dgm:cxn modelId="{CA7E9D91-91F2-4EA5-94E6-430F53D786BA}" type="presOf" srcId="{59D1DF8C-0483-4330-B7C4-6DFF47999246}" destId="{4DDE0C54-4C6F-4814-A710-2CFDDD4D8220}" srcOrd="0" destOrd="0" presId="urn:microsoft.com/office/officeart/2005/8/layout/process2"/>
    <dgm:cxn modelId="{9A3D2F9C-1F67-4868-9691-2FAE402AB0EF}" srcId="{1A006B05-8558-49B5-92C6-B0E3EE68ACF6}" destId="{4D9CCF38-D83F-4667-9D25-144E1F8F546F}" srcOrd="2" destOrd="0" parTransId="{1E029EDD-F826-40F8-8DC7-8E76BFB61292}" sibTransId="{54814CA4-AD4E-45C4-9CCD-9A5418BF523C}"/>
    <dgm:cxn modelId="{76D1B3A0-9827-4A3B-BCB8-357F80D8B38A}" srcId="{1A006B05-8558-49B5-92C6-B0E3EE68ACF6}" destId="{59D1DF8C-0483-4330-B7C4-6DFF47999246}" srcOrd="0" destOrd="0" parTransId="{BC8A9384-DCF1-4CB5-A341-71FE489B20C4}" sibTransId="{591ABDB6-2D08-4D14-BEEF-C4005774E54E}"/>
    <dgm:cxn modelId="{78BE6BA8-DDB2-4D9A-8239-FD7E44192FB6}" type="presOf" srcId="{1A006B05-8558-49B5-92C6-B0E3EE68ACF6}" destId="{C55C7B19-FFD2-47CD-93DA-FC2451B982FE}" srcOrd="0" destOrd="0" presId="urn:microsoft.com/office/officeart/2005/8/layout/process2"/>
    <dgm:cxn modelId="{756091BE-BE7B-4162-A455-C323B4616C35}" type="presOf" srcId="{36E4479C-AF2B-4148-843B-7ECFB246EF18}" destId="{F4119C5E-FDA4-487B-8B50-A8D819CA9EEC}" srcOrd="0" destOrd="0" presId="urn:microsoft.com/office/officeart/2005/8/layout/process2"/>
    <dgm:cxn modelId="{7ADD84ED-D34F-49BB-A293-5A6041D92F62}" type="presOf" srcId="{591ABDB6-2D08-4D14-BEEF-C4005774E54E}" destId="{5745C13D-92B8-406C-971C-84E046CDD712}" srcOrd="1" destOrd="0" presId="urn:microsoft.com/office/officeart/2005/8/layout/process2"/>
    <dgm:cxn modelId="{72489FB9-2ABF-4A68-BF78-A4CDE16123AE}" type="presParOf" srcId="{C55C7B19-FFD2-47CD-93DA-FC2451B982FE}" destId="{4DDE0C54-4C6F-4814-A710-2CFDDD4D8220}" srcOrd="0" destOrd="0" presId="urn:microsoft.com/office/officeart/2005/8/layout/process2"/>
    <dgm:cxn modelId="{B5542954-2CB7-41CC-8390-705B390D2377}" type="presParOf" srcId="{C55C7B19-FFD2-47CD-93DA-FC2451B982FE}" destId="{073AA47C-D626-4EE5-B7E4-5C12A95AB37C}" srcOrd="1" destOrd="0" presId="urn:microsoft.com/office/officeart/2005/8/layout/process2"/>
    <dgm:cxn modelId="{209AE739-7296-4FE8-AAB3-79B1AB354718}" type="presParOf" srcId="{073AA47C-D626-4EE5-B7E4-5C12A95AB37C}" destId="{5745C13D-92B8-406C-971C-84E046CDD712}" srcOrd="0" destOrd="0" presId="urn:microsoft.com/office/officeart/2005/8/layout/process2"/>
    <dgm:cxn modelId="{C52EFF19-087F-4A06-9B11-1C5FCC927202}" type="presParOf" srcId="{C55C7B19-FFD2-47CD-93DA-FC2451B982FE}" destId="{F4119C5E-FDA4-487B-8B50-A8D819CA9EEC}" srcOrd="2" destOrd="0" presId="urn:microsoft.com/office/officeart/2005/8/layout/process2"/>
    <dgm:cxn modelId="{C1D86009-9889-4B10-8E80-C87FBC5903F0}" type="presParOf" srcId="{C55C7B19-FFD2-47CD-93DA-FC2451B982FE}" destId="{066EAB42-E4C5-4AC9-B8BC-40DC561EACF0}" srcOrd="3" destOrd="0" presId="urn:microsoft.com/office/officeart/2005/8/layout/process2"/>
    <dgm:cxn modelId="{86841170-BEBC-4F57-9B56-3C4D371D3F3D}" type="presParOf" srcId="{066EAB42-E4C5-4AC9-B8BC-40DC561EACF0}" destId="{B21E2A86-5400-4F01-926D-CCE602B3871A}" srcOrd="0" destOrd="0" presId="urn:microsoft.com/office/officeart/2005/8/layout/process2"/>
    <dgm:cxn modelId="{27FDF76B-C8CA-40EA-9A4B-95BBF1AD4EEC}" type="presParOf" srcId="{C55C7B19-FFD2-47CD-93DA-FC2451B982FE}" destId="{686F5C2E-34A9-4DC4-A841-7C9E87421C1F}" srcOrd="4" destOrd="0" presId="urn:microsoft.com/office/officeart/2005/8/layout/process2"/>
  </dgm:cxnLst>
  <dgm:bg>
    <a:noFill/>
  </dgm:bg>
  <dgm:whole>
    <a:ln>
      <a:solidFill>
        <a:srgbClr val="005400"/>
      </a:solidFill>
    </a:ln>
  </dgm:whole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4DDE0C54-4C6F-4814-A710-2CFDDD4D8220}">
      <dsp:nvSpPr>
        <dsp:cNvPr id="0" name=""/>
        <dsp:cNvSpPr/>
      </dsp:nvSpPr>
      <dsp:spPr>
        <a:xfrm>
          <a:off x="322360" y="0"/>
          <a:ext cx="1608494" cy="893608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38100" cap="flat" cmpd="sng" algn="ctr">
          <a:solidFill>
            <a:schemeClr val="accent3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kern="1200">
              <a:solidFill>
                <a:schemeClr val="tx1"/>
              </a:solidFill>
              <a:latin typeface="Segoe UI Semibold" pitchFamily="34" charset="0"/>
              <a:cs typeface="Segoe UI Semibold" pitchFamily="34" charset="0"/>
            </a:rPr>
            <a:t>Digital Experience</a:t>
          </a:r>
        </a:p>
      </dsp:txBody>
      <dsp:txXfrm>
        <a:off x="348533" y="26173"/>
        <a:ext cx="1556148" cy="841262"/>
      </dsp:txXfrm>
    </dsp:sp>
    <dsp:sp modelId="{073AA47C-D626-4EE5-B7E4-5C12A95AB37C}">
      <dsp:nvSpPr>
        <dsp:cNvPr id="0" name=""/>
        <dsp:cNvSpPr/>
      </dsp:nvSpPr>
      <dsp:spPr>
        <a:xfrm rot="5400000">
          <a:off x="959056" y="915948"/>
          <a:ext cx="335103" cy="402123"/>
        </a:xfrm>
        <a:prstGeom prst="rightArrow">
          <a:avLst>
            <a:gd name="adj1" fmla="val 60000"/>
            <a:gd name="adj2" fmla="val 50000"/>
          </a:avLst>
        </a:prstGeom>
        <a:solidFill>
          <a:schemeClr val="accent3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dsp:spPr>
      <dsp:style>
        <a:lnRef idx="0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200" kern="1200">
            <a:solidFill>
              <a:schemeClr val="tx1"/>
            </a:solidFill>
            <a:latin typeface="Segoe UI Semibold" pitchFamily="34" charset="0"/>
            <a:cs typeface="Segoe UI Semibold" pitchFamily="34" charset="0"/>
          </a:endParaRPr>
        </a:p>
      </dsp:txBody>
      <dsp:txXfrm rot="-5400000">
        <a:off x="1005972" y="949458"/>
        <a:ext cx="241273" cy="234572"/>
      </dsp:txXfrm>
    </dsp:sp>
    <dsp:sp modelId="{F4119C5E-FDA4-487B-8B50-A8D819CA9EEC}">
      <dsp:nvSpPr>
        <dsp:cNvPr id="0" name=""/>
        <dsp:cNvSpPr/>
      </dsp:nvSpPr>
      <dsp:spPr>
        <a:xfrm>
          <a:off x="322360" y="1340412"/>
          <a:ext cx="1608494" cy="893608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38100" cap="flat" cmpd="sng" algn="ctr">
          <a:solidFill>
            <a:schemeClr val="accent3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60960" tIns="60960" rIns="60960" bIns="609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600" kern="1200">
              <a:solidFill>
                <a:schemeClr val="tx1"/>
              </a:solidFill>
              <a:latin typeface="Segoe UI Semibold" pitchFamily="34" charset="0"/>
              <a:cs typeface="Segoe UI Semibold" pitchFamily="34" charset="0"/>
            </a:rPr>
            <a:t>Accessibility</a:t>
          </a:r>
        </a:p>
      </dsp:txBody>
      <dsp:txXfrm>
        <a:off x="348533" y="1366585"/>
        <a:ext cx="1556148" cy="841262"/>
      </dsp:txXfrm>
    </dsp:sp>
    <dsp:sp modelId="{066EAB42-E4C5-4AC9-B8BC-40DC561EACF0}">
      <dsp:nvSpPr>
        <dsp:cNvPr id="0" name=""/>
        <dsp:cNvSpPr/>
      </dsp:nvSpPr>
      <dsp:spPr>
        <a:xfrm rot="5400000">
          <a:off x="959056" y="2256360"/>
          <a:ext cx="335103" cy="402123"/>
        </a:xfrm>
        <a:prstGeom prst="rightArrow">
          <a:avLst>
            <a:gd name="adj1" fmla="val 60000"/>
            <a:gd name="adj2" fmla="val 50000"/>
          </a:avLst>
        </a:prstGeom>
        <a:solidFill>
          <a:schemeClr val="accent3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dsp:spPr>
      <dsp:style>
        <a:lnRef idx="0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200" kern="1200">
            <a:solidFill>
              <a:schemeClr val="tx1"/>
            </a:solidFill>
            <a:latin typeface="Segoe UI Semibold" pitchFamily="34" charset="0"/>
            <a:cs typeface="Segoe UI Semibold" pitchFamily="34" charset="0"/>
          </a:endParaRPr>
        </a:p>
      </dsp:txBody>
      <dsp:txXfrm rot="-5400000">
        <a:off x="1005972" y="2289870"/>
        <a:ext cx="241273" cy="234572"/>
      </dsp:txXfrm>
    </dsp:sp>
    <dsp:sp modelId="{686F5C2E-34A9-4DC4-A841-7C9E87421C1F}">
      <dsp:nvSpPr>
        <dsp:cNvPr id="0" name=""/>
        <dsp:cNvSpPr/>
      </dsp:nvSpPr>
      <dsp:spPr>
        <a:xfrm>
          <a:off x="322360" y="2680824"/>
          <a:ext cx="1608494" cy="893608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38100" cap="flat" cmpd="sng" algn="ctr">
          <a:solidFill>
            <a:schemeClr val="accent3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68580" tIns="68580" rIns="68580" bIns="6858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800" kern="1200">
              <a:solidFill>
                <a:schemeClr val="tx1"/>
              </a:solidFill>
              <a:latin typeface="Segoe UI Semibold" pitchFamily="34" charset="0"/>
              <a:cs typeface="Segoe UI Semibold" pitchFamily="34" charset="0"/>
            </a:rPr>
            <a:t>Overall BEI</a:t>
          </a:r>
        </a:p>
      </dsp:txBody>
      <dsp:txXfrm>
        <a:off x="348533" y="2706997"/>
        <a:ext cx="1556148" cy="841262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process2">
  <dgm:title val=""/>
  <dgm:desc val=""/>
  <dgm:catLst>
    <dgm:cat type="process" pri="13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linearFlow">
    <dgm:varLst>
      <dgm:resizeHandles val="exact"/>
    </dgm:varLst>
    <dgm:alg type="lin">
      <dgm:param type="linDir" val="fromT"/>
    </dgm:alg>
    <dgm:shape xmlns:r="http://schemas.openxmlformats.org/officeDocument/2006/relationships" r:blip="">
      <dgm:adjLst/>
    </dgm:shape>
    <dgm:presOf/>
    <dgm:constrLst>
      <dgm:constr type="h" for="ch" ptType="node" refType="h"/>
      <dgm:constr type="h" for="ch" ptType="sibTrans" refType="h" refFor="ch" refPtType="node" fact="0.5"/>
      <dgm:constr type="w" for="ch" ptType="node" op="equ"/>
      <dgm:constr type="primFontSz" for="ch" ptType="node" op="equ" val="65"/>
      <dgm:constr type="primFontSz" for="des" forName="connectorText" op="equ" val="55"/>
      <dgm:constr type="primFontSz" for="des" forName="connectorText" refType="primFontSz" refFor="ch" refPtType="node" op="lte" fact="0.8"/>
    </dgm:constrLst>
    <dgm:ruleLst/>
    <dgm:forEach name="nodesForEach" axis="ch" ptType="node">
      <dgm:layoutNode name="node">
        <dgm:varLst>
          <dgm:bulletEnabled val="1"/>
        </dgm:varLst>
        <dgm:choose name="Name0">
          <dgm:if name="Name1" axis="root des" ptType="all node" func="maxDepth" op="gt" val="1">
            <dgm:alg type="tx">
              <dgm:param type="parTxLTRAlign" val="l"/>
              <dgm:param type="parTxRTLAlign" val="r"/>
              <dgm:param type="txAnchorVertCh" val="mid"/>
            </dgm:alg>
          </dgm:if>
          <dgm:else name="Name2">
            <dgm:alg type="tx"/>
          </dgm:else>
        </dgm:choose>
        <dgm:shape xmlns:r="http://schemas.openxmlformats.org/officeDocument/2006/relationships" type="roundRect" r:blip="">
          <dgm:adjLst>
            <dgm:adj idx="1" val="0.1"/>
          </dgm:adjLst>
        </dgm:shape>
        <dgm:presOf axis="desOrSelf" ptType="node"/>
        <dgm:constrLst>
          <dgm:constr type="w" refType="h" fact="1.8"/>
          <dgm:constr type="tMarg" refType="primFontSz" fact="0.3"/>
          <dgm:constr type="bMarg" refType="primFontSz" fact="0.3"/>
          <dgm:constr type="lMarg" refType="primFontSz" fact="0.3"/>
          <dgm:constr type="rMarg" refType="primFontSz" fact="0.3"/>
        </dgm:constrLst>
        <dgm:ruleLst>
          <dgm:rule type="primFontSz" val="18" fact="NaN" max="NaN"/>
          <dgm:rule type="w" val="NaN" fact="4" max="NaN"/>
          <dgm:rule type="primFontSz" val="5" fact="NaN" max="NaN"/>
        </dgm:ruleLst>
      </dgm:layoutNode>
      <dgm:forEach name="sibTransForEach" axis="followSib" ptType="sibTrans" cnt="1">
        <dgm:layoutNode name="sibTrans">
          <dgm:alg type="conn">
            <dgm:param type="begPts" val="auto"/>
            <dgm:param type="endPts" val="auto"/>
          </dgm:alg>
          <dgm:shape xmlns:r="http://schemas.openxmlformats.org/officeDocument/2006/relationships" type="conn" r:blip="">
            <dgm:adjLst/>
          </dgm:shape>
          <dgm:presOf axis="self"/>
          <dgm:constrLst>
            <dgm:constr type="w" refType="h" fact="0.9"/>
            <dgm:constr type="connDist"/>
            <dgm:constr type="wArH" refType="w" fact="0.5"/>
            <dgm:constr type="hArH" refType="w"/>
            <dgm:constr type="stemThick" refType="w" fact="0.6"/>
            <dgm:constr type="begPad" refType="connDist" fact="0.125"/>
            <dgm:constr type="endPad" refType="connDist" fact="0.125"/>
          </dgm:constrLst>
          <dgm:ruleLst/>
          <dgm:layoutNode name="connectorText">
            <dgm:alg type="tx">
              <dgm:param type="autoTxRot" val="upr"/>
            </dgm:alg>
            <dgm:shape xmlns:r="http://schemas.openxmlformats.org/officeDocument/2006/relationships" type="conn" r:blip="" hideGeom="1">
              <dgm:adjLst/>
            </dgm:shape>
            <dgm:presOf axis="self"/>
            <dgm:constrLst>
              <dgm:constr type="lMarg"/>
              <dgm:constr type="rMarg"/>
              <dgm:constr type="tMarg"/>
              <dgm:constr type="bMarg"/>
            </dgm:constrLst>
            <dgm:ruleLst>
              <dgm:rule type="primFontSz" val="5" fact="NaN" max="NaN"/>
            </dgm:ruleLst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2">
  <dgm:title val=""/>
  <dgm:desc val=""/>
  <dgm:catLst>
    <dgm:cat type="simple" pri="102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7" Type="http://schemas.openxmlformats.org/officeDocument/2006/relationships/chart" Target="../charts/chart4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3.xml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130968</xdr:colOff>
      <xdr:row>0</xdr:row>
      <xdr:rowOff>130967</xdr:rowOff>
    </xdr:from>
    <xdr:to>
      <xdr:col>29</xdr:col>
      <xdr:colOff>435429</xdr:colOff>
      <xdr:row>52</xdr:row>
      <xdr:rowOff>29765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130968" y="130967"/>
          <a:ext cx="18000125" cy="9959579"/>
        </a:xfrm>
        <a:prstGeom prst="rect">
          <a:avLst/>
        </a:prstGeom>
        <a:solidFill>
          <a:srgbClr val="F1F5E7"/>
        </a:solidFill>
        <a:ln w="12700">
          <a:solidFill>
            <a:srgbClr val="084C1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130972</xdr:colOff>
      <xdr:row>0</xdr:row>
      <xdr:rowOff>130968</xdr:rowOff>
    </xdr:from>
    <xdr:to>
      <xdr:col>21</xdr:col>
      <xdr:colOff>136071</xdr:colOff>
      <xdr:row>5</xdr:row>
      <xdr:rowOff>30725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GrpSpPr/>
      </xdr:nvGrpSpPr>
      <xdr:grpSpPr>
        <a:xfrm>
          <a:off x="130972" y="130968"/>
          <a:ext cx="12909938" cy="821531"/>
          <a:chOff x="5107781" y="309562"/>
          <a:chExt cx="6230552" cy="811706"/>
        </a:xfrm>
        <a:solidFill>
          <a:srgbClr val="084C1F"/>
        </a:solidFill>
      </xdr:grpSpPr>
      <xdr:sp macro="" textlink="">
        <xdr:nvSpPr>
          <xdr:cNvPr id="2" name="TextBox 1">
            <a:extLst>
              <a:ext uri="{FF2B5EF4-FFF2-40B4-BE49-F238E27FC236}">
                <a16:creationId xmlns:a16="http://schemas.microsoft.com/office/drawing/2014/main" id="{00000000-0008-0000-0400-000002000000}"/>
              </a:ext>
            </a:extLst>
          </xdr:cNvPr>
          <xdr:cNvSpPr txBox="1"/>
        </xdr:nvSpPr>
        <xdr:spPr>
          <a:xfrm>
            <a:off x="5107781" y="309562"/>
            <a:ext cx="6230552" cy="811706"/>
          </a:xfrm>
          <a:prstGeom prst="rect">
            <a:avLst/>
          </a:prstGeom>
          <a:grpFill/>
          <a:ln>
            <a:solidFill>
              <a:srgbClr val="084C1F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wrap="square" rtlCol="0" anchor="t">
            <a:noAutofit/>
          </a:bodyPr>
          <a:lstStyle/>
          <a:p>
            <a:pPr algn="ctr"/>
            <a:r>
              <a:rPr lang="en-US" sz="2600" b="1">
                <a:solidFill>
                  <a:schemeClr val="bg1"/>
                </a:solidFill>
                <a:latin typeface="Segoe UI Black" pitchFamily="34" charset="0"/>
                <a:ea typeface="Segoe UI Black" pitchFamily="34" charset="0"/>
              </a:rPr>
              <a:t>Nigeria Commercial Banking Experience</a:t>
            </a:r>
            <a:r>
              <a:rPr lang="en-US" sz="2600" b="1" baseline="0">
                <a:solidFill>
                  <a:schemeClr val="bg1"/>
                </a:solidFill>
                <a:latin typeface="Segoe UI Black" pitchFamily="34" charset="0"/>
                <a:ea typeface="Segoe UI Black" pitchFamily="34" charset="0"/>
              </a:rPr>
              <a:t> Analysis Dashboard</a:t>
            </a:r>
            <a:endParaRPr lang="en-US" sz="2600" b="1">
              <a:solidFill>
                <a:schemeClr val="bg1"/>
              </a:solidFill>
              <a:latin typeface="Segoe UI Black" pitchFamily="34" charset="0"/>
              <a:ea typeface="Segoe UI Black" pitchFamily="34" charset="0"/>
            </a:endParaRPr>
          </a:p>
        </xdr:txBody>
      </xdr:sp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SpPr txBox="1"/>
        </xdr:nvSpPr>
        <xdr:spPr>
          <a:xfrm>
            <a:off x="5116842" y="780669"/>
            <a:ext cx="6181948" cy="317839"/>
          </a:xfrm>
          <a:prstGeom prst="rect">
            <a:avLst/>
          </a:prstGeom>
          <a:noFill/>
          <a:ln>
            <a:solidFill>
              <a:srgbClr val="084C1F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wrap="square" rtlCol="0" anchor="t">
            <a:noAutofit/>
          </a:bodyPr>
          <a:lstStyle/>
          <a:p>
            <a:pPr algn="ctr"/>
            <a:r>
              <a:rPr lang="en-US" sz="1600" b="1" i="1">
                <a:solidFill>
                  <a:schemeClr val="bg1"/>
                </a:solidFill>
                <a:latin typeface="Segoe UI Semibold" pitchFamily="34" charset="0"/>
                <a:cs typeface="Segoe UI Semibold" pitchFamily="34" charset="0"/>
              </a:rPr>
              <a:t>Evaluating Digital Performance, Customer Experience</a:t>
            </a:r>
            <a:r>
              <a:rPr lang="en-US" sz="1600" b="1" i="1" baseline="0">
                <a:solidFill>
                  <a:schemeClr val="bg1"/>
                </a:solidFill>
                <a:latin typeface="Segoe UI Semibold" pitchFamily="34" charset="0"/>
                <a:cs typeface="Segoe UI Semibold" pitchFamily="34" charset="0"/>
              </a:rPr>
              <a:t> and  Accessibility accross Nigeria Commercial Banks</a:t>
            </a:r>
            <a:endParaRPr lang="en-US" sz="1600" b="1" i="1">
              <a:solidFill>
                <a:schemeClr val="bg1"/>
              </a:solidFill>
              <a:latin typeface="Segoe UI Semibold" pitchFamily="34" charset="0"/>
              <a:cs typeface="Segoe UI Semibold" pitchFamily="34" charset="0"/>
            </a:endParaRPr>
          </a:p>
        </xdr:txBody>
      </xdr:sp>
    </xdr:grpSp>
    <xdr:clientData/>
  </xdr:twoCellAnchor>
  <xdr:twoCellAnchor>
    <xdr:from>
      <xdr:col>13</xdr:col>
      <xdr:colOff>244926</xdr:colOff>
      <xdr:row>12</xdr:row>
      <xdr:rowOff>25090</xdr:rowOff>
    </xdr:from>
    <xdr:to>
      <xdr:col>25</xdr:col>
      <xdr:colOff>421821</xdr:colOff>
      <xdr:row>29</xdr:row>
      <xdr:rowOff>26590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9</xdr:col>
      <xdr:colOff>539750</xdr:colOff>
      <xdr:row>101</xdr:row>
      <xdr:rowOff>63500</xdr:rowOff>
    </xdr:from>
    <xdr:ext cx="6699270" cy="1986826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 txBox="1"/>
      </xdr:nvSpPr>
      <xdr:spPr>
        <a:xfrm>
          <a:off x="6070395" y="19717774"/>
          <a:ext cx="6699270" cy="19868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/>
            <a:t>🔍 Executive Insights</a:t>
          </a:r>
          <a:endParaRPr lang="en-US" sz="110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• </a:t>
          </a:r>
          <a:r>
            <a:rPr lang="en-US" sz="1100"/>
            <a:t>Access Bank recorded the highest overall Banking Experience Index (BEI).</a:t>
          </a:r>
        </a:p>
        <a:p>
          <a:endParaRPr lang="en-US" sz="1100"/>
        </a:p>
        <a:p>
          <a:r>
            <a:rPr lang="en-US" sz="1100"/>
            <a:t>• Digital banking leaders consistently ranked among the top-performing banks.</a:t>
          </a:r>
        </a:p>
        <a:p>
          <a:endParaRPr lang="en-US" sz="1100"/>
        </a:p>
        <a:p>
          <a:r>
            <a:rPr lang="en-US" sz="1100"/>
            <a:t>• Cost differences between banks were relatively small, suggesting pricing is not the main competitive advantage.</a:t>
          </a:r>
        </a:p>
        <a:p>
          <a:endParaRPr lang="en-US" sz="1100"/>
        </a:p>
        <a:p>
          <a:r>
            <a:rPr lang="en-US" sz="1100"/>
            <a:t>• Customer review volume was concentrated among a few banks, indicating higher digital engagement.</a:t>
          </a:r>
        </a:p>
        <a:p>
          <a:endParaRPr lang="en-US" sz="1100"/>
        </a:p>
        <a:p>
          <a:r>
            <a:rPr lang="en-US" sz="1100"/>
            <a:t>• Larger banks did not always achieve better customer experience scores.</a:t>
          </a:r>
        </a:p>
      </xdr:txBody>
    </xdr:sp>
    <xdr:clientData/>
  </xdr:oneCellAnchor>
  <xdr:twoCellAnchor>
    <xdr:from>
      <xdr:col>0</xdr:col>
      <xdr:colOff>229622</xdr:colOff>
      <xdr:row>5</xdr:row>
      <xdr:rowOff>148829</xdr:rowOff>
    </xdr:from>
    <xdr:to>
      <xdr:col>25</xdr:col>
      <xdr:colOff>408214</xdr:colOff>
      <xdr:row>11</xdr:row>
      <xdr:rowOff>100868</xdr:rowOff>
    </xdr:to>
    <xdr:grpSp>
      <xdr:nvGrpSpPr>
        <xdr:cNvPr id="42" name="Group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GrpSpPr/>
      </xdr:nvGrpSpPr>
      <xdr:grpSpPr>
        <a:xfrm>
          <a:off x="229622" y="1070603"/>
          <a:ext cx="15541495" cy="1058168"/>
          <a:chOff x="229623" y="1059316"/>
          <a:chExt cx="15758771" cy="916782"/>
        </a:xfrm>
      </xdr:grpSpPr>
      <xdr:grpSp>
        <xdr:nvGrpSpPr>
          <xdr:cNvPr id="23" name="Group 22">
            <a:extLst>
              <a:ext uri="{FF2B5EF4-FFF2-40B4-BE49-F238E27FC236}">
                <a16:creationId xmlns:a16="http://schemas.microsoft.com/office/drawing/2014/main" id="{00000000-0008-0000-0400-000017000000}"/>
              </a:ext>
            </a:extLst>
          </xdr:cNvPr>
          <xdr:cNvGrpSpPr/>
        </xdr:nvGrpSpPr>
        <xdr:grpSpPr>
          <a:xfrm>
            <a:off x="229623" y="1059316"/>
            <a:ext cx="3628800" cy="916782"/>
            <a:chOff x="4217384" y="1004888"/>
            <a:chExt cx="2464594" cy="916782"/>
          </a:xfrm>
          <a:solidFill>
            <a:srgbClr val="F1F5E7"/>
          </a:solidFill>
        </xdr:grpSpPr>
        <xdr:sp macro="" textlink="">
          <xdr:nvSpPr>
            <xdr:cNvPr id="4" name="Rectangle 3">
              <a:extLst>
                <a:ext uri="{FF2B5EF4-FFF2-40B4-BE49-F238E27FC236}">
                  <a16:creationId xmlns:a16="http://schemas.microsoft.com/office/drawing/2014/main" id="{00000000-0008-0000-0400-000004000000}"/>
                </a:ext>
              </a:extLst>
            </xdr:cNvPr>
            <xdr:cNvSpPr/>
          </xdr:nvSpPr>
          <xdr:spPr>
            <a:xfrm>
              <a:off x="4217384" y="1004888"/>
              <a:ext cx="2464594" cy="916782"/>
            </a:xfrm>
            <a:prstGeom prst="rect">
              <a:avLst/>
            </a:prstGeom>
            <a:grpFill/>
            <a:ln w="12700">
              <a:solidFill>
                <a:srgbClr val="084C1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t"/>
            <a:lstStyle/>
            <a:p>
              <a:pPr algn="ctr"/>
              <a:r>
                <a:rPr lang="en-US" sz="1400" b="0">
                  <a:solidFill>
                    <a:srgbClr val="084C1F"/>
                  </a:solidFill>
                  <a:latin typeface="Segoe UI Semibold" pitchFamily="34" charset="0"/>
                  <a:ea typeface="Segoe UI Black" pitchFamily="34" charset="0"/>
                  <a:cs typeface="Segoe UI Semibold" pitchFamily="34" charset="0"/>
                </a:rPr>
                <a:t>	Best Performing Bank</a:t>
              </a:r>
            </a:p>
            <a:p>
              <a:pPr algn="ctr"/>
              <a:endParaRPr lang="en-US" sz="1400" b="0">
                <a:solidFill>
                  <a:srgbClr val="084C1F"/>
                </a:solidFill>
                <a:latin typeface="Segoe UI Semibold" pitchFamily="34" charset="0"/>
                <a:ea typeface="Segoe UI Black" pitchFamily="34" charset="0"/>
                <a:cs typeface="Segoe UI Semibold" pitchFamily="34" charset="0"/>
              </a:endParaRPr>
            </a:p>
            <a:p>
              <a:pPr algn="ctr"/>
              <a:endParaRPr lang="en-US" sz="1400" b="0">
                <a:solidFill>
                  <a:srgbClr val="084C1F"/>
                </a:solidFill>
                <a:latin typeface="Segoe UI Semibold" pitchFamily="34" charset="0"/>
                <a:ea typeface="Segoe UI Black" pitchFamily="34" charset="0"/>
                <a:cs typeface="Segoe UI Semibold" pitchFamily="34" charset="0"/>
              </a:endParaRPr>
            </a:p>
            <a:p>
              <a:pPr algn="ctr"/>
              <a:endParaRPr lang="en-US" sz="1400" b="0">
                <a:solidFill>
                  <a:srgbClr val="084C1F"/>
                </a:solidFill>
                <a:latin typeface="Segoe UI Semibold" pitchFamily="34" charset="0"/>
                <a:ea typeface="Segoe UI Black" pitchFamily="34" charset="0"/>
                <a:cs typeface="Segoe UI Semibold" pitchFamily="34" charset="0"/>
              </a:endParaRPr>
            </a:p>
          </xdr:txBody>
        </xdr:sp>
        <xdr:sp macro="" textlink="#REF!">
          <xdr:nvSpPr>
            <xdr:cNvPr id="8" name="TextBox 7">
              <a:extLst>
                <a:ext uri="{FF2B5EF4-FFF2-40B4-BE49-F238E27FC236}">
                  <a16:creationId xmlns:a16="http://schemas.microsoft.com/office/drawing/2014/main" id="{00000000-0008-0000-0400-000008000000}"/>
                </a:ext>
              </a:extLst>
            </xdr:cNvPr>
            <xdr:cNvSpPr txBox="1"/>
          </xdr:nvSpPr>
          <xdr:spPr>
            <a:xfrm>
              <a:off x="5221161" y="1200151"/>
              <a:ext cx="1404938" cy="276226"/>
            </a:xfrm>
            <a:prstGeom prst="rect">
              <a:avLst/>
            </a:prstGeom>
            <a:noFill/>
            <a:ln w="12700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square" rtlCol="0" anchor="t">
              <a:noAutofit/>
            </a:bodyPr>
            <a:lstStyle/>
            <a:p>
              <a:fld id="{4D292A96-1845-414B-8B28-790AA261F057}" type="TxLink">
                <a:rPr lang="en-US" sz="1400" b="0" i="0" u="none" strike="noStrike">
                  <a:solidFill>
                    <a:srgbClr val="084C1F"/>
                  </a:solidFill>
                  <a:latin typeface="Segoe UI Black" pitchFamily="34" charset="0"/>
                  <a:ea typeface="Segoe UI Black" pitchFamily="34" charset="0"/>
                  <a:cs typeface="Calibri"/>
                </a:rPr>
                <a:pPr/>
                <a:t> </a:t>
              </a:fld>
              <a:endParaRPr lang="en-US" sz="1400" b="0">
                <a:solidFill>
                  <a:srgbClr val="084C1F"/>
                </a:solidFill>
                <a:latin typeface="Segoe UI Black" pitchFamily="34" charset="0"/>
                <a:ea typeface="Segoe UI Black" pitchFamily="34" charset="0"/>
              </a:endParaRPr>
            </a:p>
          </xdr:txBody>
        </xdr:sp>
      </xdr:grpSp>
      <xdr:grpSp>
        <xdr:nvGrpSpPr>
          <xdr:cNvPr id="24" name="Group 23">
            <a:extLst>
              <a:ext uri="{FF2B5EF4-FFF2-40B4-BE49-F238E27FC236}">
                <a16:creationId xmlns:a16="http://schemas.microsoft.com/office/drawing/2014/main" id="{00000000-0008-0000-0400-000018000000}"/>
              </a:ext>
            </a:extLst>
          </xdr:cNvPr>
          <xdr:cNvGrpSpPr/>
        </xdr:nvGrpSpPr>
        <xdr:grpSpPr>
          <a:xfrm>
            <a:off x="4264377" y="1059316"/>
            <a:ext cx="3628800" cy="916782"/>
            <a:chOff x="7244556" y="1004888"/>
            <a:chExt cx="2464594" cy="916782"/>
          </a:xfrm>
        </xdr:grpSpPr>
        <xdr:sp macro="" textlink="">
          <xdr:nvSpPr>
            <xdr:cNvPr id="10" name="Rectangle 9">
              <a:extLst>
                <a:ext uri="{FF2B5EF4-FFF2-40B4-BE49-F238E27FC236}">
                  <a16:creationId xmlns:a16="http://schemas.microsoft.com/office/drawing/2014/main" id="{00000000-0008-0000-0400-00000A000000}"/>
                </a:ext>
              </a:extLst>
            </xdr:cNvPr>
            <xdr:cNvSpPr/>
          </xdr:nvSpPr>
          <xdr:spPr>
            <a:xfrm>
              <a:off x="7244556" y="1004888"/>
              <a:ext cx="2464594" cy="916782"/>
            </a:xfrm>
            <a:prstGeom prst="rect">
              <a:avLst/>
            </a:prstGeom>
            <a:solidFill>
              <a:srgbClr val="F1F5E7"/>
            </a:solidFill>
            <a:ln w="12700">
              <a:solidFill>
                <a:srgbClr val="084C1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t"/>
            <a:lstStyle/>
            <a:p>
              <a:pPr algn="ctr"/>
              <a:r>
                <a:rPr lang="en-US" sz="1400" b="0" baseline="0">
                  <a:solidFill>
                    <a:srgbClr val="084C1F"/>
                  </a:solidFill>
                  <a:latin typeface="Segoe UI Semibold" pitchFamily="34" charset="0"/>
                  <a:ea typeface="Segoe UI Black" pitchFamily="34" charset="0"/>
                  <a:cs typeface="Segoe UI Semibold" pitchFamily="34" charset="0"/>
                </a:rPr>
                <a:t>              </a:t>
              </a:r>
              <a:r>
                <a:rPr lang="en-US" sz="1400" b="0">
                  <a:solidFill>
                    <a:srgbClr val="084C1F"/>
                  </a:solidFill>
                  <a:latin typeface="Segoe UI Semibold" pitchFamily="34" charset="0"/>
                  <a:ea typeface="Segoe UI Black" pitchFamily="34" charset="0"/>
                  <a:cs typeface="Segoe UI Semibold" pitchFamily="34" charset="0"/>
                </a:rPr>
                <a:t>Highest App Rating</a:t>
              </a:r>
            </a:p>
            <a:p>
              <a:pPr algn="r"/>
              <a:endParaRPr lang="en-US" sz="1400" b="0">
                <a:solidFill>
                  <a:srgbClr val="084C1F"/>
                </a:solidFill>
                <a:latin typeface="Segoe UI Semibold" pitchFamily="34" charset="0"/>
                <a:ea typeface="Segoe UI Black" pitchFamily="34" charset="0"/>
                <a:cs typeface="Segoe UI Semibold" pitchFamily="34" charset="0"/>
              </a:endParaRPr>
            </a:p>
            <a:p>
              <a:pPr algn="r"/>
              <a:endParaRPr lang="en-US" sz="1400" b="0">
                <a:solidFill>
                  <a:srgbClr val="084C1F"/>
                </a:solidFill>
                <a:latin typeface="Segoe UI Semibold" pitchFamily="34" charset="0"/>
                <a:ea typeface="Segoe UI Black" pitchFamily="34" charset="0"/>
                <a:cs typeface="Segoe UI Semibold" pitchFamily="34" charset="0"/>
              </a:endParaRPr>
            </a:p>
            <a:p>
              <a:pPr algn="r"/>
              <a:endParaRPr lang="en-US" sz="1400" b="0">
                <a:solidFill>
                  <a:srgbClr val="084C1F"/>
                </a:solidFill>
                <a:latin typeface="Segoe UI Semibold" pitchFamily="34" charset="0"/>
                <a:ea typeface="Segoe UI Black" pitchFamily="34" charset="0"/>
                <a:cs typeface="Segoe UI Semibold" pitchFamily="34" charset="0"/>
              </a:endParaRPr>
            </a:p>
          </xdr:txBody>
        </xdr:sp>
        <xdr:sp macro="" textlink="#REF!">
          <xdr:nvSpPr>
            <xdr:cNvPr id="16" name="TextBox 15">
              <a:extLst>
                <a:ext uri="{FF2B5EF4-FFF2-40B4-BE49-F238E27FC236}">
                  <a16:creationId xmlns:a16="http://schemas.microsoft.com/office/drawing/2014/main" id="{00000000-0008-0000-0400-000010000000}"/>
                </a:ext>
              </a:extLst>
            </xdr:cNvPr>
            <xdr:cNvSpPr txBox="1"/>
          </xdr:nvSpPr>
          <xdr:spPr>
            <a:xfrm>
              <a:off x="8416796" y="1462086"/>
              <a:ext cx="1178718" cy="2857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square" rtlCol="0" anchor="t">
              <a:noAutofit/>
            </a:bodyPr>
            <a:lstStyle/>
            <a:p>
              <a:fld id="{CAC44EC3-9671-4A51-92F7-8E31E2671130}" type="TxLink">
                <a:rPr lang="en-US" sz="1050" b="1" i="0" u="none" strike="noStrike">
                  <a:solidFill>
                    <a:srgbClr val="084C1F"/>
                  </a:solidFill>
                  <a:latin typeface="Segoe UI Black" pitchFamily="34" charset="0"/>
                  <a:ea typeface="Segoe UI Black" pitchFamily="34" charset="0"/>
                  <a:cs typeface="Calibri"/>
                </a:rPr>
                <a:pPr/>
                <a:t> </a:t>
              </a:fld>
              <a:endParaRPr lang="en-US" sz="1050" b="1">
                <a:solidFill>
                  <a:srgbClr val="084C1F"/>
                </a:solidFill>
                <a:latin typeface="Segoe UI Black" pitchFamily="34" charset="0"/>
                <a:ea typeface="Segoe UI Black" pitchFamily="34" charset="0"/>
              </a:endParaRPr>
            </a:p>
          </xdr:txBody>
        </xdr:sp>
      </xdr:grpSp>
      <xdr:grpSp>
        <xdr:nvGrpSpPr>
          <xdr:cNvPr id="25" name="Group 24">
            <a:extLst>
              <a:ext uri="{FF2B5EF4-FFF2-40B4-BE49-F238E27FC236}">
                <a16:creationId xmlns:a16="http://schemas.microsoft.com/office/drawing/2014/main" id="{00000000-0008-0000-0400-000019000000}"/>
              </a:ext>
            </a:extLst>
          </xdr:cNvPr>
          <xdr:cNvGrpSpPr/>
        </xdr:nvGrpSpPr>
        <xdr:grpSpPr>
          <a:xfrm>
            <a:off x="8326350" y="1059316"/>
            <a:ext cx="3628801" cy="916782"/>
            <a:chOff x="10262393" y="1004888"/>
            <a:chExt cx="2464594" cy="916782"/>
          </a:xfrm>
          <a:solidFill>
            <a:srgbClr val="F1F5E7"/>
          </a:solidFill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00000000-0008-0000-0400-00000B000000}"/>
                </a:ext>
              </a:extLst>
            </xdr:cNvPr>
            <xdr:cNvSpPr/>
          </xdr:nvSpPr>
          <xdr:spPr>
            <a:xfrm>
              <a:off x="10262393" y="1004888"/>
              <a:ext cx="2464594" cy="916782"/>
            </a:xfrm>
            <a:prstGeom prst="rect">
              <a:avLst/>
            </a:prstGeom>
            <a:grpFill/>
            <a:ln w="12700">
              <a:solidFill>
                <a:srgbClr val="084C1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t"/>
            <a:lstStyle/>
            <a:p>
              <a:pPr algn="ctr"/>
              <a:r>
                <a:rPr lang="en-US" sz="1400" b="0">
                  <a:solidFill>
                    <a:srgbClr val="084C1F"/>
                  </a:solidFill>
                  <a:latin typeface="Segoe UI Semibold" pitchFamily="34" charset="0"/>
                  <a:ea typeface="Segoe UI Black" pitchFamily="34" charset="0"/>
                  <a:cs typeface="Segoe UI Semibold" pitchFamily="34" charset="0"/>
                </a:rPr>
                <a:t>Largest Commercial</a:t>
              </a:r>
              <a:r>
                <a:rPr lang="en-US" sz="1400" b="0" baseline="0">
                  <a:solidFill>
                    <a:srgbClr val="084C1F"/>
                  </a:solidFill>
                  <a:latin typeface="Segoe UI Semibold" pitchFamily="34" charset="0"/>
                  <a:ea typeface="Segoe UI Black" pitchFamily="34" charset="0"/>
                  <a:cs typeface="Segoe UI Semibold" pitchFamily="34" charset="0"/>
                </a:rPr>
                <a:t> Bank</a:t>
              </a:r>
              <a:endParaRPr lang="en-US" sz="1400" b="0">
                <a:solidFill>
                  <a:srgbClr val="084C1F"/>
                </a:solidFill>
                <a:latin typeface="Segoe UI Semibold" pitchFamily="34" charset="0"/>
                <a:ea typeface="Segoe UI Black" pitchFamily="34" charset="0"/>
                <a:cs typeface="Segoe UI Semibold" pitchFamily="34" charset="0"/>
              </a:endParaRPr>
            </a:p>
          </xdr:txBody>
        </xdr:sp>
        <xdr:sp macro="" textlink="#REF!">
          <xdr:nvSpPr>
            <xdr:cNvPr id="15" name="TextBox 14">
              <a:extLst>
                <a:ext uri="{FF2B5EF4-FFF2-40B4-BE49-F238E27FC236}">
                  <a16:creationId xmlns:a16="http://schemas.microsoft.com/office/drawing/2014/main" id="{00000000-0008-0000-0400-00000F000000}"/>
                </a:ext>
              </a:extLst>
            </xdr:cNvPr>
            <xdr:cNvSpPr txBox="1"/>
          </xdr:nvSpPr>
          <xdr:spPr>
            <a:xfrm>
              <a:off x="11442765" y="1460389"/>
              <a:ext cx="1178718" cy="285751"/>
            </a:xfrm>
            <a:prstGeom prst="rect">
              <a:avLst/>
            </a:prstGeom>
            <a:noFill/>
            <a:ln w="12700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square" rtlCol="0" anchor="t">
              <a:noAutofit/>
            </a:bodyPr>
            <a:lstStyle/>
            <a:p>
              <a:fld id="{A8E212DC-B09B-4804-93FA-1ABB8215F770}" type="TxLink">
                <a:rPr lang="en-US" sz="1050" b="1" i="0" u="none" strike="noStrike">
                  <a:solidFill>
                    <a:srgbClr val="084C1F"/>
                  </a:solidFill>
                  <a:latin typeface="Segoe UI Black" pitchFamily="34" charset="0"/>
                  <a:ea typeface="Segoe UI Black" pitchFamily="34" charset="0"/>
                  <a:cs typeface="Calibri"/>
                </a:rPr>
                <a:pPr/>
                <a:t> </a:t>
              </a:fld>
              <a:endParaRPr lang="en-US" sz="1050" b="1">
                <a:solidFill>
                  <a:srgbClr val="084C1F"/>
                </a:solidFill>
                <a:latin typeface="Segoe UI Black" pitchFamily="34" charset="0"/>
                <a:ea typeface="Segoe UI Black" pitchFamily="34" charset="0"/>
              </a:endParaRPr>
            </a:p>
          </xdr:txBody>
        </xdr:sp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00000000-0008-0000-0400-000014000000}"/>
                </a:ext>
              </a:extLst>
            </xdr:cNvPr>
            <xdr:cNvSpPr txBox="1"/>
          </xdr:nvSpPr>
          <xdr:spPr>
            <a:xfrm>
              <a:off x="10742639" y="1186919"/>
              <a:ext cx="1506711" cy="431702"/>
            </a:xfrm>
            <a:prstGeom prst="rect">
              <a:avLst/>
            </a:prstGeom>
            <a:noFill/>
            <a:ln w="12700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none" rtlCol="0" anchor="t">
              <a:spAutoFit/>
            </a:bodyPr>
            <a:lstStyle/>
            <a:p>
              <a:r>
                <a:rPr lang="en-US" sz="2000" b="1" i="0" u="none" strike="noStrike">
                  <a:solidFill>
                    <a:srgbClr val="084C1F"/>
                  </a:solidFill>
                  <a:latin typeface="Segoe UI Black" pitchFamily="34" charset="0"/>
                  <a:ea typeface="Segoe UI Black" pitchFamily="34" charset="0"/>
                  <a:cs typeface="Calibri"/>
                </a:rPr>
                <a:t>Access Bank Plc</a:t>
              </a:r>
              <a:endParaRPr lang="en-US" sz="1100" b="1" i="0" u="none" strike="noStrike">
                <a:solidFill>
                  <a:srgbClr val="084C1F"/>
                </a:solidFill>
                <a:latin typeface="Segoe UI Black" pitchFamily="34" charset="0"/>
                <a:ea typeface="Segoe UI Black" pitchFamily="34" charset="0"/>
                <a:cs typeface="Calibri"/>
              </a:endParaRPr>
            </a:p>
          </xdr:txBody>
        </xdr:sp>
      </xdr:grpSp>
      <xdr:grpSp>
        <xdr:nvGrpSpPr>
          <xdr:cNvPr id="34" name="Group 33">
            <a:extLst>
              <a:ext uri="{FF2B5EF4-FFF2-40B4-BE49-F238E27FC236}">
                <a16:creationId xmlns:a16="http://schemas.microsoft.com/office/drawing/2014/main" id="{00000000-0008-0000-0400-000022000000}"/>
              </a:ext>
            </a:extLst>
          </xdr:cNvPr>
          <xdr:cNvGrpSpPr/>
        </xdr:nvGrpSpPr>
        <xdr:grpSpPr>
          <a:xfrm>
            <a:off x="1947090" y="1059316"/>
            <a:ext cx="14041304" cy="916782"/>
            <a:chOff x="6204346" y="1004888"/>
            <a:chExt cx="9540479" cy="916782"/>
          </a:xfrm>
          <a:solidFill>
            <a:srgbClr val="F1F5E7"/>
          </a:solidFill>
        </xdr:grpSpPr>
        <xdr:sp macro="" textlink="">
          <xdr:nvSpPr>
            <xdr:cNvPr id="35" name="Rectangle 34">
              <a:extLst>
                <a:ext uri="{FF2B5EF4-FFF2-40B4-BE49-F238E27FC236}">
                  <a16:creationId xmlns:a16="http://schemas.microsoft.com/office/drawing/2014/main" id="{00000000-0008-0000-0400-000023000000}"/>
                </a:ext>
              </a:extLst>
            </xdr:cNvPr>
            <xdr:cNvSpPr/>
          </xdr:nvSpPr>
          <xdr:spPr>
            <a:xfrm>
              <a:off x="13280231" y="1004888"/>
              <a:ext cx="2464594" cy="916782"/>
            </a:xfrm>
            <a:prstGeom prst="rect">
              <a:avLst/>
            </a:prstGeom>
            <a:grpFill/>
            <a:ln w="12700">
              <a:solidFill>
                <a:srgbClr val="084C1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t"/>
            <a:lstStyle/>
            <a:p>
              <a:pPr algn="ctr"/>
              <a:r>
                <a:rPr lang="en-US" sz="1400" b="0">
                  <a:solidFill>
                    <a:srgbClr val="084C1F"/>
                  </a:solidFill>
                  <a:latin typeface="Segoe UI Semibold" pitchFamily="34" charset="0"/>
                  <a:ea typeface="Segoe UI Black" pitchFamily="34" charset="0"/>
                  <a:cs typeface="Segoe UI Semibold" pitchFamily="34" charset="0"/>
                </a:rPr>
                <a:t>	Average BEI</a:t>
              </a:r>
            </a:p>
          </xdr:txBody>
        </xdr:sp>
        <xdr:sp macro="" textlink="#REF!">
          <xdr:nvSpPr>
            <xdr:cNvPr id="37" name="TextBox 36">
              <a:extLst>
                <a:ext uri="{FF2B5EF4-FFF2-40B4-BE49-F238E27FC236}">
                  <a16:creationId xmlns:a16="http://schemas.microsoft.com/office/drawing/2014/main" id="{00000000-0008-0000-0400-000025000000}"/>
                </a:ext>
              </a:extLst>
            </xdr:cNvPr>
            <xdr:cNvSpPr txBox="1"/>
          </xdr:nvSpPr>
          <xdr:spPr>
            <a:xfrm>
              <a:off x="14544780" y="1177045"/>
              <a:ext cx="611360" cy="361400"/>
            </a:xfrm>
            <a:prstGeom prst="rect">
              <a:avLst/>
            </a:prstGeom>
            <a:noFill/>
            <a:ln w="12700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none" rtlCol="0" anchor="t">
              <a:spAutoFit/>
            </a:bodyPr>
            <a:lstStyle/>
            <a:p>
              <a:r>
                <a:rPr lang="en-US" sz="2000" b="1">
                  <a:solidFill>
                    <a:srgbClr val="084C1F"/>
                  </a:solidFill>
                  <a:latin typeface="Segoe UI Black" pitchFamily="34" charset="0"/>
                  <a:ea typeface="Segoe UI Black" pitchFamily="34" charset="0"/>
                </a:rPr>
                <a:t>33.82</a:t>
              </a:r>
            </a:p>
          </xdr:txBody>
        </xdr:sp>
        <xdr:sp macro="" textlink="#REF!">
          <xdr:nvSpPr>
            <xdr:cNvPr id="17" name="TextBox 16">
              <a:extLst>
                <a:ext uri="{FF2B5EF4-FFF2-40B4-BE49-F238E27FC236}">
                  <a16:creationId xmlns:a16="http://schemas.microsoft.com/office/drawing/2014/main" id="{E3B73420-FBF7-FAEE-00BF-74523DB9A67A}"/>
                </a:ext>
              </a:extLst>
            </xdr:cNvPr>
            <xdr:cNvSpPr txBox="1"/>
          </xdr:nvSpPr>
          <xdr:spPr>
            <a:xfrm>
              <a:off x="6204346" y="1388409"/>
              <a:ext cx="611360" cy="361400"/>
            </a:xfrm>
            <a:prstGeom prst="rect">
              <a:avLst/>
            </a:prstGeom>
            <a:noFill/>
            <a:ln w="12700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none" rtlCol="0" anchor="t">
              <a:spAutoFit/>
            </a:bodyPr>
            <a:lstStyle/>
            <a:p>
              <a:r>
                <a:rPr lang="en-US" sz="2000" b="1">
                  <a:solidFill>
                    <a:srgbClr val="084C1F"/>
                  </a:solidFill>
                  <a:latin typeface="Segoe UI Black" pitchFamily="34" charset="0"/>
                  <a:ea typeface="Segoe UI Black" pitchFamily="34" charset="0"/>
                </a:rPr>
                <a:t>53.38</a:t>
              </a:r>
            </a:p>
          </xdr:txBody>
        </xdr:sp>
      </xdr:grpSp>
    </xdr:grpSp>
    <xdr:clientData/>
  </xdr:twoCellAnchor>
  <xdr:twoCellAnchor>
    <xdr:from>
      <xdr:col>21</xdr:col>
      <xdr:colOff>68048</xdr:colOff>
      <xdr:row>0</xdr:row>
      <xdr:rowOff>138265</xdr:rowOff>
    </xdr:from>
    <xdr:to>
      <xdr:col>29</xdr:col>
      <xdr:colOff>435429</xdr:colOff>
      <xdr:row>5</xdr:row>
      <xdr:rowOff>30726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12972887" y="138265"/>
          <a:ext cx="5283510" cy="814235"/>
        </a:xfrm>
        <a:prstGeom prst="rect">
          <a:avLst/>
        </a:prstGeom>
        <a:solidFill>
          <a:srgbClr val="F1F5E7"/>
        </a:solidFill>
        <a:ln w="12700">
          <a:solidFill>
            <a:srgbClr val="084C1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l"/>
          <a:r>
            <a:rPr lang="en-US" sz="1400" b="0" u="none" baseline="0">
              <a:solidFill>
                <a:srgbClr val="084C1F"/>
              </a:solidFill>
              <a:latin typeface="Segoe UI Semibold" pitchFamily="34" charset="0"/>
              <a:ea typeface="Segoe UI Black" pitchFamily="34" charset="0"/>
              <a:cs typeface="Segoe UI Semibold" pitchFamily="34" charset="0"/>
            </a:rPr>
            <a:t>      </a:t>
          </a:r>
          <a:r>
            <a:rPr lang="en-US" sz="1400" b="1" u="sng" baseline="0">
              <a:solidFill>
                <a:srgbClr val="084C1F"/>
              </a:solidFill>
              <a:latin typeface="Segoe UI Semibold" pitchFamily="34" charset="0"/>
              <a:ea typeface="Segoe UI Black" pitchFamily="34" charset="0"/>
              <a:cs typeface="Segoe UI Semibold" pitchFamily="34" charset="0"/>
            </a:rPr>
            <a:t>Total Banks Analyzed</a:t>
          </a:r>
          <a:r>
            <a:rPr lang="en-US" sz="1400" b="0" u="none" baseline="0">
              <a:solidFill>
                <a:srgbClr val="084C1F"/>
              </a:solidFill>
              <a:latin typeface="Segoe UI Semibold" pitchFamily="34" charset="0"/>
              <a:ea typeface="Segoe UI Black" pitchFamily="34" charset="0"/>
              <a:cs typeface="Segoe UI Semibold" pitchFamily="34" charset="0"/>
            </a:rPr>
            <a:t>: 	(26) Twenty Six</a:t>
          </a:r>
        </a:p>
        <a:p>
          <a:pPr algn="l"/>
          <a:r>
            <a:rPr lang="en-US" sz="1400" b="0" u="none" baseline="0">
              <a:solidFill>
                <a:srgbClr val="084C1F"/>
              </a:solidFill>
              <a:latin typeface="Segoe UI Semibold" pitchFamily="34" charset="0"/>
              <a:ea typeface="Segoe UI Black" pitchFamily="34" charset="0"/>
              <a:cs typeface="Segoe UI Semibold" pitchFamily="34" charset="0"/>
            </a:rPr>
            <a:t>      </a:t>
          </a:r>
          <a:r>
            <a:rPr lang="en-US" sz="1400" b="1" u="sng" baseline="0">
              <a:solidFill>
                <a:srgbClr val="084C1F"/>
              </a:solidFill>
              <a:latin typeface="Segoe UI Semibold" pitchFamily="34" charset="0"/>
              <a:ea typeface="Segoe UI Black" pitchFamily="34" charset="0"/>
              <a:cs typeface="Segoe UI Semibold" pitchFamily="34" charset="0"/>
            </a:rPr>
            <a:t>Analysis Date</a:t>
          </a:r>
          <a:r>
            <a:rPr lang="en-US" sz="1400" b="0" u="none" baseline="0">
              <a:solidFill>
                <a:srgbClr val="084C1F"/>
              </a:solidFill>
              <a:latin typeface="Segoe UI Semibold" pitchFamily="34" charset="0"/>
              <a:ea typeface="Segoe UI Black" pitchFamily="34" charset="0"/>
              <a:cs typeface="Segoe UI Semibold" pitchFamily="34" charset="0"/>
            </a:rPr>
            <a:t>: 		September, 2026</a:t>
          </a:r>
        </a:p>
        <a:p>
          <a:pPr algn="l"/>
          <a:r>
            <a:rPr lang="en-US" sz="1400" b="0" u="none" baseline="0">
              <a:solidFill>
                <a:srgbClr val="084C1F"/>
              </a:solidFill>
              <a:latin typeface="Segoe UI Semibold" pitchFamily="34" charset="0"/>
              <a:ea typeface="Segoe UI Black" pitchFamily="34" charset="0"/>
              <a:cs typeface="Segoe UI Semibold" pitchFamily="34" charset="0"/>
            </a:rPr>
            <a:t>      </a:t>
          </a:r>
          <a:r>
            <a:rPr lang="en-US" sz="1400" b="1" u="sng" baseline="0">
              <a:solidFill>
                <a:srgbClr val="084C1F"/>
              </a:solidFill>
              <a:latin typeface="Segoe UI Semibold" pitchFamily="34" charset="0"/>
              <a:ea typeface="Segoe UI Black" pitchFamily="34" charset="0"/>
              <a:cs typeface="Segoe UI Semibold" pitchFamily="34" charset="0"/>
            </a:rPr>
            <a:t>Author</a:t>
          </a:r>
          <a:r>
            <a:rPr lang="en-US" sz="1400" b="0" u="none" baseline="0">
              <a:solidFill>
                <a:srgbClr val="084C1F"/>
              </a:solidFill>
              <a:latin typeface="Segoe UI Semibold" pitchFamily="34" charset="0"/>
              <a:ea typeface="Segoe UI Black" pitchFamily="34" charset="0"/>
              <a:cs typeface="Segoe UI Semibold" pitchFamily="34" charset="0"/>
            </a:rPr>
            <a:t>: 		Opeyemi (Ismail) Peter</a:t>
          </a:r>
        </a:p>
      </xdr:txBody>
    </xdr:sp>
    <xdr:clientData/>
  </xdr:twoCellAnchor>
  <xdr:twoCellAnchor>
    <xdr:from>
      <xdr:col>13</xdr:col>
      <xdr:colOff>244928</xdr:colOff>
      <xdr:row>29</xdr:row>
      <xdr:rowOff>138627</xdr:rowOff>
    </xdr:from>
    <xdr:to>
      <xdr:col>25</xdr:col>
      <xdr:colOff>421821</xdr:colOff>
      <xdr:row>47</xdr:row>
      <xdr:rowOff>59535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0</xdr:col>
      <xdr:colOff>136072</xdr:colOff>
      <xdr:row>48</xdr:row>
      <xdr:rowOff>22116</xdr:rowOff>
    </xdr:from>
    <xdr:ext cx="18115057" cy="707142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 txBox="1"/>
      </xdr:nvSpPr>
      <xdr:spPr>
        <a:xfrm>
          <a:off x="136072" y="8871148"/>
          <a:ext cx="18115057" cy="707142"/>
        </a:xfrm>
        <a:prstGeom prst="rect">
          <a:avLst/>
        </a:prstGeom>
        <a:noFill/>
        <a:ln>
          <a:solidFill>
            <a:srgbClr val="084C1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ctr">
          <a:noAutofit/>
        </a:bodyPr>
        <a:lstStyle/>
        <a:p>
          <a:r>
            <a:rPr lang="en-US" sz="1800" i="1">
              <a:solidFill>
                <a:srgbClr val="084C1F"/>
              </a:solidFill>
              <a:latin typeface="Segoe UI Semibold" pitchFamily="34" charset="0"/>
              <a:ea typeface="Segoe UI Black" pitchFamily="34" charset="0"/>
              <a:cs typeface="Segoe UI Semibold" pitchFamily="34" charset="0"/>
            </a:rPr>
            <a:t>BEI (Banking</a:t>
          </a:r>
          <a:r>
            <a:rPr lang="en-US" sz="1800" i="1" baseline="0">
              <a:solidFill>
                <a:srgbClr val="084C1F"/>
              </a:solidFill>
              <a:latin typeface="Segoe UI Semibold" pitchFamily="34" charset="0"/>
              <a:ea typeface="Segoe UI Black" pitchFamily="34" charset="0"/>
              <a:cs typeface="Segoe UI Semibold" pitchFamily="34" charset="0"/>
            </a:rPr>
            <a:t> Experience Index) is a composite score based on Digital Experience, Customer Engagement, Trust and Accessibility.</a:t>
          </a:r>
          <a:endParaRPr lang="en-US" sz="1800" i="1">
            <a:solidFill>
              <a:srgbClr val="084C1F"/>
            </a:solidFill>
            <a:latin typeface="Segoe UI Semibold" pitchFamily="34" charset="0"/>
            <a:ea typeface="Segoe UI Black" pitchFamily="34" charset="0"/>
            <a:cs typeface="Segoe UI Semibold" pitchFamily="34" charset="0"/>
          </a:endParaRPr>
        </a:p>
      </xdr:txBody>
    </xdr:sp>
    <xdr:clientData/>
  </xdr:oneCellAnchor>
  <xdr:oneCellAnchor>
    <xdr:from>
      <xdr:col>25</xdr:col>
      <xdr:colOff>517070</xdr:colOff>
      <xdr:row>5</xdr:row>
      <xdr:rowOff>153629</xdr:rowOff>
    </xdr:from>
    <xdr:ext cx="2272393" cy="7650725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 txBox="1"/>
      </xdr:nvSpPr>
      <xdr:spPr>
        <a:xfrm>
          <a:off x="15879973" y="1075403"/>
          <a:ext cx="2272393" cy="7650725"/>
        </a:xfrm>
        <a:prstGeom prst="rect">
          <a:avLst/>
        </a:prstGeom>
        <a:solidFill>
          <a:srgbClr val="F1F5E7"/>
        </a:solidFill>
        <a:ln>
          <a:solidFill>
            <a:srgbClr val="084C1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l"/>
          <a:endParaRPr lang="en-US" sz="1150">
            <a:solidFill>
              <a:srgbClr val="084C1F"/>
            </a:solidFill>
          </a:endParaRPr>
        </a:p>
        <a:p>
          <a:pPr algn="l"/>
          <a:endParaRPr lang="en-US" sz="1150">
            <a:solidFill>
              <a:srgbClr val="084C1F"/>
            </a:solidFill>
          </a:endParaRPr>
        </a:p>
        <a:p>
          <a:pPr algn="l"/>
          <a:endParaRPr lang="en-US" sz="1150">
            <a:solidFill>
              <a:srgbClr val="084C1F"/>
            </a:solidFill>
          </a:endParaRPr>
        </a:p>
        <a:p>
          <a:pPr algn="l"/>
          <a:r>
            <a:rPr lang="en-US" sz="1400">
              <a:solidFill>
                <a:srgbClr val="084C1F"/>
              </a:solidFill>
              <a:latin typeface="Segoe UI Semibold" pitchFamily="34" charset="0"/>
              <a:cs typeface="Segoe UI Semibold" pitchFamily="34" charset="0"/>
            </a:rPr>
            <a:t>✅ First Bank recorded the highest overall Banking Experience Index (BEI), indicating the strongest balance between customer satisfaction, digital banking services, and accessibility.</a:t>
          </a:r>
        </a:p>
        <a:p>
          <a:pPr algn="l"/>
          <a:r>
            <a:rPr lang="en-US" sz="1400">
              <a:solidFill>
                <a:srgbClr val="084C1F"/>
              </a:solidFill>
              <a:latin typeface="Segoe UI Semibold" pitchFamily="34" charset="0"/>
              <a:cs typeface="Segoe UI Semibold" pitchFamily="34" charset="0"/>
            </a:rPr>
            <a:t> </a:t>
          </a:r>
        </a:p>
        <a:p>
          <a:endParaRPr lang="en-US" sz="1400">
            <a:solidFill>
              <a:srgbClr val="084C1F"/>
            </a:solidFill>
            <a:effectLst/>
            <a:latin typeface="Segoe UI Semibold" panose="020B0702040204020203" pitchFamily="34" charset="0"/>
            <a:cs typeface="Segoe UI Semibold" panose="020B0702040204020203" pitchFamily="34" charset="0"/>
          </a:endParaRPr>
        </a:p>
        <a:p>
          <a:r>
            <a:rPr lang="en-US" sz="1400">
              <a:solidFill>
                <a:srgbClr val="084C1F"/>
              </a:solidFill>
              <a:effectLst/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rPr>
            <a:t>✅ Larger banks did not always achieve the highest Banking Experience Index, showing that customer experience depends on service quality rather than financial size alone.</a:t>
          </a:r>
        </a:p>
        <a:p>
          <a:endParaRPr lang="en-US" sz="1400">
            <a:solidFill>
              <a:srgbClr val="084C1F"/>
            </a:solidFill>
            <a:effectLst/>
            <a:latin typeface="Segoe UI Semibold" panose="020B0702040204020203" pitchFamily="34" charset="0"/>
            <a:cs typeface="Segoe UI Semibold" panose="020B0702040204020203" pitchFamily="34" charset="0"/>
          </a:endParaRPr>
        </a:p>
        <a:p>
          <a:pPr algn="l"/>
          <a:endParaRPr lang="en-US" sz="1400">
            <a:solidFill>
              <a:srgbClr val="084C1F"/>
            </a:solidFill>
            <a:latin typeface="Segoe UI Semibold" pitchFamily="34" charset="0"/>
            <a:cs typeface="Segoe UI Semibold" pitchFamily="34" charset="0"/>
          </a:endParaRPr>
        </a:p>
        <a:p>
          <a:pPr algn="l"/>
          <a:r>
            <a:rPr lang="en-US" sz="1400">
              <a:solidFill>
                <a:srgbClr val="084C1F"/>
              </a:solidFill>
              <a:latin typeface="Segoe UI Semibold" pitchFamily="34" charset="0"/>
              <a:cs typeface="Segoe UI Semibold" pitchFamily="34" charset="0"/>
            </a:rPr>
            <a:t>✅ Customer review activity was concentrated among a small number of banks, indicating stronger customer engagement and greater digital visibility.</a:t>
          </a:r>
        </a:p>
        <a:p>
          <a:pPr algn="l"/>
          <a:endParaRPr lang="en-US" sz="1150">
            <a:solidFill>
              <a:srgbClr val="084C1F"/>
            </a:solidFill>
          </a:endParaRPr>
        </a:p>
      </xdr:txBody>
    </xdr:sp>
    <xdr:clientData/>
  </xdr:oneCellAnchor>
  <xdr:oneCellAnchor>
    <xdr:from>
      <xdr:col>25</xdr:col>
      <xdr:colOff>530678</xdr:colOff>
      <xdr:row>5</xdr:row>
      <xdr:rowOff>155911</xdr:rowOff>
    </xdr:from>
    <xdr:ext cx="2272394" cy="31320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 txBox="1"/>
      </xdr:nvSpPr>
      <xdr:spPr>
        <a:xfrm>
          <a:off x="15893581" y="1077685"/>
          <a:ext cx="2272394" cy="313200"/>
        </a:xfrm>
        <a:prstGeom prst="rect">
          <a:avLst/>
        </a:prstGeom>
        <a:solidFill>
          <a:srgbClr val="084C1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ctr"/>
          <a:r>
            <a:rPr lang="en-US" sz="1400">
              <a:solidFill>
                <a:schemeClr val="bg1"/>
              </a:solidFill>
              <a:latin typeface="Segoe UI Black" pitchFamily="34" charset="0"/>
              <a:ea typeface="Segoe UI Black" pitchFamily="34" charset="0"/>
            </a:rPr>
            <a:t>Key</a:t>
          </a:r>
          <a:r>
            <a:rPr lang="en-US" sz="1400" baseline="0">
              <a:solidFill>
                <a:schemeClr val="bg1"/>
              </a:solidFill>
              <a:latin typeface="Segoe UI Black" pitchFamily="34" charset="0"/>
              <a:ea typeface="Segoe UI Black" pitchFamily="34" charset="0"/>
            </a:rPr>
            <a:t> Findings</a:t>
          </a:r>
          <a:endParaRPr lang="en-US" sz="1400">
            <a:solidFill>
              <a:schemeClr val="bg1"/>
            </a:solidFill>
            <a:latin typeface="Segoe UI Black" pitchFamily="34" charset="0"/>
            <a:ea typeface="Segoe UI Black" pitchFamily="34" charset="0"/>
          </a:endParaRPr>
        </a:p>
      </xdr:txBody>
    </xdr:sp>
    <xdr:clientData/>
  </xdr:oneCellAnchor>
  <xdr:twoCellAnchor editAs="oneCell">
    <xdr:from>
      <xdr:col>0</xdr:col>
      <xdr:colOff>286604</xdr:colOff>
      <xdr:row>6</xdr:row>
      <xdr:rowOff>41251</xdr:rowOff>
    </xdr:from>
    <xdr:to>
      <xdr:col>1</xdr:col>
      <xdr:colOff>253011</xdr:colOff>
      <xdr:row>9</xdr:row>
      <xdr:rowOff>17119</xdr:rowOff>
    </xdr:to>
    <xdr:pic>
      <xdr:nvPicPr>
        <xdr:cNvPr id="41" name="Picture 40" descr="ChatGPT Image Jul 20, 2026, 10_03_02 AM.png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lum contrast="-5000"/>
        </a:blip>
        <a:srcRect l="3480" t="16956" r="78948" b="57959"/>
        <a:stretch>
          <a:fillRect/>
        </a:stretch>
      </xdr:blipFill>
      <xdr:spPr>
        <a:xfrm>
          <a:off x="286604" y="1202110"/>
          <a:ext cx="576602" cy="55629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570653</xdr:colOff>
      <xdr:row>6</xdr:row>
      <xdr:rowOff>41251</xdr:rowOff>
    </xdr:from>
    <xdr:to>
      <xdr:col>7</xdr:col>
      <xdr:colOff>565548</xdr:colOff>
      <xdr:row>9</xdr:row>
      <xdr:rowOff>64917</xdr:rowOff>
    </xdr:to>
    <xdr:pic>
      <xdr:nvPicPr>
        <xdr:cNvPr id="45" name="Picture 44" descr="ChatGPT Image Jul 20, 2026, 09_56_19 AM.png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rcRect l="28425" t="15411" r="53938" b="58647"/>
        <a:stretch>
          <a:fillRect/>
        </a:stretch>
      </xdr:blipFill>
      <xdr:spPr>
        <a:xfrm>
          <a:off x="4231825" y="1202110"/>
          <a:ext cx="605090" cy="604096"/>
        </a:xfrm>
        <a:prstGeom prst="star5">
          <a:avLst/>
        </a:prstGeom>
      </xdr:spPr>
    </xdr:pic>
    <xdr:clientData/>
  </xdr:twoCellAnchor>
  <xdr:twoCellAnchor editAs="oneCell">
    <xdr:from>
      <xdr:col>20</xdr:col>
      <xdr:colOff>18126</xdr:colOff>
      <xdr:row>6</xdr:row>
      <xdr:rowOff>41251</xdr:rowOff>
    </xdr:from>
    <xdr:to>
      <xdr:col>21</xdr:col>
      <xdr:colOff>30027</xdr:colOff>
      <xdr:row>9</xdr:row>
      <xdr:rowOff>104179</xdr:rowOff>
    </xdr:to>
    <xdr:pic>
      <xdr:nvPicPr>
        <xdr:cNvPr id="47" name="Picture 46" descr="ChatGPT Image Jul 20, 2026, 09_56_19 AM.png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rcRect l="78976" t="56321" r="6007" b="19385"/>
        <a:stretch>
          <a:fillRect/>
        </a:stretch>
      </xdr:blipFill>
      <xdr:spPr>
        <a:xfrm>
          <a:off x="12222032" y="1202110"/>
          <a:ext cx="622097" cy="643358"/>
        </a:xfrm>
        <a:prstGeom prst="ellipse">
          <a:avLst/>
        </a:prstGeom>
        <a:noFill/>
        <a:ln>
          <a:noFill/>
        </a:ln>
      </xdr:spPr>
    </xdr:pic>
    <xdr:clientData/>
  </xdr:twoCellAnchor>
  <xdr:oneCellAnchor>
    <xdr:from>
      <xdr:col>1</xdr:col>
      <xdr:colOff>491982</xdr:colOff>
      <xdr:row>9</xdr:row>
      <xdr:rowOff>162011</xdr:rowOff>
    </xdr:from>
    <xdr:ext cx="2697149" cy="331116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SpPr txBox="1"/>
      </xdr:nvSpPr>
      <xdr:spPr>
        <a:xfrm>
          <a:off x="1102177" y="1903300"/>
          <a:ext cx="2697149" cy="33111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400">
              <a:solidFill>
                <a:srgbClr val="084C1F"/>
              </a:solidFill>
              <a:latin typeface="Segoe UI Semibold" pitchFamily="34" charset="0"/>
              <a:cs typeface="Segoe UI Semibold" pitchFamily="34" charset="0"/>
            </a:rPr>
            <a:t>Banking Experience Index (BEI)</a:t>
          </a:r>
        </a:p>
      </xdr:txBody>
    </xdr:sp>
    <xdr:clientData/>
  </xdr:oneCellAnchor>
  <xdr:oneCellAnchor>
    <xdr:from>
      <xdr:col>7</xdr:col>
      <xdr:colOff>354375</xdr:colOff>
      <xdr:row>8</xdr:row>
      <xdr:rowOff>151122</xdr:rowOff>
    </xdr:from>
    <xdr:ext cx="3212226" cy="56990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 txBox="1"/>
      </xdr:nvSpPr>
      <xdr:spPr>
        <a:xfrm>
          <a:off x="4625742" y="1698935"/>
          <a:ext cx="3212226" cy="5699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400">
              <a:solidFill>
                <a:srgbClr val="084C1F"/>
              </a:solidFill>
              <a:latin typeface="Segoe UI Semibold" pitchFamily="34" charset="0"/>
              <a:cs typeface="Segoe UI Semibold" pitchFamily="34" charset="0"/>
            </a:rPr>
            <a:t>Both Google Play &amp;</a:t>
          </a:r>
          <a:r>
            <a:rPr lang="en-US" sz="1400" baseline="0">
              <a:solidFill>
                <a:srgbClr val="084C1F"/>
              </a:solidFill>
              <a:latin typeface="Segoe UI Semibold" pitchFamily="34" charset="0"/>
              <a:cs typeface="Segoe UI Semibold" pitchFamily="34" charset="0"/>
            </a:rPr>
            <a:t> Apple App Store</a:t>
          </a:r>
        </a:p>
        <a:p>
          <a:pPr algn="ctr"/>
          <a:r>
            <a:rPr lang="en-US" sz="1400" baseline="0">
              <a:solidFill>
                <a:srgbClr val="084C1F"/>
              </a:solidFill>
              <a:latin typeface="Segoe UI Semibold" pitchFamily="34" charset="0"/>
              <a:cs typeface="Segoe UI Semibold" pitchFamily="34" charset="0"/>
            </a:rPr>
            <a:t>September 2026</a:t>
          </a:r>
          <a:endParaRPr lang="en-US" sz="1400">
            <a:solidFill>
              <a:srgbClr val="084C1F"/>
            </a:solidFill>
            <a:latin typeface="Segoe UI Semibold" pitchFamily="34" charset="0"/>
            <a:cs typeface="Segoe UI Semibold" pitchFamily="34" charset="0"/>
          </a:endParaRPr>
        </a:p>
      </xdr:txBody>
    </xdr:sp>
    <xdr:clientData/>
  </xdr:oneCellAnchor>
  <xdr:oneCellAnchor>
    <xdr:from>
      <xdr:col>13</xdr:col>
      <xdr:colOff>296649</xdr:colOff>
      <xdr:row>8</xdr:row>
      <xdr:rowOff>151125</xdr:rowOff>
    </xdr:from>
    <xdr:ext cx="3416192" cy="56990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SpPr txBox="1"/>
      </xdr:nvSpPr>
      <xdr:spPr>
        <a:xfrm>
          <a:off x="8229188" y="1698938"/>
          <a:ext cx="3416192" cy="5699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400">
              <a:solidFill>
                <a:srgbClr val="084C1F"/>
              </a:solidFill>
              <a:latin typeface="Segoe UI Semibold" pitchFamily="34" charset="0"/>
              <a:cs typeface="Segoe UI Semibold" pitchFamily="34" charset="0"/>
            </a:rPr>
            <a:t> </a:t>
          </a:r>
          <a:r>
            <a:rPr lang="en-US" sz="1400" u="sng">
              <a:solidFill>
                <a:srgbClr val="084C1F"/>
              </a:solidFill>
              <a:latin typeface="Segoe UI Semibold" pitchFamily="34" charset="0"/>
              <a:cs typeface="Segoe UI Semibold" pitchFamily="34" charset="0"/>
            </a:rPr>
            <a:t>₦53.10 Trillion </a:t>
          </a:r>
          <a:r>
            <a:rPr lang="en-US" sz="1400" baseline="0">
              <a:solidFill>
                <a:srgbClr val="084C1F"/>
              </a:solidFill>
              <a:latin typeface="Segoe UI Semibold" pitchFamily="34" charset="0"/>
              <a:cs typeface="Segoe UI Semibold" pitchFamily="34" charset="0"/>
            </a:rPr>
            <a:t>Total Standalone Assets,</a:t>
          </a:r>
        </a:p>
        <a:p>
          <a:pPr algn="ctr"/>
          <a:r>
            <a:rPr lang="en-US" sz="1400" baseline="0">
              <a:solidFill>
                <a:srgbClr val="084C1F"/>
              </a:solidFill>
              <a:latin typeface="Segoe UI Semibold" pitchFamily="34" charset="0"/>
              <a:cs typeface="Segoe UI Semibold" pitchFamily="34" charset="0"/>
            </a:rPr>
            <a:t>September 2026</a:t>
          </a:r>
          <a:endParaRPr lang="en-US" sz="1400">
            <a:solidFill>
              <a:srgbClr val="084C1F"/>
            </a:solidFill>
            <a:latin typeface="Segoe UI Semibold" pitchFamily="34" charset="0"/>
            <a:cs typeface="Segoe UI Semibold" pitchFamily="34" charset="0"/>
          </a:endParaRPr>
        </a:p>
      </xdr:txBody>
    </xdr:sp>
    <xdr:clientData/>
  </xdr:oneCellAnchor>
  <xdr:oneCellAnchor>
    <xdr:from>
      <xdr:col>21</xdr:col>
      <xdr:colOff>534655</xdr:colOff>
      <xdr:row>9</xdr:row>
      <xdr:rowOff>130203</xdr:rowOff>
    </xdr:from>
    <xdr:ext cx="2032544" cy="331116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SpPr txBox="1"/>
      </xdr:nvSpPr>
      <xdr:spPr>
        <a:xfrm>
          <a:off x="13348757" y="1871492"/>
          <a:ext cx="2032544" cy="33111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400">
              <a:solidFill>
                <a:srgbClr val="084C1F"/>
              </a:solidFill>
              <a:latin typeface="Segoe UI Semibold" pitchFamily="34" charset="0"/>
              <a:cs typeface="Segoe UI Semibold" pitchFamily="34" charset="0"/>
            </a:rPr>
            <a:t>Licensed by CBN,</a:t>
          </a:r>
          <a:r>
            <a:rPr lang="en-US" sz="1400" baseline="0">
              <a:solidFill>
                <a:srgbClr val="084C1F"/>
              </a:solidFill>
              <a:latin typeface="Segoe UI Semibold" pitchFamily="34" charset="0"/>
              <a:cs typeface="Segoe UI Semibold" pitchFamily="34" charset="0"/>
            </a:rPr>
            <a:t> 2026</a:t>
          </a:r>
          <a:endParaRPr lang="en-US" sz="1400">
            <a:solidFill>
              <a:srgbClr val="084C1F"/>
            </a:solidFill>
            <a:latin typeface="Segoe UI Semibold" pitchFamily="34" charset="0"/>
            <a:cs typeface="Segoe UI Semibold" pitchFamily="34" charset="0"/>
          </a:endParaRPr>
        </a:p>
      </xdr:txBody>
    </xdr:sp>
    <xdr:clientData/>
  </xdr:oneCellAnchor>
  <xdr:oneCellAnchor>
    <xdr:from>
      <xdr:col>21</xdr:col>
      <xdr:colOff>80796</xdr:colOff>
      <xdr:row>8</xdr:row>
      <xdr:rowOff>71949</xdr:rowOff>
    </xdr:from>
    <xdr:ext cx="2804999" cy="334772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SpPr txBox="1"/>
      </xdr:nvSpPr>
      <xdr:spPr>
        <a:xfrm>
          <a:off x="12894898" y="1619762"/>
          <a:ext cx="2804999" cy="334772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400">
              <a:solidFill>
                <a:srgbClr val="084C1F"/>
              </a:solidFill>
              <a:latin typeface="Segoe UI Black" pitchFamily="34" charset="0"/>
              <a:ea typeface="Segoe UI Black" pitchFamily="34" charset="0"/>
              <a:cs typeface="Segoe UI Semibold" pitchFamily="34" charset="0"/>
            </a:rPr>
            <a:t>Accross 26</a:t>
          </a:r>
          <a:r>
            <a:rPr lang="en-US" sz="1400" baseline="0">
              <a:solidFill>
                <a:srgbClr val="084C1F"/>
              </a:solidFill>
              <a:latin typeface="Segoe UI Black" pitchFamily="34" charset="0"/>
              <a:ea typeface="Segoe UI Black" pitchFamily="34" charset="0"/>
              <a:cs typeface="Segoe UI Semibold" pitchFamily="34" charset="0"/>
            </a:rPr>
            <a:t> Commercial</a:t>
          </a:r>
          <a:r>
            <a:rPr lang="en-US" sz="1400">
              <a:solidFill>
                <a:srgbClr val="084C1F"/>
              </a:solidFill>
              <a:latin typeface="Segoe UI Black" pitchFamily="34" charset="0"/>
              <a:ea typeface="Segoe UI Black" pitchFamily="34" charset="0"/>
              <a:cs typeface="Segoe UI Semibold" pitchFamily="34" charset="0"/>
            </a:rPr>
            <a:t> Banks</a:t>
          </a:r>
        </a:p>
      </xdr:txBody>
    </xdr:sp>
    <xdr:clientData/>
  </xdr:oneCellAnchor>
  <xdr:twoCellAnchor>
    <xdr:from>
      <xdr:col>0</xdr:col>
      <xdr:colOff>258534</xdr:colOff>
      <xdr:row>29</xdr:row>
      <xdr:rowOff>165839</xdr:rowOff>
    </xdr:from>
    <xdr:to>
      <xdr:col>12</xdr:col>
      <xdr:colOff>424190</xdr:colOff>
      <xdr:row>47</xdr:row>
      <xdr:rowOff>74416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A2E0DB8-AE76-43F5-9CA2-225C9AF2FF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twoCellAnchor>
  <xdr:oneCellAnchor>
    <xdr:from>
      <xdr:col>0</xdr:col>
      <xdr:colOff>261254</xdr:colOff>
      <xdr:row>29</xdr:row>
      <xdr:rowOff>168562</xdr:rowOff>
    </xdr:from>
    <xdr:ext cx="7558463" cy="36914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F976BA2-345B-D0B2-BB8A-438218DB443E}"/>
            </a:ext>
          </a:extLst>
        </xdr:cNvPr>
        <xdr:cNvSpPr txBox="1"/>
      </xdr:nvSpPr>
      <xdr:spPr>
        <a:xfrm>
          <a:off x="261254" y="5514852"/>
          <a:ext cx="7558463" cy="369140"/>
        </a:xfrm>
        <a:prstGeom prst="rect">
          <a:avLst/>
        </a:prstGeom>
        <a:solidFill>
          <a:srgbClr val="084C1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Segoe UI Black" pitchFamily="34" charset="0"/>
              <a:ea typeface="Segoe UI Black" pitchFamily="34" charset="0"/>
            </a:rPr>
            <a:t>Banks Standalone Assets Vs Banking</a:t>
          </a:r>
          <a:r>
            <a:rPr lang="en-US" sz="1600" baseline="0">
              <a:solidFill>
                <a:schemeClr val="bg1"/>
              </a:solidFill>
              <a:latin typeface="Segoe UI Black" pitchFamily="34" charset="0"/>
              <a:ea typeface="Segoe UI Black" pitchFamily="34" charset="0"/>
            </a:rPr>
            <a:t> Experience Index (BEI)</a:t>
          </a:r>
          <a:endParaRPr lang="en-US" sz="1600">
            <a:solidFill>
              <a:schemeClr val="bg1"/>
            </a:solidFill>
            <a:latin typeface="Segoe UI Black" pitchFamily="34" charset="0"/>
            <a:ea typeface="Segoe UI Black" pitchFamily="34" charset="0"/>
          </a:endParaRPr>
        </a:p>
      </xdr:txBody>
    </xdr:sp>
    <xdr:clientData/>
  </xdr:oneCellAnchor>
  <xdr:twoCellAnchor>
    <xdr:from>
      <xdr:col>0</xdr:col>
      <xdr:colOff>235146</xdr:colOff>
      <xdr:row>12</xdr:row>
      <xdr:rowOff>56555</xdr:rowOff>
    </xdr:from>
    <xdr:to>
      <xdr:col>12</xdr:col>
      <xdr:colOff>401835</xdr:colOff>
      <xdr:row>29</xdr:row>
      <xdr:rowOff>44651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CF57C31-7CF7-4E8C-8D2C-943107C6F8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oneCellAnchor>
    <xdr:from>
      <xdr:col>0</xdr:col>
      <xdr:colOff>244926</xdr:colOff>
      <xdr:row>12</xdr:row>
      <xdr:rowOff>56980</xdr:rowOff>
    </xdr:from>
    <xdr:ext cx="7544066" cy="388543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 txBox="1"/>
      </xdr:nvSpPr>
      <xdr:spPr>
        <a:xfrm>
          <a:off x="244926" y="2269238"/>
          <a:ext cx="7544066" cy="388543"/>
        </a:xfrm>
        <a:prstGeom prst="rect">
          <a:avLst/>
        </a:prstGeom>
        <a:solidFill>
          <a:srgbClr val="084C1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Segoe UI Black" pitchFamily="34" charset="0"/>
              <a:ea typeface="Segoe UI Black" pitchFamily="34" charset="0"/>
            </a:rPr>
            <a:t>Banks by Banking</a:t>
          </a:r>
          <a:r>
            <a:rPr lang="en-US" sz="1600" baseline="0">
              <a:solidFill>
                <a:schemeClr val="bg1"/>
              </a:solidFill>
              <a:latin typeface="Segoe UI Black" pitchFamily="34" charset="0"/>
              <a:ea typeface="Segoe UI Black" pitchFamily="34" charset="0"/>
            </a:rPr>
            <a:t> Experience Index (BEI)</a:t>
          </a:r>
          <a:endParaRPr lang="en-US" sz="1600">
            <a:solidFill>
              <a:schemeClr val="bg1"/>
            </a:solidFill>
            <a:latin typeface="Segoe UI Black" pitchFamily="34" charset="0"/>
            <a:ea typeface="Segoe UI Black" pitchFamily="34" charset="0"/>
          </a:endParaRPr>
        </a:p>
      </xdr:txBody>
    </xdr:sp>
    <xdr:clientData/>
  </xdr:oneCellAnchor>
  <xdr:oneCellAnchor>
    <xdr:from>
      <xdr:col>1</xdr:col>
      <xdr:colOff>372069</xdr:colOff>
      <xdr:row>6</xdr:row>
      <xdr:rowOff>178598</xdr:rowOff>
    </xdr:from>
    <xdr:ext cx="2849626" cy="354584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2D469C6-14F8-4D8A-1D26-FFFB4B2EE095}"/>
            </a:ext>
          </a:extLst>
        </xdr:cNvPr>
        <xdr:cNvSpPr txBox="1"/>
      </xdr:nvSpPr>
      <xdr:spPr>
        <a:xfrm>
          <a:off x="982264" y="1339457"/>
          <a:ext cx="2849626" cy="35458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50">
              <a:solidFill>
                <a:srgbClr val="084C1F"/>
              </a:solidFill>
              <a:latin typeface="Arial Black" panose="020B0A04020102020204" pitchFamily="34" charset="0"/>
            </a:rPr>
            <a:t>First Bank Nigeria Limited</a:t>
          </a:r>
        </a:p>
      </xdr:txBody>
    </xdr:sp>
    <xdr:clientData/>
  </xdr:oneCellAnchor>
  <xdr:oneCellAnchor>
    <xdr:from>
      <xdr:col>7</xdr:col>
      <xdr:colOff>584002</xdr:colOff>
      <xdr:row>7</xdr:row>
      <xdr:rowOff>3573</xdr:rowOff>
    </xdr:from>
    <xdr:ext cx="2953501" cy="40415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578BAF5-6BCD-0E57-E3DC-936B435FBBE7}"/>
            </a:ext>
          </a:extLst>
        </xdr:cNvPr>
        <xdr:cNvSpPr txBox="1"/>
      </xdr:nvSpPr>
      <xdr:spPr>
        <a:xfrm>
          <a:off x="4855369" y="1357909"/>
          <a:ext cx="2953501" cy="404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>
              <a:solidFill>
                <a:srgbClr val="084C1F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Citibank Nigeria Limited</a:t>
          </a:r>
        </a:p>
      </xdr:txBody>
    </xdr:sp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0.9985</cdr:x>
      <cdr:y>0.12919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0"/>
          <a:ext cx="7539761" cy="405071"/>
        </a:xfrm>
        <a:prstGeom xmlns:a="http://schemas.openxmlformats.org/drawingml/2006/main" prst="rect">
          <a:avLst/>
        </a:prstGeom>
        <a:solidFill xmlns:a="http://schemas.openxmlformats.org/drawingml/2006/main">
          <a:srgbClr val="084C1F"/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US" sz="1600">
              <a:solidFill>
                <a:srgbClr val="FDFEFC"/>
              </a:solidFill>
              <a:latin typeface="Segoe UI Black" pitchFamily="34" charset="0"/>
              <a:ea typeface="Segoe UI Black" pitchFamily="34" charset="0"/>
            </a:rPr>
            <a:t>Top 5 Most</a:t>
          </a:r>
          <a:r>
            <a:rPr lang="en-US" sz="1600" baseline="0">
              <a:solidFill>
                <a:srgbClr val="FDFEFC"/>
              </a:solidFill>
              <a:latin typeface="Segoe UI Black" pitchFamily="34" charset="0"/>
              <a:ea typeface="Segoe UI Black" pitchFamily="34" charset="0"/>
            </a:rPr>
            <a:t> Rated Digital Bank</a:t>
          </a:r>
          <a:endParaRPr lang="en-US" sz="1600">
            <a:solidFill>
              <a:srgbClr val="FDFEFC"/>
            </a:solidFill>
            <a:latin typeface="Segoe UI Black" pitchFamily="34" charset="0"/>
            <a:ea typeface="Segoe UI Black" pitchFamily="34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0.9985</cdr:x>
      <cdr:y>0.1232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0"/>
          <a:ext cx="7539759" cy="399075"/>
        </a:xfrm>
        <a:prstGeom xmlns:a="http://schemas.openxmlformats.org/drawingml/2006/main" prst="rect">
          <a:avLst/>
        </a:prstGeom>
        <a:solidFill xmlns:a="http://schemas.openxmlformats.org/drawingml/2006/main">
          <a:srgbClr val="084C1F"/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US" sz="1600">
              <a:solidFill>
                <a:schemeClr val="bg1"/>
              </a:solidFill>
              <a:latin typeface="Segoe UI Black" pitchFamily="34" charset="0"/>
              <a:ea typeface="Segoe UI Black" pitchFamily="34" charset="0"/>
            </a:rPr>
            <a:t>Top Banks by Accessibility Score</a:t>
          </a:r>
          <a:r>
            <a:rPr lang="en-US" sz="1600" baseline="0">
              <a:solidFill>
                <a:schemeClr val="bg1"/>
              </a:solidFill>
              <a:latin typeface="Segoe UI Black" pitchFamily="34" charset="0"/>
              <a:ea typeface="Segoe UI Black" pitchFamily="34" charset="0"/>
            </a:rPr>
            <a:t> </a:t>
          </a:r>
          <a:endParaRPr lang="en-US" sz="1600">
            <a:solidFill>
              <a:schemeClr val="bg1"/>
            </a:solidFill>
            <a:latin typeface="Segoe UI Black" pitchFamily="34" charset="0"/>
            <a:ea typeface="Segoe UI Black" pitchFamily="34" charset="0"/>
          </a:endParaRP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97971</xdr:colOff>
      <xdr:row>1</xdr:row>
      <xdr:rowOff>10884</xdr:rowOff>
    </xdr:from>
    <xdr:to>
      <xdr:col>24</xdr:col>
      <xdr:colOff>122464</xdr:colOff>
      <xdr:row>49</xdr:row>
      <xdr:rowOff>70417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GrpSpPr/>
      </xdr:nvGrpSpPr>
      <xdr:grpSpPr>
        <a:xfrm>
          <a:off x="97971" y="195239"/>
          <a:ext cx="17369211" cy="9553807"/>
          <a:chOff x="97971" y="201384"/>
          <a:chExt cx="17221448" cy="9930897"/>
        </a:xfrm>
      </xdr:grpSpPr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 txBox="1"/>
        </xdr:nvSpPr>
        <xdr:spPr>
          <a:xfrm>
            <a:off x="213633" y="1170212"/>
            <a:ext cx="4997903" cy="5125616"/>
          </a:xfrm>
          <a:prstGeom prst="rect">
            <a:avLst/>
          </a:prstGeom>
          <a:noFill/>
          <a:ln>
            <a:solidFill>
              <a:srgbClr val="0054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wrap="square" rtlCol="0" anchor="t">
            <a:noAutofit/>
          </a:bodyPr>
          <a:lstStyle/>
          <a:p>
            <a:r>
              <a:rPr lang="en-US" sz="1600" u="sng">
                <a:solidFill>
                  <a:srgbClr val="084C1F"/>
                </a:solidFill>
                <a:latin typeface="Segoe UI Black" pitchFamily="34" charset="0"/>
                <a:ea typeface="Segoe UI Black" pitchFamily="34" charset="0"/>
              </a:rPr>
              <a:t>Project Objective</a:t>
            </a:r>
          </a:p>
          <a:p>
            <a:endParaRPr lang="en-US" sz="1100">
              <a:latin typeface="Segoe UI Black" pitchFamily="34" charset="0"/>
              <a:ea typeface="Segoe UI Black" pitchFamily="34" charset="0"/>
            </a:endParaRP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600">
                <a:latin typeface="Segoe UI Semibold" pitchFamily="34" charset="0"/>
                <a:ea typeface="Segoe UI Black" pitchFamily="34" charset="0"/>
                <a:cs typeface="Segoe UI Semibold" pitchFamily="34" charset="0"/>
              </a:rPr>
              <a:t>This project evaluates the overall customer banking experience across Nigerian Commercial Banks by combining multiple service quality indicators into a custom Banking Experience Index (BEI). 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1600">
              <a:latin typeface="Segoe UI Semibold" pitchFamily="34" charset="0"/>
              <a:ea typeface="Segoe UI Black" pitchFamily="34" charset="0"/>
              <a:cs typeface="Segoe UI Semibold" pitchFamily="34" charset="0"/>
            </a:endParaRP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1600">
              <a:latin typeface="Segoe UI Semibold" pitchFamily="34" charset="0"/>
              <a:ea typeface="Segoe UI Black" pitchFamily="34" charset="0"/>
              <a:cs typeface="Segoe UI Semibold" pitchFamily="34" charset="0"/>
            </a:endParaRP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1600">
              <a:latin typeface="Segoe UI Semibold" pitchFamily="34" charset="0"/>
              <a:ea typeface="Segoe UI Black" pitchFamily="34" charset="0"/>
              <a:cs typeface="Segoe UI Semibold" pitchFamily="34" charset="0"/>
            </a:endParaRP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600">
                <a:latin typeface="Segoe UI Semibold" pitchFamily="34" charset="0"/>
                <a:ea typeface="Segoe UI Black" pitchFamily="34" charset="0"/>
                <a:cs typeface="Segoe UI Semibold" pitchFamily="34" charset="0"/>
              </a:rPr>
              <a:t>The analysis provides a comprehensive comparison of banks based on digital experience, accessibility, customer engagement, and financial strength to support data-driven decision-making.</a:t>
            </a:r>
          </a:p>
          <a:p>
            <a:endParaRPr lang="en-US" sz="1600">
              <a:latin typeface="Segoe UI Semibold" pitchFamily="34" charset="0"/>
              <a:ea typeface="Segoe UI Black" pitchFamily="34" charset="0"/>
              <a:cs typeface="Segoe UI Semibold" pitchFamily="34" charset="0"/>
            </a:endParaRPr>
          </a:p>
          <a:p>
            <a:endParaRPr lang="en-US" sz="1600">
              <a:latin typeface="Segoe UI Semibold" pitchFamily="34" charset="0"/>
              <a:ea typeface="Segoe UI Black" pitchFamily="34" charset="0"/>
              <a:cs typeface="Segoe UI Semibold" pitchFamily="34" charset="0"/>
            </a:endParaRP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 txBox="1"/>
        </xdr:nvSpPr>
        <xdr:spPr>
          <a:xfrm>
            <a:off x="219075" y="6414383"/>
            <a:ext cx="11861992" cy="3715518"/>
          </a:xfrm>
          <a:prstGeom prst="rect">
            <a:avLst/>
          </a:prstGeom>
          <a:noFill/>
          <a:ln>
            <a:solidFill>
              <a:srgbClr val="0054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wrap="square" rtlCol="0" anchor="t">
            <a:noAutofit/>
          </a:bodyPr>
          <a:lstStyle/>
          <a:p>
            <a:r>
              <a:rPr lang="en-US" sz="1800" u="sng">
                <a:solidFill>
                  <a:srgbClr val="084C1F"/>
                </a:solidFill>
                <a:latin typeface="Segoe UI Black" pitchFamily="34" charset="0"/>
                <a:ea typeface="Segoe UI Black" pitchFamily="34" charset="0"/>
              </a:rPr>
              <a:t>Business Recommendations</a:t>
            </a:r>
          </a:p>
          <a:p>
            <a:endParaRPr lang="en-US" sz="1100"/>
          </a:p>
          <a:p>
            <a:r>
              <a:rPr lang="en-US" sz="1600">
                <a:latin typeface="Segoe UI Semibold" pitchFamily="34" charset="0"/>
                <a:cs typeface="Segoe UI Semibold" pitchFamily="34" charset="0"/>
              </a:rPr>
              <a:t>Improve digital banking platforms by investing in faster mobile applications, seamless online banking, and efficient self-service channels.</a:t>
            </a:r>
          </a:p>
          <a:p>
            <a:endParaRPr lang="en-US" sz="1600">
              <a:latin typeface="Segoe UI Semibold" pitchFamily="34" charset="0"/>
              <a:cs typeface="Segoe UI Semibold" pitchFamily="34" charset="0"/>
            </a:endParaRPr>
          </a:p>
          <a:p>
            <a:r>
              <a:rPr lang="en-US" sz="1600">
                <a:latin typeface="Segoe UI Semibold" pitchFamily="34" charset="0"/>
                <a:cs typeface="Segoe UI Semibold" pitchFamily="34" charset="0"/>
              </a:rPr>
              <a:t>Strengthen customer support by reducing response times and improving service quality across all communication channels.</a:t>
            </a:r>
          </a:p>
          <a:p>
            <a:endParaRPr lang="en-US" sz="1600">
              <a:latin typeface="Segoe UI Semibold" pitchFamily="34" charset="0"/>
              <a:cs typeface="Segoe UI Semibold" pitchFamily="34" charset="0"/>
            </a:endParaRP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600">
                <a:latin typeface="Segoe UI Semibold" pitchFamily="34" charset="0"/>
                <a:cs typeface="Segoe UI Semibold" pitchFamily="34" charset="0"/>
              </a:rPr>
              <a:t>Increase customer engagement by encouraging customer feedback and using reviews to identify service improvement opportunities.</a:t>
            </a:r>
          </a:p>
          <a:p>
            <a:endParaRPr lang="en-US" sz="1200">
              <a:latin typeface="Segoe UI Semibold" pitchFamily="34" charset="0"/>
              <a:cs typeface="Segoe UI Semibold" pitchFamily="34" charset="0"/>
            </a:endParaRPr>
          </a:p>
          <a:p>
            <a:r>
              <a:rPr lang="en-US" sz="1600">
                <a:latin typeface="Segoe UI Semibold" pitchFamily="34" charset="0"/>
                <a:cs typeface="Segoe UI Semibold" pitchFamily="34" charset="0"/>
              </a:rPr>
              <a:t>Continuously monitor customer experience using measurable performance indicators such as the Banking Experience Index (BEI).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 txBox="1"/>
        </xdr:nvSpPr>
        <xdr:spPr>
          <a:xfrm>
            <a:off x="5280439" y="1170212"/>
            <a:ext cx="6807652" cy="5125616"/>
          </a:xfrm>
          <a:prstGeom prst="rect">
            <a:avLst/>
          </a:prstGeom>
          <a:noFill/>
          <a:ln>
            <a:solidFill>
              <a:srgbClr val="0054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wrap="square" rtlCol="0" anchor="t">
            <a:noAutofit/>
          </a:bodyPr>
          <a:lstStyle/>
          <a:p>
            <a:r>
              <a:rPr lang="en-US" sz="1600" u="sng">
                <a:solidFill>
                  <a:srgbClr val="084C1F"/>
                </a:solidFill>
                <a:latin typeface="Segoe UI Black" pitchFamily="34" charset="0"/>
                <a:ea typeface="Segoe UI Black" pitchFamily="34" charset="0"/>
              </a:rPr>
              <a:t>Banking Experience</a:t>
            </a:r>
            <a:r>
              <a:rPr lang="en-US" sz="1600" u="sng" baseline="0">
                <a:solidFill>
                  <a:srgbClr val="084C1F"/>
                </a:solidFill>
                <a:latin typeface="Segoe UI Black" pitchFamily="34" charset="0"/>
                <a:ea typeface="Segoe UI Black" pitchFamily="34" charset="0"/>
              </a:rPr>
              <a:t> Index (BEI) Framework</a:t>
            </a:r>
          </a:p>
          <a:p>
            <a:endParaRPr lang="en-US" sz="1100" baseline="0"/>
          </a:p>
          <a:p>
            <a:r>
              <a:rPr lang="en-US" sz="1600">
                <a:latin typeface="Segoe UI Semibold" pitchFamily="34" charset="0"/>
                <a:cs typeface="Segoe UI Semibold" pitchFamily="34" charset="0"/>
              </a:rPr>
              <a:t>The Banking Experience Index (BEI) was developed as a composite performance measure to evaluate the overall customer banking experience.</a:t>
            </a:r>
          </a:p>
          <a:p>
            <a:r>
              <a:rPr lang="en-US" sz="1600" u="sng">
                <a:latin typeface="Segoe UI Semibold" pitchFamily="34" charset="0"/>
                <a:cs typeface="Segoe UI Semibold" pitchFamily="34" charset="0"/>
              </a:rPr>
              <a:t>The framework combines the following indicators:</a:t>
            </a:r>
          </a:p>
          <a:p>
            <a:r>
              <a:rPr lang="en-US" sz="1600">
                <a:latin typeface="Segoe UI Semibold" pitchFamily="34" charset="0"/>
                <a:cs typeface="Segoe UI Semibold" pitchFamily="34" charset="0"/>
              </a:rPr>
              <a:t>• Digital Experience Score</a:t>
            </a:r>
          </a:p>
          <a:p>
            <a:r>
              <a:rPr lang="en-US" sz="1600">
                <a:latin typeface="Segoe UI Semibold" pitchFamily="34" charset="0"/>
                <a:cs typeface="Segoe UI Semibold" pitchFamily="34" charset="0"/>
              </a:rPr>
              <a:t>• Customer Review Volume and Ratings</a:t>
            </a:r>
          </a:p>
          <a:p>
            <a:r>
              <a:rPr lang="en-US" sz="1600">
                <a:latin typeface="Segoe UI Semibold" pitchFamily="34" charset="0"/>
                <a:cs typeface="Segoe UI Semibold" pitchFamily="34" charset="0"/>
              </a:rPr>
              <a:t>• Accessibility Score</a:t>
            </a:r>
            <a:endParaRPr lang="en-US" sz="1400">
              <a:latin typeface="Segoe UI Semibold" pitchFamily="34" charset="0"/>
              <a:cs typeface="Segoe UI Semibold" pitchFamily="34" charset="0"/>
            </a:endParaRPr>
          </a:p>
          <a:p>
            <a:r>
              <a:rPr lang="en-US" sz="1600">
                <a:latin typeface="Segoe UI Semibold" pitchFamily="34" charset="0"/>
                <a:cs typeface="Segoe UI Semibold" pitchFamily="34" charset="0"/>
              </a:rPr>
              <a:t>The combined score provides a standardized measure for comparing customer experience across Nigerian banks.</a:t>
            </a:r>
          </a:p>
          <a:p>
            <a:endParaRPr lang="en-US" sz="1600">
              <a:latin typeface="Segoe UI Semibold" pitchFamily="34" charset="0"/>
              <a:cs typeface="Segoe UI Semibold" pitchFamily="34" charset="0"/>
            </a:endParaRPr>
          </a:p>
          <a:p>
            <a:r>
              <a:rPr lang="en-US" sz="1600" b="1" u="sng">
                <a:latin typeface="Segoe UI Black" panose="020B0A02040204020203" pitchFamily="34" charset="0"/>
                <a:ea typeface="Segoe UI Black" panose="020B0A02040204020203" pitchFamily="34" charset="0"/>
                <a:cs typeface="Segoe UI Semibold" pitchFamily="34" charset="0"/>
              </a:rPr>
              <a:t>Note</a:t>
            </a:r>
            <a:r>
              <a:rPr lang="en-US" sz="1600" b="1" u="sng" baseline="0">
                <a:latin typeface="Segoe UI Black" panose="020B0A02040204020203" pitchFamily="34" charset="0"/>
                <a:ea typeface="Segoe UI Black" panose="020B0A02040204020203" pitchFamily="34" charset="0"/>
                <a:cs typeface="Segoe UI Semibold" pitchFamily="34" charset="0"/>
              </a:rPr>
              <a:t> on Affordability</a:t>
            </a:r>
            <a:r>
              <a:rPr lang="en-US" sz="1600" baseline="0">
                <a:latin typeface="Segoe UI Semibold" pitchFamily="34" charset="0"/>
                <a:cs typeface="Segoe UI Semibold" pitchFamily="34" charset="0"/>
              </a:rPr>
              <a:t>: Excluded from the BEI composite score. Per CBN Guide to Charges (2025), core retail feesare now capped/standardized (e.g., NIP transfer fee capped at NGN 10/NGN 50....). Variation across banks is no longer material for scoring.</a:t>
            </a:r>
            <a:endParaRPr lang="en-US" sz="1600">
              <a:latin typeface="Segoe UI Semibold" pitchFamily="34" charset="0"/>
              <a:cs typeface="Segoe UI Semibold" pitchFamily="34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 txBox="1"/>
        </xdr:nvSpPr>
        <xdr:spPr>
          <a:xfrm>
            <a:off x="12153323" y="6414383"/>
            <a:ext cx="2746948" cy="3715517"/>
          </a:xfrm>
          <a:prstGeom prst="rect">
            <a:avLst/>
          </a:prstGeom>
          <a:noFill/>
          <a:ln>
            <a:solidFill>
              <a:srgbClr val="0054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wrap="square" rtlCol="0" anchor="t">
            <a:noAutofit/>
          </a:bodyPr>
          <a:lstStyle/>
          <a:p>
            <a:r>
              <a:rPr lang="en-US" sz="1800" u="sng">
                <a:solidFill>
                  <a:srgbClr val="084C1F"/>
                </a:solidFill>
                <a:latin typeface="Segoe UI Black" pitchFamily="34" charset="0"/>
                <a:ea typeface="Segoe UI Black" pitchFamily="34" charset="0"/>
              </a:rPr>
              <a:t>Project Informations</a:t>
            </a:r>
          </a:p>
          <a:p>
            <a:endParaRPr lang="en-US" sz="1100"/>
          </a:p>
          <a:p>
            <a:r>
              <a:rPr lang="en-US" sz="1400" b="1">
                <a:latin typeface="Segoe UI Semibold" pitchFamily="34" charset="0"/>
                <a:cs typeface="Segoe UI Semibold" pitchFamily="34" charset="0"/>
              </a:rPr>
              <a:t>Tools Used</a:t>
            </a:r>
          </a:p>
          <a:p>
            <a:endParaRPr lang="en-US" sz="1400" b="1">
              <a:latin typeface="Segoe UI Semibold" pitchFamily="34" charset="0"/>
              <a:cs typeface="Segoe UI Semibold" pitchFamily="34" charset="0"/>
            </a:endParaRPr>
          </a:p>
          <a:p>
            <a:r>
              <a:rPr lang="en-US" sz="1400" baseline="0">
                <a:latin typeface="Segoe UI Semibold" pitchFamily="34" charset="0"/>
                <a:cs typeface="Segoe UI Semibold" pitchFamily="34" charset="0"/>
              </a:rPr>
              <a:t>  </a:t>
            </a:r>
            <a:r>
              <a:rPr lang="en-US" sz="1400">
                <a:latin typeface="Segoe UI Semibold" pitchFamily="34" charset="0"/>
                <a:cs typeface="Segoe UI Semibold" pitchFamily="34" charset="0"/>
              </a:rPr>
              <a:t>• Microsoft Excel </a:t>
            </a:r>
          </a:p>
          <a:p>
            <a:r>
              <a:rPr lang="en-US" sz="1400">
                <a:latin typeface="Segoe UI Semibold" pitchFamily="34" charset="0"/>
                <a:cs typeface="Segoe UI Semibold" pitchFamily="34" charset="0"/>
              </a:rPr>
              <a:t>  • Pivot Tables</a:t>
            </a:r>
          </a:p>
          <a:p>
            <a:r>
              <a:rPr lang="en-US" sz="1400">
                <a:latin typeface="Segoe UI Semibold" pitchFamily="34" charset="0"/>
                <a:cs typeface="Segoe UI Semibold" pitchFamily="34" charset="0"/>
              </a:rPr>
              <a:t>  • Feature Engineering</a:t>
            </a:r>
          </a:p>
          <a:p>
            <a:r>
              <a:rPr lang="en-US" sz="1400">
                <a:latin typeface="Segoe UI Semibold" pitchFamily="34" charset="0"/>
                <a:cs typeface="Segoe UI Semibold" pitchFamily="34" charset="0"/>
              </a:rPr>
              <a:t>  • Business Analysis</a:t>
            </a:r>
          </a:p>
          <a:p>
            <a:r>
              <a:rPr lang="en-US" sz="1400">
                <a:latin typeface="Segoe UI Semibold" pitchFamily="34" charset="0"/>
                <a:cs typeface="Segoe UI Semibold" pitchFamily="34" charset="0"/>
              </a:rPr>
              <a:t>  • Dashboard Design</a:t>
            </a:r>
          </a:p>
          <a:p>
            <a:endParaRPr lang="en-US" sz="1200">
              <a:latin typeface="Segoe UI Semibold" pitchFamily="34" charset="0"/>
              <a:cs typeface="Segoe UI Semibold" pitchFamily="34" charset="0"/>
            </a:endParaRPr>
          </a:p>
          <a:p>
            <a:endParaRPr lang="en-US" sz="200" b="1">
              <a:latin typeface="Segoe UI Semibold" pitchFamily="34" charset="0"/>
              <a:cs typeface="Segoe UI Semibold" pitchFamily="34" charset="0"/>
            </a:endParaRPr>
          </a:p>
          <a:p>
            <a:r>
              <a:rPr lang="en-US" sz="1400" b="1">
                <a:latin typeface="Segoe UI Semibold" pitchFamily="34" charset="0"/>
                <a:cs typeface="Segoe UI Semibold" pitchFamily="34" charset="0"/>
              </a:rPr>
              <a:t>Analysis Techniques</a:t>
            </a:r>
          </a:p>
          <a:p>
            <a:endParaRPr lang="en-US" sz="1400" b="1">
              <a:latin typeface="Segoe UI Semibold" pitchFamily="34" charset="0"/>
              <a:cs typeface="Segoe UI Semibold" pitchFamily="34" charset="0"/>
            </a:endParaRPr>
          </a:p>
          <a:p>
            <a:r>
              <a:rPr lang="en-US" sz="1400">
                <a:latin typeface="Segoe UI Semibold" pitchFamily="34" charset="0"/>
                <a:cs typeface="Segoe UI Semibold" pitchFamily="34" charset="0"/>
              </a:rPr>
              <a:t>  • Data Collection</a:t>
            </a:r>
          </a:p>
          <a:p>
            <a:r>
              <a:rPr lang="en-US" sz="1400">
                <a:latin typeface="Segoe UI Semibold" pitchFamily="34" charset="0"/>
                <a:cs typeface="Segoe UI Semibold" pitchFamily="34" charset="0"/>
              </a:rPr>
              <a:t>  • Data Transformation</a:t>
            </a:r>
          </a:p>
          <a:p>
            <a:r>
              <a:rPr lang="en-US" sz="1400">
                <a:latin typeface="Segoe UI Semibold" pitchFamily="34" charset="0"/>
                <a:cs typeface="Segoe UI Semibold" pitchFamily="34" charset="0"/>
              </a:rPr>
              <a:t>  • Feature Engineering</a:t>
            </a:r>
          </a:p>
          <a:p>
            <a:r>
              <a:rPr lang="en-US" sz="1400">
                <a:latin typeface="Segoe UI Semibold" pitchFamily="34" charset="0"/>
                <a:cs typeface="Segoe UI Semibold" pitchFamily="34" charset="0"/>
              </a:rPr>
              <a:t>  • KPI Development</a:t>
            </a:r>
          </a:p>
          <a:p>
            <a:endParaRPr lang="en-US" sz="1400">
              <a:latin typeface="Segoe UI Semibold" pitchFamily="34" charset="0"/>
              <a:cs typeface="Segoe UI Semibold" pitchFamily="34" charset="0"/>
            </a:endParaRPr>
          </a:p>
        </xdr:txBody>
      </xdr:sp>
      <xdr:graphicFrame macro="">
        <xdr:nvGraphicFramePr>
          <xdr:cNvPr id="10" name="Diagram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GraphicFramePr/>
        </xdr:nvGraphicFramePr>
        <xdr:xfrm>
          <a:off x="14976515" y="6414383"/>
          <a:ext cx="2234047" cy="3715516"/>
        </xdr:xfrm>
        <a:graphic>
          <a:graphicData uri="http://schemas.openxmlformats.org/drawingml/2006/diagram">
            <dgm:relIds xmlns:dgm="http://schemas.openxmlformats.org/drawingml/2006/diagram" xmlns:r="http://schemas.openxmlformats.org/officeDocument/2006/relationships" r:dm="rId1" r:lo="rId2" r:qs="rId3" r:cs="rId4"/>
          </a:graphicData>
        </a:graphic>
      </xdr:graphicFrame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SpPr/>
        </xdr:nvSpPr>
        <xdr:spPr>
          <a:xfrm>
            <a:off x="97971" y="201384"/>
            <a:ext cx="17221448" cy="9930897"/>
          </a:xfrm>
          <a:prstGeom prst="rect">
            <a:avLst/>
          </a:prstGeom>
          <a:noFill/>
          <a:ln w="12700">
            <a:solidFill>
              <a:srgbClr val="008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GrpSpPr/>
        </xdr:nvGrpSpPr>
        <xdr:grpSpPr>
          <a:xfrm>
            <a:off x="108857" y="204106"/>
            <a:ext cx="17189092" cy="830810"/>
            <a:chOff x="5107781" y="309562"/>
            <a:chExt cx="8991332" cy="832560"/>
          </a:xfrm>
          <a:solidFill>
            <a:srgbClr val="005400"/>
          </a:solidFill>
        </xdr:grpSpPr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00000000-0008-0000-0500-00000E000000}"/>
                </a:ext>
              </a:extLst>
            </xdr:cNvPr>
            <xdr:cNvSpPr txBox="1"/>
          </xdr:nvSpPr>
          <xdr:spPr>
            <a:xfrm>
              <a:off x="5107781" y="309562"/>
              <a:ext cx="8991332" cy="832560"/>
            </a:xfrm>
            <a:prstGeom prst="rect">
              <a:avLst/>
            </a:prstGeom>
            <a:solidFill>
              <a:srgbClr val="084C1F"/>
            </a:solidFill>
            <a:ln>
              <a:solidFill>
                <a:srgbClr val="084C1F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square" rtlCol="0" anchor="t">
              <a:noAutofit/>
            </a:bodyPr>
            <a:lstStyle/>
            <a:p>
              <a:pPr algn="ctr"/>
              <a:r>
                <a:rPr lang="en-US" sz="2600" b="1">
                  <a:solidFill>
                    <a:schemeClr val="bg1"/>
                  </a:solidFill>
                  <a:latin typeface="Segoe UI Black" pitchFamily="34" charset="0"/>
                  <a:ea typeface="Segoe UI Black" pitchFamily="34" charset="0"/>
                </a:rPr>
                <a:t>Executive Summary &amp; Business Insight</a:t>
              </a:r>
            </a:p>
          </xdr:txBody>
        </xdr:sp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00000000-0008-0000-0500-00000F000000}"/>
                </a:ext>
              </a:extLst>
            </xdr:cNvPr>
            <xdr:cNvSpPr txBox="1"/>
          </xdr:nvSpPr>
          <xdr:spPr>
            <a:xfrm>
              <a:off x="5114371" y="785812"/>
              <a:ext cx="6206461" cy="328262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square" rtlCol="0" anchor="t">
              <a:noAutofit/>
            </a:bodyPr>
            <a:lstStyle/>
            <a:p>
              <a:pPr algn="ctr"/>
              <a:r>
                <a:rPr lang="en-US" sz="1400" b="1" i="1">
                  <a:solidFill>
                    <a:schemeClr val="bg1"/>
                  </a:solidFill>
                  <a:latin typeface="Segoe UI Semibold" pitchFamily="34" charset="0"/>
                  <a:cs typeface="Segoe UI Semibold" pitchFamily="34" charset="0"/>
                </a:rPr>
                <a:t>Nigeria Commercial Banking Experience Analysis</a:t>
              </a:r>
            </a:p>
          </xdr:txBody>
        </xdr:sp>
      </xdr:grpSp>
      <xdr:sp macro="" textlink="">
        <xdr:nvSpPr>
          <xdr:cNvPr id="2" name="TextBox 1">
            <a:extLst>
              <a:ext uri="{FF2B5EF4-FFF2-40B4-BE49-F238E27FC236}">
                <a16:creationId xmlns:a16="http://schemas.microsoft.com/office/drawing/2014/main" id="{A606B8DF-5262-7B41-38E0-8DC50E7E27EF}"/>
              </a:ext>
            </a:extLst>
          </xdr:cNvPr>
          <xdr:cNvSpPr txBox="1"/>
        </xdr:nvSpPr>
        <xdr:spPr>
          <a:xfrm>
            <a:off x="12187315" y="1163691"/>
            <a:ext cx="4997903" cy="5125616"/>
          </a:xfrm>
          <a:prstGeom prst="rect">
            <a:avLst/>
          </a:prstGeom>
          <a:noFill/>
          <a:ln>
            <a:solidFill>
              <a:srgbClr val="0054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wrap="square" rtlCol="0" anchor="t">
            <a:noAutofit/>
          </a:bodyPr>
          <a:lstStyle/>
          <a:p>
            <a:r>
              <a:rPr lang="en-US" sz="1600" u="sng">
                <a:solidFill>
                  <a:srgbClr val="084C1F"/>
                </a:solidFill>
                <a:latin typeface="Segoe UI Black" pitchFamily="34" charset="0"/>
                <a:ea typeface="Segoe UI Black" pitchFamily="34" charset="0"/>
              </a:rPr>
              <a:t>(26 vs 28 Commercial Banks):</a:t>
            </a:r>
          </a:p>
          <a:p>
            <a:endParaRPr lang="en-US" sz="1100">
              <a:latin typeface="Segoe UI Black" pitchFamily="34" charset="0"/>
              <a:ea typeface="Segoe UI Black" pitchFamily="34" charset="0"/>
            </a:endParaRP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600">
                <a:latin typeface="Segoe UI Semibold" pitchFamily="34" charset="0"/>
                <a:ea typeface="Segoe UI Black" pitchFamily="34" charset="0"/>
                <a:cs typeface="Segoe UI Semibold" pitchFamily="34" charset="0"/>
              </a:rPr>
              <a:t>The number of licensed Commercial Banks reduced from 28</a:t>
            </a:r>
            <a:r>
              <a:rPr lang="en-US" sz="1600" baseline="0">
                <a:latin typeface="Segoe UI Semibold" pitchFamily="34" charset="0"/>
                <a:ea typeface="Segoe UI Black" pitchFamily="34" charset="0"/>
                <a:cs typeface="Segoe UI Semibold" pitchFamily="34" charset="0"/>
              </a:rPr>
              <a:t> to 26 following to CBN-approved mergers:</a:t>
            </a:r>
            <a:endParaRPr lang="en-US" sz="1600">
              <a:latin typeface="Segoe UI Semibold" pitchFamily="34" charset="0"/>
              <a:ea typeface="Segoe UI Black" pitchFamily="34" charset="0"/>
              <a:cs typeface="Segoe UI Semibold" pitchFamily="34" charset="0"/>
            </a:endParaRP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1600">
              <a:latin typeface="Segoe UI Semibold" pitchFamily="34" charset="0"/>
              <a:ea typeface="Segoe UI Black" pitchFamily="34" charset="0"/>
              <a:cs typeface="Segoe UI Semibold" pitchFamily="34" charset="0"/>
            </a:endParaRP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600">
                <a:latin typeface="Segoe UI Semibold" pitchFamily="34" charset="0"/>
                <a:ea typeface="Segoe UI Black" pitchFamily="34" charset="0"/>
                <a:cs typeface="Segoe UI Semibold" pitchFamily="34" charset="0"/>
              </a:rPr>
              <a:t>1. </a:t>
            </a:r>
            <a:r>
              <a:rPr lang="en-US" sz="1600" b="1" u="sng">
                <a:latin typeface="Segoe UI Black" panose="020B0A02040204020203" pitchFamily="34" charset="0"/>
                <a:ea typeface="Segoe UI Black" panose="020B0A02040204020203" pitchFamily="34" charset="0"/>
                <a:cs typeface="Segoe UI Semibold" pitchFamily="34" charset="0"/>
              </a:rPr>
              <a:t>UNION BANK + TITAN TRUST BANK</a:t>
            </a:r>
            <a:r>
              <a:rPr lang="en-US" sz="1600">
                <a:latin typeface="Segoe UI Semibold" pitchFamily="34" charset="0"/>
                <a:ea typeface="Segoe UI Black" pitchFamily="34" charset="0"/>
                <a:cs typeface="Segoe UI Semibold" pitchFamily="34" charset="0"/>
              </a:rPr>
              <a:t>: Merger completed in Q3 2024 after final CBN approval. Titan Trust Bank was fully absorbed into Union Bank.</a:t>
            </a:r>
            <a:r>
              <a:rPr lang="en-US" sz="1600" baseline="0">
                <a:latin typeface="Segoe UI Semibold" pitchFamily="34" charset="0"/>
                <a:ea typeface="Segoe UI Black" pitchFamily="34" charset="0"/>
                <a:cs typeface="Segoe UI Semibold" pitchFamily="34" charset="0"/>
              </a:rPr>
              <a:t> The combined entity operates under the </a:t>
            </a:r>
            <a:r>
              <a:rPr lang="en-US" sz="1600" u="sng" baseline="0">
                <a:latin typeface="Segoe UI Semibold" pitchFamily="34" charset="0"/>
                <a:ea typeface="Segoe UI Black" pitchFamily="34" charset="0"/>
                <a:cs typeface="Segoe UI Semibold" pitchFamily="34" charset="0"/>
              </a:rPr>
              <a:t>Union Bank</a:t>
            </a:r>
            <a:r>
              <a:rPr lang="en-US" sz="1600" u="none" baseline="0">
                <a:latin typeface="Segoe UI Semibold" pitchFamily="34" charset="0"/>
                <a:ea typeface="Segoe UI Black" pitchFamily="34" charset="0"/>
                <a:cs typeface="Segoe UI Semibold" pitchFamily="34" charset="0"/>
              </a:rPr>
              <a:t> </a:t>
            </a:r>
            <a:r>
              <a:rPr lang="en-US" sz="1600" baseline="0">
                <a:latin typeface="Segoe UI Semibold" pitchFamily="34" charset="0"/>
                <a:ea typeface="Segoe UI Black" pitchFamily="34" charset="0"/>
                <a:cs typeface="Segoe UI Semibold" pitchFamily="34" charset="0"/>
              </a:rPr>
              <a:t>brand</a:t>
            </a:r>
            <a:r>
              <a:rPr lang="en-US" sz="1600">
                <a:latin typeface="Segoe UI Semibold" pitchFamily="34" charset="0"/>
                <a:ea typeface="Segoe UI Black" pitchFamily="34" charset="0"/>
                <a:cs typeface="Segoe UI Semibold" pitchFamily="34" charset="0"/>
              </a:rPr>
              <a:t> and Titan Trust ceases to exist.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1600">
              <a:latin typeface="Segoe UI Semibold" pitchFamily="34" charset="0"/>
              <a:ea typeface="Segoe UI Black" pitchFamily="34" charset="0"/>
              <a:cs typeface="Segoe UI Semibold" pitchFamily="34" charset="0"/>
            </a:endParaRP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600">
                <a:latin typeface="Segoe UI Semibold" pitchFamily="34" charset="0"/>
                <a:ea typeface="Segoe UI Black" pitchFamily="34" charset="0"/>
                <a:cs typeface="Segoe UI Semibold" pitchFamily="34" charset="0"/>
              </a:rPr>
              <a:t>2. </a:t>
            </a:r>
            <a:r>
              <a:rPr lang="en-US" sz="1600" u="sng">
                <a:latin typeface="Segoe UI Black" panose="020B0A02040204020203" pitchFamily="34" charset="0"/>
                <a:ea typeface="Segoe UI Black" panose="020B0A02040204020203" pitchFamily="34" charset="0"/>
                <a:cs typeface="Segoe UI Semibold" pitchFamily="34" charset="0"/>
              </a:rPr>
              <a:t>UNITY</a:t>
            </a:r>
            <a:r>
              <a:rPr lang="en-US" sz="1600" u="sng" baseline="0">
                <a:latin typeface="Segoe UI Black" panose="020B0A02040204020203" pitchFamily="34" charset="0"/>
                <a:ea typeface="Segoe UI Black" panose="020B0A02040204020203" pitchFamily="34" charset="0"/>
                <a:cs typeface="Segoe UI Semibold" pitchFamily="34" charset="0"/>
              </a:rPr>
              <a:t> BANK + PROVIDUS BANK</a:t>
            </a:r>
            <a:r>
              <a:rPr lang="en-US" sz="1600" baseline="0">
                <a:latin typeface="Segoe UI Semibold" pitchFamily="34" charset="0"/>
                <a:ea typeface="Segoe UI Black" pitchFamily="34" charset="0"/>
                <a:cs typeface="Segoe UI Semibold" pitchFamily="34" charset="0"/>
              </a:rPr>
              <a:t>: CBN-approved merger by NGN 700bn financial accomodation to strengthen stability and meet new recapitalization thresholds. Stakeholders approved the scheme in September 2025, and </a:t>
            </a:r>
            <a:r>
              <a:rPr lang="en-US" sz="1600" u="sng" baseline="0">
                <a:latin typeface="Segoe UI Semibold" pitchFamily="34" charset="0"/>
                <a:ea typeface="Segoe UI Black" pitchFamily="34" charset="0"/>
                <a:cs typeface="Segoe UI Semibold" pitchFamily="34" charset="0"/>
              </a:rPr>
              <a:t>Providus</a:t>
            </a:r>
            <a:r>
              <a:rPr lang="en-US" sz="1600" baseline="0">
                <a:latin typeface="Segoe UI Semibold" pitchFamily="34" charset="0"/>
                <a:ea typeface="Segoe UI Black" pitchFamily="34" charset="0"/>
                <a:cs typeface="Segoe UI Semibold" pitchFamily="34" charset="0"/>
              </a:rPr>
              <a:t> as the surviving entity.</a:t>
            </a:r>
            <a:endParaRPr lang="en-US" sz="1600">
              <a:latin typeface="Segoe UI Semibold" pitchFamily="34" charset="0"/>
              <a:ea typeface="Segoe UI Black" pitchFamily="34" charset="0"/>
              <a:cs typeface="Segoe UI Semibold" pitchFamily="34" charset="0"/>
            </a:endParaRPr>
          </a:p>
          <a:p>
            <a:endParaRPr lang="en-US" sz="1600">
              <a:latin typeface="Segoe UI Semibold" pitchFamily="34" charset="0"/>
              <a:ea typeface="Segoe UI Black" pitchFamily="34" charset="0"/>
              <a:cs typeface="Segoe UI Semibold" pitchFamily="34" charset="0"/>
            </a:endParaRPr>
          </a:p>
          <a:p>
            <a:endParaRPr lang="en-US" sz="1600">
              <a:latin typeface="Segoe UI Semibold" pitchFamily="34" charset="0"/>
              <a:ea typeface="Segoe UI Black" pitchFamily="34" charset="0"/>
              <a:cs typeface="Segoe UI Semibold" pitchFamily="34" charset="0"/>
            </a:endParaRP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PEYEMI" refreshedDate="46286.349793402776" createdVersion="8" refreshedVersion="8" minRefreshableVersion="3" recordCount="26" xr:uid="{FE2B3645-D6E3-4139-A36D-8A27CD5E4CEF}">
  <cacheSource type="worksheet">
    <worksheetSource name="Table10"/>
  </cacheSource>
  <cacheFields count="26">
    <cacheField name="Banks" numFmtId="0">
      <sharedItems count="26">
        <s v="Access Bank Plc"/>
        <s v="Alpha Morgan Bank Limited"/>
        <s v="Citibank Nigeria Limited"/>
        <s v="Ecobank Nigeria Plc"/>
        <s v="Fidelity Bank Plc"/>
        <s v="First Bank Nigeria Limited"/>
        <s v="First City Monument Bank Plc"/>
        <s v="Globus Bank Limited"/>
        <s v="Guaranty Trust Bank Plc"/>
        <s v="Keystone Bank Limited"/>
        <s v="Nova Commercial Bank Limited"/>
        <s v="Optimus Bank"/>
        <s v="Parallex Bank Ltd"/>
        <s v="Polaris Bank Plc"/>
        <s v="Premium Trust Bank"/>
        <s v="Providus Bank"/>
        <s v="Signature Bank Limited"/>
        <s v="Stanbic IBTC Bank Plc"/>
        <s v="Standard Chartered Bank Nigeria Ltd."/>
        <s v="Sterling Bank Plc"/>
        <s v="SunTrust Bank Nigeria Limited"/>
        <s v="Tatum Bank Limited"/>
        <s v="Union Bank of Nigeria Plc"/>
        <s v="United Bank For Africa Plc"/>
        <s v="Wema Bank Plc"/>
        <s v="Zenith Bank Plc"/>
      </sharedItems>
    </cacheField>
    <cacheField name="Banks Authorization" numFmtId="0">
      <sharedItems/>
    </cacheField>
    <cacheField name="Total Standalone Assets" numFmtId="169">
      <sharedItems containsSemiMixedTypes="0" containsString="0" containsNumber="1" containsInteger="1" minValue="131000000000" maxValue="53100388000000"/>
    </cacheField>
    <cacheField name="Total Standalone Assets (Trillion)" numFmtId="169">
      <sharedItems/>
    </cacheField>
    <cacheField name="Branches across Nigeria" numFmtId="1">
      <sharedItems containsMixedTypes="1" containsNumber="1" containsInteger="1" minValue="1" maxValue="554"/>
    </cacheField>
    <cacheField name="Branch Score" numFmtId="2">
      <sharedItems containsSemiMixedTypes="0" containsString="0" containsNumber="1" minValue="0" maxValue="100"/>
    </cacheField>
    <cacheField name="Banks USSD code" numFmtId="0">
      <sharedItems containsMixedTypes="1" containsNumber="1" containsInteger="1" minValue="0" maxValue="0"/>
    </cacheField>
    <cacheField name="USSD Code Availability Score" numFmtId="2">
      <sharedItems/>
    </cacheField>
    <cacheField name="WhatsApp Banking Available (Chatbot)" numFmtId="0">
      <sharedItems/>
    </cacheField>
    <cacheField name="Chatbot Availability Score" numFmtId="2">
      <sharedItems/>
    </cacheField>
    <cacheField name="Accessibility Score" numFmtId="2">
      <sharedItems containsSemiMixedTypes="0" containsString="0" containsNumber="1" minValue="0.3" maxValue="40.599999999999994"/>
    </cacheField>
    <cacheField name="Google Play Store App Rating " numFmtId="166">
      <sharedItems containsSemiMixedTypes="0" containsString="0" containsNumber="1" minValue="0" maxValue="4.8"/>
    </cacheField>
    <cacheField name="Apple App Store Rating" numFmtId="166">
      <sharedItems containsSemiMixedTypes="0" containsString="0" containsNumber="1" minValue="2.7" maxValue="5"/>
    </cacheField>
    <cacheField name="App Rating Total" numFmtId="166">
      <sharedItems containsSemiMixedTypes="0" containsString="0" containsNumber="1" minValue="5" maxValue="9.6999999999999993"/>
    </cacheField>
    <cacheField name="Ratings Score" numFmtId="2">
      <sharedItems containsSemiMixedTypes="0" containsString="0" containsNumber="1" minValue="50" maxValue="97"/>
    </cacheField>
    <cacheField name="Google Play Store No. of Review" numFmtId="166">
      <sharedItems containsSemiMixedTypes="0" containsString="0" containsNumber="1" containsInteger="1" minValue="0" maxValue="1340422"/>
    </cacheField>
    <cacheField name="Apple App Store No. of Reviews" numFmtId="166">
      <sharedItems containsSemiMixedTypes="0" containsString="0" containsNumber="1" containsInteger="1" minValue="1" maxValue="4100000"/>
    </cacheField>
    <cacheField name="Reviews Total" numFmtId="166">
      <sharedItems containsSemiMixedTypes="0" containsString="0" containsNumber="1" containsInteger="1" minValue="1" maxValue="5440422"/>
    </cacheField>
    <cacheField name="Total Review Score" numFmtId="2">
      <sharedItems containsSemiMixedTypes="0" containsString="0" containsNumber="1" minValue="0" maxValue="100"/>
    </cacheField>
    <cacheField name="Overall Total Rating" numFmtId="166">
      <sharedItems containsSemiMixedTypes="0" containsString="0" containsNumber="1" minValue="25.351296314807172" maxValue="100.00011495852857"/>
    </cacheField>
    <cacheField name="Google Play Store App Size (MB)" numFmtId="166">
      <sharedItems containsSemiMixedTypes="0" containsString="0" containsNumber="1" containsInteger="1" minValue="12" maxValue="144"/>
    </cacheField>
    <cacheField name="Apple App Store App Size (MB)" numFmtId="166">
      <sharedItems containsSemiMixedTypes="0" containsString="0" containsNumber="1" minValue="29.6" maxValue="343.6"/>
    </cacheField>
    <cacheField name="Total App Size" numFmtId="166">
      <sharedItems containsSemiMixedTypes="0" containsString="0" containsNumber="1" minValue="46.6" maxValue="433.6"/>
    </cacheField>
    <cacheField name="Total App Size Score" numFmtId="2">
      <sharedItems containsSemiMixedTypes="0" containsString="0" containsNumber="1" minValue="0" maxValue="89.252767527675275"/>
    </cacheField>
    <cacheField name="Digital Experience Score" numFmtId="166">
      <sharedItems containsSemiMixedTypes="0" containsString="0" containsNumber="1" minValue="36.820865860912605" maxValue="76.07471218079101"/>
    </cacheField>
    <cacheField name="Banking Experience Index (BEI)" numFmtId="2">
      <sharedItems containsSemiMixedTypes="0" containsString="0" containsNumber="1" minValue="21.217501014679954" maxValue="53.37790007091015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s v="International Authorization"/>
    <n v="53100388000000"/>
    <s v="53.10T"/>
    <n v="554"/>
    <n v="100"/>
    <s v="*901#"/>
    <s v="1"/>
    <s v="Yes"/>
    <s v="1"/>
    <n v="40.599999999999994"/>
    <n v="4.7"/>
    <n v="4.7"/>
    <n v="9.4"/>
    <n v="94"/>
    <n v="770176"/>
    <n v="118000"/>
    <n v="888176"/>
    <n v="88.313888202587236"/>
    <n v="88.314570559759943"/>
    <n v="72"/>
    <n v="243.1"/>
    <n v="315.10000000000002"/>
    <n v="27.329335793357934"/>
    <n v="57.821953176558935"/>
    <n v="49.210976588279465"/>
  </r>
  <r>
    <x v="1"/>
    <s v="Regional Authorization"/>
    <n v="160400000000"/>
    <s v="0.16T"/>
    <n v="14"/>
    <n v="2.5270758122743682"/>
    <s v="*734#"/>
    <s v="1"/>
    <s v="No"/>
    <s v="0"/>
    <n v="1.3108303249097473"/>
    <n v="0"/>
    <n v="5"/>
    <n v="5"/>
    <n v="50"/>
    <n v="0"/>
    <n v="2"/>
    <n v="2"/>
    <n v="4.4692163909549363"/>
    <n v="25.476498623966709"/>
    <n v="26"/>
    <n v="63"/>
    <n v="89"/>
    <n v="79.474169741697423"/>
    <n v="52.475334182832064"/>
    <n v="26.893082253870904"/>
  </r>
  <r>
    <x v="2"/>
    <s v="National Authorization"/>
    <n v="1840000000000"/>
    <s v="1.84T"/>
    <n v="8"/>
    <n v="1.4440433212996391"/>
    <n v="0"/>
    <s v="1"/>
    <s v="No"/>
    <s v="0"/>
    <n v="0.87761732851985563"/>
    <n v="4.8"/>
    <n v="4.9000000000000004"/>
    <n v="9.6999999999999993"/>
    <n v="97"/>
    <n v="1340422"/>
    <n v="4100000"/>
    <n v="5440422"/>
    <n v="100"/>
    <n v="100.00011495852857"/>
    <n v="90"/>
    <n v="343.6"/>
    <n v="433.6"/>
    <n v="0"/>
    <n v="50.000057479264285"/>
    <n v="25.438837403892069"/>
  </r>
  <r>
    <x v="3"/>
    <s v="National Authorization"/>
    <n v="12560000000000"/>
    <s v="12.56T"/>
    <n v="273"/>
    <n v="49.277978339350184"/>
    <s v="*326#"/>
    <s v="1"/>
    <s v="Yes"/>
    <s v="1"/>
    <n v="20.311191335740077"/>
    <n v="3.4"/>
    <n v="3"/>
    <n v="6.4"/>
    <n v="64"/>
    <n v="50122"/>
    <n v="1300"/>
    <n v="51422"/>
    <n v="69.943674961038525"/>
    <n v="69.951694821456201"/>
    <n v="129"/>
    <n v="288.60000000000002"/>
    <n v="417.6"/>
    <n v="3.6900369003690034"/>
    <n v="36.820865860912605"/>
    <n v="28.566028598326341"/>
  </r>
  <r>
    <x v="4"/>
    <s v="International Authorization"/>
    <n v="11350388000000"/>
    <s v="11.35T"/>
    <n v="251"/>
    <n v="45.306859205776171"/>
    <s v="*770#"/>
    <s v="1"/>
    <s v="Yes"/>
    <s v="1"/>
    <n v="18.722743682310469"/>
    <n v="3.8"/>
    <n v="3.7"/>
    <n v="7.5"/>
    <n v="75"/>
    <n v="518997"/>
    <n v="2000"/>
    <n v="520997"/>
    <n v="84.874511009051616"/>
    <n v="84.875439121729613"/>
    <n v="50"/>
    <n v="91.9"/>
    <n v="141.9"/>
    <n v="67.273985239852408"/>
    <n v="76.07471218079101"/>
    <n v="47.398727931550738"/>
  </r>
  <r>
    <x v="5"/>
    <s v="International Authorization"/>
    <n v="26833400000000"/>
    <s v="26.83T"/>
    <n v="550"/>
    <n v="99.277978339350184"/>
    <s v="*894#"/>
    <s v="1"/>
    <s v="No"/>
    <s v="0"/>
    <n v="40.011191335740072"/>
    <n v="4"/>
    <n v="3.1"/>
    <n v="7.1"/>
    <n v="71"/>
    <n v="91489"/>
    <n v="2000"/>
    <n v="93489"/>
    <n v="73.797975904228821"/>
    <n v="73.802870748691831"/>
    <n v="50"/>
    <n v="124.8"/>
    <n v="174.8"/>
    <n v="59.686346863468628"/>
    <n v="66.744608806080237"/>
    <n v="53.377900070910158"/>
  </r>
  <r>
    <x v="6"/>
    <s v="International Authorization"/>
    <n v="6186400000000"/>
    <s v="6.18T"/>
    <n v="206"/>
    <n v="37.184115523465707"/>
    <s v="*329#"/>
    <s v="1"/>
    <s v="Yes"/>
    <s v="1"/>
    <n v="15.473646209386285"/>
    <n v="4.2"/>
    <n v="3.4"/>
    <n v="7.6"/>
    <n v="76"/>
    <n v="35756"/>
    <n v="1200"/>
    <n v="36956"/>
    <n v="67.813748726065725"/>
    <n v="67.826994836596157"/>
    <n v="67"/>
    <n v="195.9"/>
    <n v="262.89999999999998"/>
    <n v="39.368081180811814"/>
    <n v="53.597538008703985"/>
    <n v="34.535592109045133"/>
  </r>
  <r>
    <x v="7"/>
    <s v="National Authorization"/>
    <n v="3300000000000"/>
    <s v="3.30T"/>
    <n v="50"/>
    <n v="9.025270758122744"/>
    <s v="*989#"/>
    <s v="1"/>
    <s v="No"/>
    <s v="0"/>
    <n v="3.9101083032490975"/>
    <n v="3"/>
    <n v="3.4"/>
    <n v="6.4"/>
    <n v="64"/>
    <n v="1783"/>
    <n v="355"/>
    <n v="2138"/>
    <n v="49.43867791620017"/>
    <n v="49.628854764407642"/>
    <n v="40"/>
    <n v="266.8"/>
    <n v="306.8"/>
    <n v="29.243542435424359"/>
    <n v="39.436198599915997"/>
    <n v="21.673153451582547"/>
  </r>
  <r>
    <x v="8"/>
    <s v="International Authorization"/>
    <n v="14060000000000"/>
    <s v="14.06T"/>
    <n v="240"/>
    <n v="43.321299638989167"/>
    <s v="*737#"/>
    <s v="1"/>
    <s v="Yes"/>
    <s v="1"/>
    <n v="17.92851985559567"/>
    <n v="4.5999999999999996"/>
    <n v="4.7"/>
    <n v="9.3000000000000007"/>
    <n v="93"/>
    <n v="160020"/>
    <n v="47000"/>
    <n v="207020"/>
    <n v="78.923727425454587"/>
    <n v="78.926623295275149"/>
    <n v="32"/>
    <n v="274.89999999999998"/>
    <n v="306.89999999999998"/>
    <n v="29.220479704797057"/>
    <n v="54.073551500036103"/>
    <n v="36.001035677815885"/>
  </r>
  <r>
    <x v="9"/>
    <s v="National Authorization"/>
    <n v="307500000000"/>
    <s v="0.31T"/>
    <n v="154"/>
    <n v="27.797833935018051"/>
    <s v="*7111#"/>
    <s v="1"/>
    <s v="No"/>
    <s v="0"/>
    <n v="11.419133574007223"/>
    <n v="3.6"/>
    <n v="3.2"/>
    <n v="6.8000000000000007"/>
    <n v="68"/>
    <n v="10257"/>
    <n v="1000"/>
    <n v="11257"/>
    <n v="60.149104231402553"/>
    <n v="60.187935693208203"/>
    <n v="48"/>
    <n v="70.5"/>
    <n v="118.5"/>
    <n v="72.670664206642073"/>
    <n v="66.429299949925138"/>
    <n v="38.924216761966179"/>
  </r>
  <r>
    <x v="10"/>
    <s v="National Authorization"/>
    <n v="227200000000"/>
    <s v="0.23T"/>
    <n v="6"/>
    <n v="1.0830324909747291"/>
    <s v="*682#"/>
    <s v="1"/>
    <s v="No"/>
    <s v="0"/>
    <n v="0.73321299638989168"/>
    <n v="0"/>
    <n v="5"/>
    <n v="5"/>
    <n v="50"/>
    <n v="0"/>
    <n v="75"/>
    <n v="75"/>
    <n v="27.837938587850658"/>
    <n v="31.131597300868108"/>
    <n v="20"/>
    <n v="183.7"/>
    <n v="203.7"/>
    <n v="53.021217712177126"/>
    <n v="42.076407506522614"/>
    <n v="21.404810251456254"/>
  </r>
  <r>
    <x v="11"/>
    <s v="National Authorization"/>
    <n v="286200000000"/>
    <s v="0.29T"/>
    <n v="5"/>
    <n v="0.90252707581227432"/>
    <s v="*930#"/>
    <s v="1"/>
    <s v="No"/>
    <s v="0"/>
    <n v="0.66101083032490981"/>
    <n v="3.1"/>
    <n v="3.3"/>
    <n v="6.4"/>
    <n v="64"/>
    <n v="245"/>
    <n v="10"/>
    <n v="255"/>
    <n v="35.728495415096539"/>
    <n v="37.172316783773297"/>
    <n v="45"/>
    <n v="81.7"/>
    <n v="126.7"/>
    <n v="70.779520295202957"/>
    <n v="53.975918539488127"/>
    <n v="27.31846468490652"/>
  </r>
  <r>
    <x v="12"/>
    <s v="Regional Authorization"/>
    <n v="225000000000"/>
    <s v="0.23T"/>
    <s v="NR"/>
    <n v="0"/>
    <s v="*1242#"/>
    <s v="1"/>
    <s v="No"/>
    <s v="0"/>
    <n v="0.3"/>
    <n v="4.4000000000000004"/>
    <n v="3"/>
    <n v="7.4"/>
    <n v="74"/>
    <n v="932"/>
    <n v="127"/>
    <n v="1059"/>
    <n v="44.908862241542089"/>
    <n v="45.344366247617643"/>
    <n v="89"/>
    <n v="136.1"/>
    <n v="225.1"/>
    <n v="48.085793357933582"/>
    <n v="46.715079802775612"/>
    <n v="23.507539901387805"/>
  </r>
  <r>
    <x v="13"/>
    <s v="National Authorization"/>
    <n v="1416052000000"/>
    <s v="1.42T"/>
    <n v="250"/>
    <n v="45.126353790613713"/>
    <s v="*833#"/>
    <s v="1"/>
    <s v="No"/>
    <s v="0"/>
    <n v="18.350541516245485"/>
    <n v="3"/>
    <n v="2.8"/>
    <n v="5.8"/>
    <n v="57.999999999999993"/>
    <n v="271"/>
    <n v="1800"/>
    <n v="2071"/>
    <n v="49.233387591967833"/>
    <n v="49.411478697560177"/>
    <n v="43"/>
    <n v="121.6"/>
    <n v="164.6"/>
    <n v="62.038745387453872"/>
    <n v="55.725112042507021"/>
    <n v="37.037826779376253"/>
  </r>
  <r>
    <x v="14"/>
    <s v="National Authorization"/>
    <n v="1700000000000"/>
    <s v="1.70T"/>
    <n v="33"/>
    <n v="5.9566787003610111"/>
    <s v="*858#"/>
    <s v="1"/>
    <s v="No"/>
    <s v="0"/>
    <n v="2.6826714801444043"/>
    <n v="4.2"/>
    <n v="3.8"/>
    <n v="8"/>
    <n v="80"/>
    <n v="634"/>
    <n v="153"/>
    <n v="787"/>
    <n v="42.994844128747708"/>
    <n v="43.619052242342427"/>
    <n v="77"/>
    <n v="201"/>
    <n v="278"/>
    <n v="35.885608856088567"/>
    <n v="39.7523305492155"/>
    <n v="21.217501014679954"/>
  </r>
  <r>
    <x v="15"/>
    <s v="Regional Authorization"/>
    <n v="4100000000000"/>
    <s v="4.10T"/>
    <n v="233"/>
    <n v="42.057761732851986"/>
    <n v="0"/>
    <s v="1"/>
    <s v="No"/>
    <s v="0"/>
    <n v="17.123104693140796"/>
    <n v="3.3"/>
    <n v="2.7"/>
    <n v="6"/>
    <n v="60"/>
    <n v="1225"/>
    <n v="49"/>
    <n v="1274"/>
    <n v="46.100635498787504"/>
    <n v="46.397361920836829"/>
    <n v="20"/>
    <n v="71.400000000000006"/>
    <n v="91.4"/>
    <n v="78.920664206642073"/>
    <n v="62.659013063739451"/>
    <n v="39.89105887844012"/>
  </r>
  <r>
    <x v="16"/>
    <s v="Regional Authorization"/>
    <n v="224700000000"/>
    <s v="0.23T"/>
    <n v="17"/>
    <n v="3.0685920577617329"/>
    <s v="*647#"/>
    <s v="1"/>
    <s v="No"/>
    <s v="0"/>
    <n v="1.5274368231046933"/>
    <n v="4.4000000000000004"/>
    <n v="4.5999999999999996"/>
    <n v="9"/>
    <n v="90"/>
    <n v="1898"/>
    <n v="669"/>
    <n v="2567"/>
    <n v="50.6177530328928"/>
    <n v="50.839939821482915"/>
    <n v="17"/>
    <n v="29.6"/>
    <n v="46.6"/>
    <n v="89.252767527675275"/>
    <n v="70.046353674579095"/>
    <n v="35.786895248841894"/>
  </r>
  <r>
    <x v="17"/>
    <s v="National Authorization"/>
    <n v="8910000000000"/>
    <s v="8.91T"/>
    <n v="129"/>
    <n v="23.285198555956679"/>
    <s v="*909#"/>
    <s v="1"/>
    <s v="Yes"/>
    <s v="1"/>
    <n v="9.9140794223826738"/>
    <n v="3.2"/>
    <n v="2.9"/>
    <n v="6.1"/>
    <n v="61"/>
    <n v="3488"/>
    <n v="114"/>
    <n v="3602"/>
    <n v="52.801925608917124"/>
    <n v="52.910203637529683"/>
    <n v="50"/>
    <n v="194.1"/>
    <n v="244.1"/>
    <n v="43.703874538745389"/>
    <n v="48.307039088137536"/>
    <n v="29.110559255260107"/>
  </r>
  <r>
    <x v="18"/>
    <s v="National Authorization"/>
    <n v="1180000000000"/>
    <s v="1.20T"/>
    <n v="13"/>
    <n v="2.3465703971119134"/>
    <s v="*977#"/>
    <s v="1"/>
    <s v="No"/>
    <s v="0"/>
    <n v="1.2386281588447654"/>
    <n v="3.3"/>
    <n v="3"/>
    <n v="6.3"/>
    <n v="63"/>
    <n v="10309"/>
    <n v="247"/>
    <n v="10556"/>
    <n v="59.734543547226295"/>
    <n v="59.77291023690475"/>
    <n v="92"/>
    <n v="185.8"/>
    <n v="277.8"/>
    <n v="35.931734317343171"/>
    <n v="47.85232227712396"/>
    <n v="24.545475217984364"/>
  </r>
  <r>
    <x v="19"/>
    <s v="National Authorization"/>
    <n v="4666450000000"/>
    <s v="4.70T"/>
    <n v="186"/>
    <n v="33.574007220216608"/>
    <s v="*822#"/>
    <s v="1"/>
    <s v="Yes"/>
    <s v="1"/>
    <n v="14.029602888086645"/>
    <n v="3.8"/>
    <n v="4.9000000000000004"/>
    <n v="8.6999999999999993"/>
    <n v="86.999999999999986"/>
    <n v="34095"/>
    <n v="577"/>
    <n v="34672"/>
    <n v="67.402412981443661"/>
    <n v="67.418571516212424"/>
    <n v="87"/>
    <n v="111.4"/>
    <n v="198.4"/>
    <n v="54.243542435424352"/>
    <n v="60.831056975818385"/>
    <n v="37.430329931952514"/>
  </r>
  <r>
    <x v="20"/>
    <s v="Regional Authorization"/>
    <n v="142500000000"/>
    <s v="0.14T"/>
    <n v="6"/>
    <n v="1.0830324909747291"/>
    <s v="*5230#"/>
    <s v="1"/>
    <s v="No"/>
    <s v="0"/>
    <n v="0.73321299638989168"/>
    <n v="0"/>
    <n v="5"/>
    <n v="5"/>
    <n v="50"/>
    <n v="0"/>
    <n v="1"/>
    <n v="1"/>
    <n v="0"/>
    <n v="25.351296314807172"/>
    <n v="12"/>
    <n v="40.1"/>
    <n v="52.1"/>
    <n v="87.98431734317343"/>
    <n v="56.667806828990301"/>
    <n v="28.700509912690098"/>
  </r>
  <r>
    <x v="21"/>
    <s v="Regional Authorization"/>
    <n v="131000000000"/>
    <s v="0.13T"/>
    <n v="1"/>
    <n v="0.18050541516245489"/>
    <n v="0"/>
    <s v="1"/>
    <s v="No"/>
    <s v="0"/>
    <n v="0.37220216606498197"/>
    <n v="0"/>
    <n v="5"/>
    <n v="5"/>
    <n v="50"/>
    <n v="0"/>
    <n v="23"/>
    <n v="23"/>
    <n v="20.216777239510179"/>
    <n v="27.663665375681983"/>
    <n v="31"/>
    <n v="63.2"/>
    <n v="94.2"/>
    <n v="78.274907749077499"/>
    <n v="52.969286562379743"/>
    <n v="26.670744364222362"/>
  </r>
  <r>
    <x v="22"/>
    <s v="National Authorization"/>
    <n v="4200000000000"/>
    <s v="4.20T"/>
    <n v="249"/>
    <n v="44.945848375451263"/>
    <s v="*826#"/>
    <s v="1"/>
    <s v="Yes"/>
    <s v="1"/>
    <n v="18.578339350180507"/>
    <n v="3.5"/>
    <n v="3.1"/>
    <n v="6.6"/>
    <n v="65.999999999999986"/>
    <n v="23057"/>
    <n v="679"/>
    <n v="23736"/>
    <n v="64.959118183022596"/>
    <n v="64.977021736003366"/>
    <n v="13"/>
    <n v="75.099999999999994"/>
    <n v="88.1"/>
    <n v="79.681734317343171"/>
    <n v="72.329378026673268"/>
    <n v="45.453858688426891"/>
  </r>
  <r>
    <x v="23"/>
    <s v="International Authorization"/>
    <n v="21400000000000"/>
    <s v="21.40T"/>
    <n v="327"/>
    <n v="59.025270758122737"/>
    <s v="*919#"/>
    <s v="1"/>
    <s v="Yes"/>
    <s v="1"/>
    <n v="24.210108303249097"/>
    <n v="4.2"/>
    <n v="4"/>
    <n v="8.1999999999999993"/>
    <n v="82"/>
    <n v="282395"/>
    <n v="12000"/>
    <n v="294395"/>
    <n v="81.194013451701736"/>
    <n v="81.19580913138077"/>
    <n v="42"/>
    <n v="130.80000000000001"/>
    <n v="172.8"/>
    <n v="60.147601476014756"/>
    <n v="70.671705303697763"/>
    <n v="47.440906803473432"/>
  </r>
  <r>
    <x v="24"/>
    <s v="National Authorization"/>
    <n v="5760000000000"/>
    <s v="5.76T"/>
    <n v="155"/>
    <n v="27.978339350180505"/>
    <s v="*945#"/>
    <s v="1"/>
    <s v="Yes"/>
    <s v="1"/>
    <n v="11.791335740072205"/>
    <n v="4.2"/>
    <n v="3.4"/>
    <n v="7.6"/>
    <n v="76"/>
    <n v="50174"/>
    <n v="6900"/>
    <n v="57074"/>
    <n v="70.616059422186709"/>
    <n v="70.624639519415439"/>
    <n v="144"/>
    <n v="244.7"/>
    <n v="388.7"/>
    <n v="10.355166051660524"/>
    <n v="40.489902785537979"/>
    <n v="26.140619262805092"/>
  </r>
  <r>
    <x v="25"/>
    <s v="International Authorization"/>
    <n v="28450000000000"/>
    <s v="28.45T"/>
    <n v="406"/>
    <n v="73.285198555956683"/>
    <s v="*966#"/>
    <s v="1"/>
    <s v="Yes"/>
    <s v="1"/>
    <n v="29.914079422382677"/>
    <n v="4.2"/>
    <n v="3.2"/>
    <n v="7.4"/>
    <n v="74"/>
    <n v="2941"/>
    <n v="188"/>
    <n v="3129"/>
    <n v="51.894243300875175"/>
    <n v="52.044954839617532"/>
    <n v="29"/>
    <n v="96.7"/>
    <n v="125.7"/>
    <n v="71.010147601476021"/>
    <n v="61.527551220546776"/>
    <n v="45.7208153214647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20165E-2D1E-4D38-8937-71199C66444A}" name="PivotTable3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>
  <location ref="G1:H11" firstHeaderRow="1" firstDataRow="1" firstDataCol="1"/>
  <pivotFields count="26">
    <pivotField axis="axisRow" showAll="0" measureFilter="1" sortType="descending">
      <items count="27"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9" showAll="0"/>
    <pivotField showAll="0"/>
    <pivotField showAll="0"/>
    <pivotField numFmtId="2" showAll="0"/>
    <pivotField showAll="0"/>
    <pivotField showAll="0"/>
    <pivotField showAll="0"/>
    <pivotField showAll="0"/>
    <pivotField numFmtId="2" showAll="0"/>
    <pivotField numFmtId="166" showAll="0"/>
    <pivotField numFmtId="166" showAll="0"/>
    <pivotField numFmtId="166" showAll="0"/>
    <pivotField numFmtId="2" showAll="0"/>
    <pivotField numFmtId="166" showAll="0"/>
    <pivotField numFmtId="166" showAll="0"/>
    <pivotField numFmtId="166" showAll="0"/>
    <pivotField numFmtId="2" showAll="0"/>
    <pivotField numFmtId="166" showAll="0"/>
    <pivotField numFmtId="166" showAll="0"/>
    <pivotField numFmtId="166" showAll="0"/>
    <pivotField numFmtId="166" showAll="0"/>
    <pivotField numFmtId="2" showAll="0"/>
    <pivotField numFmtId="166" showAll="0"/>
    <pivotField dataField="1" numFmtId="2" showAll="0"/>
  </pivotFields>
  <rowFields count="1">
    <field x="0"/>
  </rowFields>
  <rowItems count="10">
    <i>
      <x v="20"/>
    </i>
    <i>
      <x v="25"/>
    </i>
    <i>
      <x v="2"/>
    </i>
    <i>
      <x v="21"/>
    </i>
    <i>
      <x/>
    </i>
    <i>
      <x v="3"/>
    </i>
    <i>
      <x v="10"/>
    </i>
    <i>
      <x v="16"/>
    </i>
    <i>
      <x v="6"/>
    </i>
    <i>
      <x v="12"/>
    </i>
  </rowItems>
  <colItems count="1">
    <i/>
  </colItems>
  <dataFields count="1">
    <dataField name="Sum of Banking Experience Index (BEI)" fld="25" baseField="0" baseItem="0" numFmtId="2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4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3CF821-BA94-46CA-A288-CB22A8EAF5BB}" name="Banks by Digital Experience Score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 rowHeaderCaption="Commercial Banks (2026)">
  <location ref="D13:E23" firstHeaderRow="1" firstDataRow="1" firstDataCol="1"/>
  <pivotFields count="26">
    <pivotField axis="axisRow" showAll="0" measureFilter="1" sortType="ascending">
      <items count="27"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9" showAll="0"/>
    <pivotField showAll="0"/>
    <pivotField showAll="0"/>
    <pivotField numFmtId="2" showAll="0"/>
    <pivotField showAll="0"/>
    <pivotField showAll="0"/>
    <pivotField showAll="0"/>
    <pivotField showAll="0"/>
    <pivotField numFmtId="2" showAll="0"/>
    <pivotField numFmtId="166" showAll="0"/>
    <pivotField numFmtId="166" showAll="0"/>
    <pivotField numFmtId="166" showAll="0"/>
    <pivotField numFmtId="2" showAll="0"/>
    <pivotField numFmtId="166" showAll="0"/>
    <pivotField numFmtId="166" showAll="0"/>
    <pivotField numFmtId="166" showAll="0"/>
    <pivotField numFmtId="2" showAll="0"/>
    <pivotField numFmtId="166" showAll="0"/>
    <pivotField numFmtId="166" showAll="0"/>
    <pivotField numFmtId="166" showAll="0"/>
    <pivotField numFmtId="166" showAll="0"/>
    <pivotField numFmtId="2" showAll="0"/>
    <pivotField dataField="1" numFmtId="166" showAll="0"/>
    <pivotField numFmtId="2" showAll="0"/>
  </pivotFields>
  <rowFields count="1">
    <field x="0"/>
  </rowFields>
  <rowItems count="10">
    <i>
      <x v="25"/>
    </i>
    <i>
      <x v="6"/>
    </i>
    <i>
      <x/>
    </i>
    <i>
      <x v="10"/>
    </i>
    <i>
      <x v="16"/>
    </i>
    <i>
      <x v="20"/>
    </i>
    <i>
      <x v="9"/>
    </i>
    <i>
      <x v="2"/>
    </i>
    <i>
      <x v="3"/>
    </i>
    <i>
      <x v="21"/>
    </i>
  </rowItems>
  <colItems count="1">
    <i/>
  </colItems>
  <dataFields count="1">
    <dataField name="Sum of Digital Experience Score" fld="24" baseField="0" baseItem="0" numFmtId="2"/>
  </dataField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8BCF5A-24DE-408F-8C68-5537A1176E58}" name="Banks by Accessibility Score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rowHeaderCaption="Commercial Banks (2026)">
  <location ref="D1:E11" firstHeaderRow="1" firstDataRow="1" firstDataCol="1"/>
  <pivotFields count="26">
    <pivotField axis="axisRow" showAll="0" measureFilter="1" sortType="ascending">
      <items count="27"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9" showAll="0"/>
    <pivotField showAll="0"/>
    <pivotField showAll="0"/>
    <pivotField numFmtId="2" showAll="0"/>
    <pivotField showAll="0"/>
    <pivotField showAll="0"/>
    <pivotField showAll="0"/>
    <pivotField showAll="0"/>
    <pivotField dataField="1" numFmtId="2" showAll="0"/>
    <pivotField numFmtId="166" showAll="0"/>
    <pivotField numFmtId="166" showAll="0"/>
    <pivotField numFmtId="166" showAll="0"/>
    <pivotField numFmtId="2" showAll="0"/>
    <pivotField numFmtId="166" showAll="0"/>
    <pivotField numFmtId="166" showAll="0"/>
    <pivotField numFmtId="166" showAll="0"/>
    <pivotField numFmtId="2" showAll="0"/>
    <pivotField numFmtId="166" showAll="0"/>
    <pivotField numFmtId="166" showAll="0"/>
    <pivotField numFmtId="166" showAll="0"/>
    <pivotField numFmtId="166" showAll="0"/>
    <pivotField numFmtId="2" showAll="0"/>
    <pivotField numFmtId="166" showAll="0"/>
    <pivotField numFmtId="2" showAll="0"/>
  </pivotFields>
  <rowFields count="1">
    <field x="0"/>
  </rowFields>
  <rowItems count="10">
    <i>
      <x v="10"/>
    </i>
    <i>
      <x v="17"/>
    </i>
    <i>
      <x v="12"/>
    </i>
    <i>
      <x v="3"/>
    </i>
    <i>
      <x v="21"/>
    </i>
    <i>
      <x v="22"/>
    </i>
    <i>
      <x v="2"/>
    </i>
    <i>
      <x/>
    </i>
    <i>
      <x v="20"/>
    </i>
    <i>
      <x v="25"/>
    </i>
  </rowItems>
  <colItems count="1">
    <i/>
  </colItems>
  <dataFields count="1">
    <dataField name="Sum of Accessibility Score" fld="10" baseField="0" baseItem="0" numFmtId="2"/>
  </dataFields>
  <chartFormats count="1"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80B46A-446C-4E89-A621-E5EC1AD9F165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mmercial Banks (2026)">
  <location ref="A1:B28" firstHeaderRow="1" firstDataRow="1" firstDataCol="1"/>
  <pivotFields count="26"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/>
    <pivotField dataField="1" numFmtId="169" showAll="0"/>
    <pivotField showAll="0"/>
    <pivotField showAll="0"/>
    <pivotField numFmtId="2" showAll="0"/>
    <pivotField showAll="0"/>
    <pivotField showAll="0"/>
    <pivotField showAll="0"/>
    <pivotField showAll="0"/>
    <pivotField numFmtId="2" showAll="0"/>
    <pivotField numFmtId="166" showAll="0"/>
    <pivotField numFmtId="166" showAll="0"/>
    <pivotField numFmtId="166" showAll="0"/>
    <pivotField numFmtId="2" showAll="0"/>
    <pivotField numFmtId="166" showAll="0"/>
    <pivotField numFmtId="166" showAll="0"/>
    <pivotField numFmtId="166" showAll="0"/>
    <pivotField numFmtId="2" showAll="0"/>
    <pivotField numFmtId="166" showAll="0"/>
    <pivotField numFmtId="166" showAll="0"/>
    <pivotField numFmtId="166" showAll="0"/>
    <pivotField numFmtId="166" showAll="0"/>
    <pivotField numFmtId="2" showAll="0"/>
    <pivotField numFmtId="166" showAll="0"/>
    <pivotField numFmtId="2" showAll="0"/>
  </pivotFields>
  <rowFields count="1">
    <field x="0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Sum of Total Standalone Assets" fld="2" baseField="0" baseItem="0" numFmtId="17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917282-000B-431A-8944-1D24FAF0A24E}" name="Banks Overall Rating on both Google Play Store and Apple App Store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rowHeaderCaption="Commercial Banks (2026)">
  <location ref="D25:E30" firstHeaderRow="1" firstDataRow="1" firstDataCol="1"/>
  <pivotFields count="26">
    <pivotField axis="axisRow" showAll="0" measureFilter="1" sortType="ascending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9" showAll="0"/>
    <pivotField showAll="0"/>
    <pivotField showAll="0"/>
    <pivotField numFmtId="2" showAll="0"/>
    <pivotField showAll="0"/>
    <pivotField showAll="0"/>
    <pivotField showAll="0"/>
    <pivotField showAll="0"/>
    <pivotField numFmtId="2" showAll="0"/>
    <pivotField numFmtId="166" showAll="0"/>
    <pivotField numFmtId="166" showAll="0"/>
    <pivotField numFmtId="166" showAll="0"/>
    <pivotField numFmtId="2" showAll="0"/>
    <pivotField numFmtId="166" showAll="0"/>
    <pivotField numFmtId="166" showAll="0"/>
    <pivotField numFmtId="166" showAll="0"/>
    <pivotField numFmtId="2" showAll="0"/>
    <pivotField dataField="1" numFmtId="166" showAll="0"/>
    <pivotField numFmtId="166" showAll="0"/>
    <pivotField numFmtId="166" showAll="0"/>
    <pivotField numFmtId="166" showAll="0"/>
    <pivotField numFmtId="2" showAll="0"/>
    <pivotField numFmtId="166" showAll="0"/>
    <pivotField numFmtId="2" showAll="0"/>
  </pivotFields>
  <rowFields count="1">
    <field x="0"/>
  </rowFields>
  <rowItems count="5">
    <i>
      <x v="8"/>
    </i>
    <i>
      <x v="23"/>
    </i>
    <i>
      <x v="4"/>
    </i>
    <i>
      <x/>
    </i>
    <i>
      <x v="2"/>
    </i>
  </rowItems>
  <colItems count="1">
    <i/>
  </colItems>
  <dataFields count="1">
    <dataField name="Sum of Overall Total Rating" fld="19" baseField="0" baseItem="2" numFmtId="2"/>
  </dataFields>
  <chartFormats count="1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575881-F36C-4385-A703-7E38C3F42BEC}" name="Table3" displayName="Table3" ref="A1:R27" headerRowDxfId="33">
  <autoFilter ref="A1:R27" xr:uid="{40575881-F36C-4385-A703-7E38C3F42BEC}"/>
  <tableColumns count="18">
    <tableColumn id="1" xr3:uid="{278AE722-4A34-44A0-81A5-7ECC34797706}" name="Banks" totalsRowLabel="Total"/>
    <tableColumn id="2" xr3:uid="{B028FB92-CEE3-459E-8162-3E6CD66E5F46}" name="Banks Website"/>
    <tableColumn id="3" xr3:uid="{75F47FEE-6E0E-4993-92FE-8D0B880DE818}" name="Banks Authorization"/>
    <tableColumn id="4" xr3:uid="{7C293A7A-4E5E-4A3F-A819-4598ABF83358}" name="Total Standalone Assets" dataDxfId="32"/>
    <tableColumn id="5" xr3:uid="{C8FE41E0-6A9C-45B5-AC50-380CA506A47E}" name="Branches across Nigeria"/>
    <tableColumn id="6" xr3:uid="{045BF855-591F-4201-8BAC-58D4A8CBE2A5}" name="ATM Card Issuance Fee"/>
    <tableColumn id="7" xr3:uid="{5731A5C4-A49F-4826-90A4-30AEC4FF64DC}" name="VAT" dataDxfId="31"/>
    <tableColumn id="8" xr3:uid="{04EA1D6A-B054-4F4C-A387-CBF1913B3A8D}" name="USSD Session Fee (Network)" dataDxfId="30"/>
    <tableColumn id="9" xr3:uid="{93A20962-CB6F-43E3-92EA-1EE3B1744E18}" name="Customer Hotlines" dataDxfId="29"/>
    <tableColumn id="10" xr3:uid="{B747BA59-551C-4565-A0AC-F14040058043}" name="Banks USSD code"/>
    <tableColumn id="11" xr3:uid="{9FA31D29-E3A6-44D1-A209-94A392E5D5F9}" name="Google Play Store App Rating "/>
    <tableColumn id="12" xr3:uid="{0DA453AA-B3C2-49C6-91EA-B030DF5EA829}" name="Google Play Store No. of Review"/>
    <tableColumn id="13" xr3:uid="{EF10AFB9-F3ED-4B44-B8B9-93B6F4D7C5F1}" name="Google Play Store App Size (MB)"/>
    <tableColumn id="14" xr3:uid="{DFFC55E2-21D7-4D04-80DF-7AD57EA7EB0D}" name="Apple App Store Rating"/>
    <tableColumn id="15" xr3:uid="{712277F7-EDB4-4A26-94E3-146BEE9B1234}" name="Apple App Store No. of Reviews"/>
    <tableColumn id="16" xr3:uid="{4918CA26-EE4C-4589-A573-695A270A2CEF}" name="Apple App Store App Size (MB)"/>
    <tableColumn id="17" xr3:uid="{831C2908-D8D5-449F-A1DE-FB42DBC73987}" name="WhatsApp Banking Available (Chatbot)"/>
    <tableColumn id="18" xr3:uid="{E17BA7AF-C77A-499B-9EC7-4BA8D83971A1}" name="Official WhatsApp number" totalsRowFunction="count"/>
  </tableColumns>
  <tableStyleInfo name="TableStyleMedium25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26593F3-5F16-42F2-8503-2E1DA0CCE48B}" name="Table10" displayName="Table10" ref="A1:Z27" totalsRowShown="0" headerRowDxfId="28">
  <autoFilter ref="A1:Z27" xr:uid="{926593F3-5F16-42F2-8503-2E1DA0CCE48B}"/>
  <tableColumns count="26">
    <tableColumn id="1" xr3:uid="{353DD12F-7C52-4E39-82FF-16983E21ADE9}" name="Banks"/>
    <tableColumn id="2" xr3:uid="{5AFE61BA-03A8-4679-A793-66780D4A1F30}" name="Banks Authorization"/>
    <tableColumn id="3" xr3:uid="{4E3B7713-F80B-47EB-B7B6-39BBA5359865}" name="Total Standalone Assets" dataDxfId="27"/>
    <tableColumn id="26" xr3:uid="{CD3B05AE-0D9F-4329-847B-827D97F13098}" name="Total Standalone Assets (Trillion)" dataDxfId="26"/>
    <tableColumn id="4" xr3:uid="{8B0AAF3E-26EE-447A-A6A5-812893CCC48F}" name="Branches across Nigeria" dataDxfId="25"/>
    <tableColumn id="5" xr3:uid="{2D8B03F7-0D72-4FEB-9638-3D3292647CA1}" name="Branch Score" dataDxfId="24">
      <calculatedColumnFormula>(E2/MAX($E$2:$E$27))*100</calculatedColumnFormula>
    </tableColumn>
    <tableColumn id="6" xr3:uid="{20285473-680A-4475-B46C-4F85821D506B}" name="Banks USSD code"/>
    <tableColumn id="7" xr3:uid="{5715D101-78C9-4ABE-AB20-5B19BDBEE769}" name="USSD Code Availability Score" dataDxfId="23">
      <calculatedColumnFormula>IF(G2&lt;&gt;"Nil","1","0")</calculatedColumnFormula>
    </tableColumn>
    <tableColumn id="8" xr3:uid="{E6B370ED-C2F9-474E-A7FE-E3C69421C015}" name="WhatsApp Banking Available (Chatbot)"/>
    <tableColumn id="9" xr3:uid="{A48A0A02-FB98-485E-BE5D-CF0BF87291BE}" name="Chatbot Availability Score" dataDxfId="22">
      <calculatedColumnFormula>IF(I2="Yes","1","0")</calculatedColumnFormula>
    </tableColumn>
    <tableColumn id="10" xr3:uid="{AED79491-AFEB-4043-A4B9-600D72FC7DE9}" name="Accessibility Score" dataDxfId="21">
      <calculatedColumnFormula>((F2*0.4)+(H2*0.3)+(J2*0.3))</calculatedColumnFormula>
    </tableColumn>
    <tableColumn id="11" xr3:uid="{E640F1F9-04B7-4429-A6A9-2072E66C8C96}" name="Google Play Store App Rating " dataDxfId="20"/>
    <tableColumn id="12" xr3:uid="{C27AEA34-CD71-4872-A815-B5F061458F64}" name="Apple App Store Rating" dataDxfId="19"/>
    <tableColumn id="13" xr3:uid="{4CA2E761-FABC-4193-8448-5F2469FD439A}" name="App Rating Total" dataDxfId="18">
      <calculatedColumnFormula>L2+M2</calculatedColumnFormula>
    </tableColumn>
    <tableColumn id="14" xr3:uid="{F6D1B655-A4D0-4FEA-B196-1226317C8D59}" name="Ratings Score" dataDxfId="17">
      <calculatedColumnFormula>(N2/10)*100</calculatedColumnFormula>
    </tableColumn>
    <tableColumn id="15" xr3:uid="{EB7DE1C4-5B48-40E5-B5B5-B5F68CE35D10}" name="Google Play Store No. of Review" dataDxfId="16"/>
    <tableColumn id="16" xr3:uid="{69CC99AB-C649-4DA0-9F7C-D22CE674E697}" name="Apple App Store No. of Reviews" dataDxfId="15"/>
    <tableColumn id="17" xr3:uid="{94FC9A05-B1AB-4BF2-91B6-62295917F2A5}" name="Reviews Total" dataDxfId="14">
      <calculatedColumnFormula>P2+Q2</calculatedColumnFormula>
    </tableColumn>
    <tableColumn id="18" xr3:uid="{8A4491C9-4DD8-4CA2-89B0-8285171A9EC2}" name="Total Review Score" dataDxfId="13">
      <calculatedColumnFormula>(LOG(R2)/LOG(MAX($R$2:$R$27)))*100</calculatedColumnFormula>
    </tableColumn>
    <tableColumn id="25" xr3:uid="{9F8DB766-25CE-4528-9E42-ABA7ED9F7AC4}" name="Overall Total Rating" dataDxfId="12">
      <calculatedColumnFormula>(LOG(Table10[[#This Row],[Ratings Score]]+Table10[[#This Row],[Reviews Total]])/LOG(MAX(Table10[Ratings Score],Table10[Reviews Total])))*100</calculatedColumnFormula>
    </tableColumn>
    <tableColumn id="19" xr3:uid="{5C525F03-26C3-4571-BA11-F174D8613107}" name="Google Play Store App Size (MB)" dataDxfId="11"/>
    <tableColumn id="20" xr3:uid="{E77A6088-3CF8-4B34-9627-9A67FA1013BA}" name="Apple App Store App Size (MB)" dataDxfId="10"/>
    <tableColumn id="21" xr3:uid="{314514D4-D7B4-4C84-A2CA-A444608F454F}" name="Total App Size" dataDxfId="9">
      <calculatedColumnFormula>(Table10[[#This Row],[Google Play Store App Size (MB)]]+Table10[[#This Row],[Apple App Store App Size (MB)]])</calculatedColumnFormula>
    </tableColumn>
    <tableColumn id="22" xr3:uid="{A6E23FE8-4827-47DD-9AFD-E80566086626}" name="Total App Size Score" dataDxfId="8">
      <calculatedColumnFormula>((MAX(Table10[Total App Size])-Table10[[#This Row],[Total App Size]])/MAX(Table10[Total App Size]))*100</calculatedColumnFormula>
    </tableColumn>
    <tableColumn id="23" xr3:uid="{EA62C5E4-3001-4792-8405-30905FB8866C}" name="Digital Experience Score" dataDxfId="7">
      <calculatedColumnFormula>(Table10[[#This Row],[Overall Total Rating]]*0.5)+(Table10[[#This Row],[Total App Size Score]]*0.5)</calculatedColumnFormula>
    </tableColumn>
    <tableColumn id="24" xr3:uid="{34462D27-118D-4A81-AE3F-E57C0341CD99}" name="Banking Experience Index (BEI)" dataDxfId="6">
      <calculatedColumnFormula>(Table10[[#This Row],[Accessibility Score]]*0.5)+(Table10[[#This Row],[Digital Experience Score]]*0.5)</calculatedColumnFormula>
    </tableColumn>
  </tableColumns>
  <tableStyleInfo name="TableStyleMedium2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29C486-1AFF-461B-811C-B1ACD5C5496F}" name="Table52" displayName="Table52" ref="A1:C19" totalsRowShown="0" headerRowDxfId="5">
  <autoFilter ref="A1:C19" xr:uid="{B729C486-1AFF-461B-811C-B1ACD5C5496F}"/>
  <tableColumns count="3">
    <tableColumn id="1" xr3:uid="{41C14B42-BBCD-4306-97D5-50738C4F121D}" name="COLUMNS" dataDxfId="4"/>
    <tableColumn id="2" xr3:uid="{74B4EFB1-5A68-47AA-9149-1F597C2E40B2}" name="SOURCES"/>
    <tableColumn id="3" xr3:uid="{D7F8AE6B-EDF1-4C0B-8DF0-2A8AC4E43C71}" name="Record Period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unionbankng.com/press-releases/union-bank-of-nigeria-completes-merger-with-titan-trust-bank/" TargetMode="External"/><Relationship Id="rId1" Type="http://schemas.openxmlformats.org/officeDocument/2006/relationships/hyperlink" Target="https://uk.marketscreener.com/news/providus-bank-plc-completed-the-acquisition-of-unity-bank-plc/" TargetMode="Externa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hyperlink" Target="https://www.unionbankng.com/press-releases/union-bank-of-nigeria-completes-merger-with-titan-trust-bank/" TargetMode="External"/><Relationship Id="rId1" Type="http://schemas.openxmlformats.org/officeDocument/2006/relationships/hyperlink" Target="https://uk.marketscreener.com/news/providus-bank-plc-completed-the-acquisition-of-unity-bank-plc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C55EA-1652-485E-9FD4-B26A08A14AAB}">
  <dimension ref="A1:R33"/>
  <sheetViews>
    <sheetView zoomScaleNormal="100" workbookViewId="0">
      <pane xSplit="1" topLeftCell="N1" activePane="topRight" state="frozen"/>
      <selection pane="topRight" activeCell="P24" sqref="P24"/>
    </sheetView>
  </sheetViews>
  <sheetFormatPr defaultRowHeight="15" x14ac:dyDescent="0.25"/>
  <cols>
    <col min="1" max="1" width="34.28515625" bestFit="1" customWidth="1"/>
    <col min="2" max="2" width="22.42578125" bestFit="1" customWidth="1"/>
    <col min="3" max="3" width="25.7109375" bestFit="1" customWidth="1"/>
    <col min="4" max="4" width="24.140625" customWidth="1"/>
    <col min="5" max="5" width="23.85546875" customWidth="1"/>
    <col min="6" max="6" width="23.42578125" customWidth="1"/>
    <col min="7" max="7" width="6.7109375" customWidth="1"/>
    <col min="8" max="8" width="28.28515625" style="5" customWidth="1"/>
    <col min="9" max="9" width="19.5703125" customWidth="1"/>
    <col min="10" max="10" width="18.140625" customWidth="1"/>
    <col min="11" max="11" width="29.28515625" customWidth="1"/>
    <col min="12" max="13" width="31.7109375" customWidth="1"/>
    <col min="14" max="14" width="23.5703125" customWidth="1"/>
    <col min="15" max="15" width="31.28515625" customWidth="1"/>
    <col min="16" max="16" width="30.42578125" customWidth="1"/>
    <col min="17" max="17" width="37.42578125" customWidth="1"/>
    <col min="18" max="18" width="26.7109375" customWidth="1"/>
  </cols>
  <sheetData>
    <row r="1" spans="1:18" s="1" customFormat="1" x14ac:dyDescent="0.25">
      <c r="A1" s="9" t="s">
        <v>0</v>
      </c>
      <c r="B1" s="9" t="s">
        <v>85</v>
      </c>
      <c r="C1" s="9" t="s">
        <v>82</v>
      </c>
      <c r="D1" s="9" t="s">
        <v>88</v>
      </c>
      <c r="E1" s="1" t="s">
        <v>90</v>
      </c>
      <c r="F1" s="9" t="s">
        <v>93</v>
      </c>
      <c r="G1" s="9" t="s">
        <v>86</v>
      </c>
      <c r="H1" s="14" t="s">
        <v>113</v>
      </c>
      <c r="I1" s="1" t="s">
        <v>89</v>
      </c>
      <c r="J1" s="1" t="s">
        <v>109</v>
      </c>
      <c r="K1" s="1" t="s">
        <v>108</v>
      </c>
      <c r="L1" s="1" t="s">
        <v>107</v>
      </c>
      <c r="M1" s="1" t="s">
        <v>106</v>
      </c>
      <c r="N1" s="1" t="s">
        <v>114</v>
      </c>
      <c r="O1" s="1" t="s">
        <v>111</v>
      </c>
      <c r="P1" s="1" t="s">
        <v>112</v>
      </c>
      <c r="Q1" s="1" t="s">
        <v>104</v>
      </c>
      <c r="R1" s="1" t="s">
        <v>105</v>
      </c>
    </row>
    <row r="2" spans="1:18" x14ac:dyDescent="0.25">
      <c r="A2" t="s">
        <v>31</v>
      </c>
      <c r="B2" t="s">
        <v>53</v>
      </c>
      <c r="C2" t="s">
        <v>78</v>
      </c>
      <c r="D2" s="10">
        <v>53100388000000</v>
      </c>
      <c r="E2">
        <v>554</v>
      </c>
      <c r="F2">
        <v>1500</v>
      </c>
      <c r="G2" s="2">
        <v>7.4999999999999997E-2</v>
      </c>
      <c r="H2" s="5">
        <v>6.98</v>
      </c>
      <c r="I2" s="4">
        <v>7003000000</v>
      </c>
      <c r="J2" t="s">
        <v>2</v>
      </c>
      <c r="K2">
        <v>4.7</v>
      </c>
      <c r="L2">
        <v>770176</v>
      </c>
      <c r="M2">
        <v>72</v>
      </c>
      <c r="N2">
        <v>4.7</v>
      </c>
      <c r="O2">
        <v>118000</v>
      </c>
      <c r="P2">
        <v>243.1</v>
      </c>
      <c r="Q2" t="s">
        <v>19</v>
      </c>
      <c r="R2">
        <v>9090901901</v>
      </c>
    </row>
    <row r="3" spans="1:18" x14ac:dyDescent="0.25">
      <c r="A3" t="s">
        <v>32</v>
      </c>
      <c r="B3" t="s">
        <v>54</v>
      </c>
      <c r="C3" t="s">
        <v>80</v>
      </c>
      <c r="D3" s="11">
        <v>160400000000</v>
      </c>
      <c r="E3">
        <v>14</v>
      </c>
      <c r="F3">
        <v>1500</v>
      </c>
      <c r="G3" s="2">
        <v>7.4999999999999997E-2</v>
      </c>
      <c r="H3" s="5">
        <v>6.98</v>
      </c>
      <c r="I3" s="4">
        <v>8070100330</v>
      </c>
      <c r="J3" t="s">
        <v>87</v>
      </c>
      <c r="K3" t="s">
        <v>103</v>
      </c>
      <c r="L3" t="s">
        <v>103</v>
      </c>
      <c r="M3">
        <v>26</v>
      </c>
      <c r="N3">
        <v>5</v>
      </c>
      <c r="O3">
        <v>2</v>
      </c>
      <c r="P3">
        <v>63</v>
      </c>
      <c r="Q3" t="s">
        <v>18</v>
      </c>
      <c r="R3" t="s">
        <v>103</v>
      </c>
    </row>
    <row r="4" spans="1:18" x14ac:dyDescent="0.25">
      <c r="A4" t="s">
        <v>33</v>
      </c>
      <c r="B4" t="s">
        <v>55</v>
      </c>
      <c r="C4" t="s">
        <v>79</v>
      </c>
      <c r="D4" s="11">
        <v>1840000000000</v>
      </c>
      <c r="E4">
        <v>8</v>
      </c>
      <c r="F4">
        <v>1500</v>
      </c>
      <c r="G4" s="2">
        <v>7.4999999999999997E-2</v>
      </c>
      <c r="H4" s="5">
        <v>6.98</v>
      </c>
      <c r="I4" s="4">
        <v>18882484226</v>
      </c>
      <c r="J4" t="s">
        <v>103</v>
      </c>
      <c r="K4">
        <v>4.8</v>
      </c>
      <c r="L4">
        <v>1340422</v>
      </c>
      <c r="M4">
        <v>90</v>
      </c>
      <c r="N4">
        <v>4.9000000000000004</v>
      </c>
      <c r="O4">
        <v>4100000</v>
      </c>
      <c r="P4">
        <v>343.6</v>
      </c>
      <c r="Q4" t="s">
        <v>18</v>
      </c>
      <c r="R4" t="s">
        <v>103</v>
      </c>
    </row>
    <row r="5" spans="1:18" x14ac:dyDescent="0.25">
      <c r="A5" t="s">
        <v>34</v>
      </c>
      <c r="B5" t="s">
        <v>56</v>
      </c>
      <c r="C5" t="s">
        <v>79</v>
      </c>
      <c r="D5" s="11">
        <v>12560000000000</v>
      </c>
      <c r="E5">
        <v>273</v>
      </c>
      <c r="F5">
        <v>1500</v>
      </c>
      <c r="G5" s="2">
        <v>7.4999999999999997E-2</v>
      </c>
      <c r="H5" s="5">
        <v>6.98</v>
      </c>
      <c r="I5" s="4">
        <v>7005000000</v>
      </c>
      <c r="J5" t="s">
        <v>3</v>
      </c>
      <c r="K5">
        <v>3.4</v>
      </c>
      <c r="L5">
        <v>50122</v>
      </c>
      <c r="M5">
        <v>129</v>
      </c>
      <c r="N5">
        <v>3</v>
      </c>
      <c r="O5">
        <v>1300</v>
      </c>
      <c r="P5">
        <v>288.60000000000002</v>
      </c>
      <c r="Q5" t="s">
        <v>19</v>
      </c>
      <c r="R5">
        <v>8087603717</v>
      </c>
    </row>
    <row r="6" spans="1:18" x14ac:dyDescent="0.25">
      <c r="A6" t="s">
        <v>35</v>
      </c>
      <c r="B6" t="s">
        <v>57</v>
      </c>
      <c r="C6" t="s">
        <v>78</v>
      </c>
      <c r="D6" s="11">
        <v>11350388000000</v>
      </c>
      <c r="E6">
        <v>251</v>
      </c>
      <c r="F6">
        <v>1500</v>
      </c>
      <c r="G6" s="2">
        <v>7.4999999999999997E-2</v>
      </c>
      <c r="H6" s="5">
        <v>6.98</v>
      </c>
      <c r="I6" s="4">
        <v>70034335489</v>
      </c>
      <c r="J6" t="s">
        <v>4</v>
      </c>
      <c r="K6">
        <v>3.8</v>
      </c>
      <c r="L6">
        <v>518997</v>
      </c>
      <c r="M6">
        <v>50</v>
      </c>
      <c r="N6">
        <v>3.7</v>
      </c>
      <c r="O6">
        <v>2000</v>
      </c>
      <c r="P6">
        <v>91.9</v>
      </c>
      <c r="Q6" t="s">
        <v>19</v>
      </c>
      <c r="R6">
        <v>9030005252</v>
      </c>
    </row>
    <row r="7" spans="1:18" x14ac:dyDescent="0.25">
      <c r="A7" t="s">
        <v>36</v>
      </c>
      <c r="B7" t="s">
        <v>58</v>
      </c>
      <c r="C7" t="s">
        <v>78</v>
      </c>
      <c r="D7" s="11">
        <v>26833400000000</v>
      </c>
      <c r="E7">
        <v>550</v>
      </c>
      <c r="F7">
        <v>1500</v>
      </c>
      <c r="G7" s="2">
        <v>7.4999999999999997E-2</v>
      </c>
      <c r="H7" s="5">
        <v>6.98</v>
      </c>
      <c r="I7" s="4">
        <v>7080625000</v>
      </c>
      <c r="J7" t="s">
        <v>5</v>
      </c>
      <c r="K7">
        <v>4</v>
      </c>
      <c r="L7">
        <v>91489</v>
      </c>
      <c r="M7">
        <v>50</v>
      </c>
      <c r="N7">
        <v>3.1</v>
      </c>
      <c r="O7">
        <v>2000</v>
      </c>
      <c r="P7">
        <v>124.8</v>
      </c>
      <c r="Q7" t="s">
        <v>18</v>
      </c>
      <c r="R7" t="s">
        <v>103</v>
      </c>
    </row>
    <row r="8" spans="1:18" x14ac:dyDescent="0.25">
      <c r="A8" t="s">
        <v>37</v>
      </c>
      <c r="B8" t="s">
        <v>59</v>
      </c>
      <c r="C8" t="s">
        <v>78</v>
      </c>
      <c r="D8" s="11">
        <v>6186400000000</v>
      </c>
      <c r="E8">
        <v>206</v>
      </c>
      <c r="F8">
        <v>1500</v>
      </c>
      <c r="G8" s="2">
        <v>7.4999999999999997E-2</v>
      </c>
      <c r="H8" s="5">
        <v>6.98</v>
      </c>
      <c r="I8" s="4">
        <v>7003290000</v>
      </c>
      <c r="J8" t="s">
        <v>6</v>
      </c>
      <c r="K8">
        <v>4.2</v>
      </c>
      <c r="L8">
        <v>35756</v>
      </c>
      <c r="M8">
        <v>67</v>
      </c>
      <c r="N8">
        <v>3.4</v>
      </c>
      <c r="O8">
        <v>1200</v>
      </c>
      <c r="P8">
        <v>195.9</v>
      </c>
      <c r="Q8" t="s">
        <v>19</v>
      </c>
      <c r="R8">
        <v>9099999814</v>
      </c>
    </row>
    <row r="9" spans="1:18" x14ac:dyDescent="0.25">
      <c r="A9" t="s">
        <v>38</v>
      </c>
      <c r="B9" t="s">
        <v>60</v>
      </c>
      <c r="C9" t="s">
        <v>79</v>
      </c>
      <c r="D9" s="11">
        <v>3300000000000</v>
      </c>
      <c r="E9">
        <v>50</v>
      </c>
      <c r="F9">
        <v>1500</v>
      </c>
      <c r="G9" s="2">
        <v>7.4999999999999997E-2</v>
      </c>
      <c r="H9" s="5">
        <v>6.98</v>
      </c>
      <c r="I9" s="4">
        <v>2014661000</v>
      </c>
      <c r="J9" t="s">
        <v>17</v>
      </c>
      <c r="K9">
        <v>3</v>
      </c>
      <c r="L9">
        <v>1783</v>
      </c>
      <c r="M9">
        <v>40</v>
      </c>
      <c r="N9">
        <v>3.4</v>
      </c>
      <c r="O9">
        <v>355</v>
      </c>
      <c r="P9">
        <v>266.8</v>
      </c>
      <c r="Q9" t="s">
        <v>18</v>
      </c>
      <c r="R9" t="s">
        <v>103</v>
      </c>
    </row>
    <row r="10" spans="1:18" x14ac:dyDescent="0.25">
      <c r="A10" t="s">
        <v>39</v>
      </c>
      <c r="B10" t="s">
        <v>61</v>
      </c>
      <c r="C10" t="s">
        <v>78</v>
      </c>
      <c r="D10" s="11">
        <v>14060000000000</v>
      </c>
      <c r="E10">
        <v>240</v>
      </c>
      <c r="F10">
        <v>1500</v>
      </c>
      <c r="G10" s="2">
        <v>7.4999999999999997E-2</v>
      </c>
      <c r="H10" s="5">
        <v>6.98</v>
      </c>
      <c r="I10" s="4">
        <v>700482666328</v>
      </c>
      <c r="J10" t="s">
        <v>1</v>
      </c>
      <c r="K10">
        <v>4.5999999999999996</v>
      </c>
      <c r="L10">
        <v>160020</v>
      </c>
      <c r="M10">
        <v>32</v>
      </c>
      <c r="N10">
        <v>4.7</v>
      </c>
      <c r="O10">
        <v>47000</v>
      </c>
      <c r="P10">
        <v>274.89999999999998</v>
      </c>
      <c r="Q10" t="s">
        <v>19</v>
      </c>
      <c r="R10">
        <v>904002900</v>
      </c>
    </row>
    <row r="11" spans="1:18" x14ac:dyDescent="0.25">
      <c r="A11" t="s">
        <v>40</v>
      </c>
      <c r="B11" t="s">
        <v>62</v>
      </c>
      <c r="C11" t="s">
        <v>79</v>
      </c>
      <c r="D11" s="11">
        <v>307500000000</v>
      </c>
      <c r="E11">
        <v>154</v>
      </c>
      <c r="F11">
        <v>1500</v>
      </c>
      <c r="G11" s="2">
        <v>7.4999999999999997E-2</v>
      </c>
      <c r="H11" s="5">
        <v>6.98</v>
      </c>
      <c r="I11" s="4">
        <v>70020003000</v>
      </c>
      <c r="J11" t="s">
        <v>14</v>
      </c>
      <c r="K11">
        <v>3.6</v>
      </c>
      <c r="L11">
        <v>10257</v>
      </c>
      <c r="M11">
        <v>48</v>
      </c>
      <c r="N11">
        <v>3.2</v>
      </c>
      <c r="O11">
        <v>1000</v>
      </c>
      <c r="P11">
        <v>70.5</v>
      </c>
      <c r="Q11" t="s">
        <v>18</v>
      </c>
      <c r="R11" t="s">
        <v>103</v>
      </c>
    </row>
    <row r="12" spans="1:18" x14ac:dyDescent="0.25">
      <c r="A12" t="s">
        <v>41</v>
      </c>
      <c r="B12" t="s">
        <v>63</v>
      </c>
      <c r="C12" t="s">
        <v>79</v>
      </c>
      <c r="D12" s="11">
        <v>227200000000</v>
      </c>
      <c r="E12">
        <v>6</v>
      </c>
      <c r="F12">
        <v>1500</v>
      </c>
      <c r="G12" s="2">
        <v>7.4999999999999997E-2</v>
      </c>
      <c r="H12" s="5">
        <v>6.98</v>
      </c>
      <c r="I12" s="4">
        <v>9136666680</v>
      </c>
      <c r="J12" t="s">
        <v>92</v>
      </c>
      <c r="K12" t="s">
        <v>103</v>
      </c>
      <c r="L12" t="s">
        <v>103</v>
      </c>
      <c r="M12">
        <v>20</v>
      </c>
      <c r="N12">
        <v>5</v>
      </c>
      <c r="O12">
        <v>75</v>
      </c>
      <c r="P12">
        <v>183.7</v>
      </c>
      <c r="Q12" t="s">
        <v>18</v>
      </c>
      <c r="R12" t="s">
        <v>103</v>
      </c>
    </row>
    <row r="13" spans="1:18" x14ac:dyDescent="0.25">
      <c r="A13" t="s">
        <v>27</v>
      </c>
      <c r="B13" t="s">
        <v>64</v>
      </c>
      <c r="C13" t="s">
        <v>79</v>
      </c>
      <c r="D13" s="11">
        <v>286200000000</v>
      </c>
      <c r="E13">
        <v>5</v>
      </c>
      <c r="F13">
        <v>1500</v>
      </c>
      <c r="G13" s="2">
        <v>7.4999999999999997E-2</v>
      </c>
      <c r="H13" s="5">
        <v>6.98</v>
      </c>
      <c r="I13" s="4">
        <v>2019063600</v>
      </c>
      <c r="J13" t="s">
        <v>95</v>
      </c>
      <c r="K13">
        <v>3.1</v>
      </c>
      <c r="L13">
        <v>245</v>
      </c>
      <c r="M13">
        <v>45</v>
      </c>
      <c r="N13">
        <v>3.3</v>
      </c>
      <c r="O13">
        <v>10</v>
      </c>
      <c r="P13">
        <v>81.7</v>
      </c>
      <c r="Q13" t="s">
        <v>18</v>
      </c>
      <c r="R13" t="s">
        <v>103</v>
      </c>
    </row>
    <row r="14" spans="1:18" x14ac:dyDescent="0.25">
      <c r="A14" t="s">
        <v>42</v>
      </c>
      <c r="B14" t="s">
        <v>65</v>
      </c>
      <c r="C14" t="s">
        <v>80</v>
      </c>
      <c r="D14" s="11">
        <v>225000000000</v>
      </c>
      <c r="E14" t="s">
        <v>97</v>
      </c>
      <c r="F14">
        <v>1500</v>
      </c>
      <c r="G14" s="2">
        <v>7.4999999999999997E-2</v>
      </c>
      <c r="H14" s="5">
        <v>6.98</v>
      </c>
      <c r="I14" s="4">
        <v>70072725539</v>
      </c>
      <c r="J14" t="s">
        <v>94</v>
      </c>
      <c r="K14">
        <v>4.4000000000000004</v>
      </c>
      <c r="L14">
        <v>932</v>
      </c>
      <c r="M14">
        <v>89</v>
      </c>
      <c r="N14">
        <v>3</v>
      </c>
      <c r="O14">
        <v>127</v>
      </c>
      <c r="P14">
        <v>136.1</v>
      </c>
      <c r="Q14" t="s">
        <v>18</v>
      </c>
      <c r="R14" t="s">
        <v>103</v>
      </c>
    </row>
    <row r="15" spans="1:18" x14ac:dyDescent="0.25">
      <c r="A15" t="s">
        <v>43</v>
      </c>
      <c r="B15" t="s">
        <v>66</v>
      </c>
      <c r="C15" t="s">
        <v>79</v>
      </c>
      <c r="D15" s="11">
        <v>1416052000000</v>
      </c>
      <c r="E15">
        <v>250</v>
      </c>
      <c r="F15">
        <v>1500</v>
      </c>
      <c r="G15" s="2">
        <v>7.4999999999999997E-2</v>
      </c>
      <c r="H15" s="5">
        <v>6.98</v>
      </c>
      <c r="I15" s="4">
        <v>7007652747</v>
      </c>
      <c r="J15" t="s">
        <v>12</v>
      </c>
      <c r="K15">
        <v>3</v>
      </c>
      <c r="L15">
        <v>271</v>
      </c>
      <c r="M15">
        <v>43</v>
      </c>
      <c r="N15">
        <v>2.8</v>
      </c>
      <c r="O15">
        <v>1800</v>
      </c>
      <c r="P15">
        <v>121.6</v>
      </c>
      <c r="Q15" t="s">
        <v>18</v>
      </c>
      <c r="R15" t="s">
        <v>103</v>
      </c>
    </row>
    <row r="16" spans="1:18" x14ac:dyDescent="0.25">
      <c r="A16" t="s">
        <v>28</v>
      </c>
      <c r="B16" t="s">
        <v>67</v>
      </c>
      <c r="C16" t="s">
        <v>79</v>
      </c>
      <c r="D16" s="11">
        <v>1700000000000</v>
      </c>
      <c r="E16">
        <v>33</v>
      </c>
      <c r="F16">
        <v>1500</v>
      </c>
      <c r="G16" s="2">
        <v>7.4999999999999997E-2</v>
      </c>
      <c r="H16" s="5">
        <v>6.98</v>
      </c>
      <c r="I16" s="4">
        <v>2013302777</v>
      </c>
      <c r="J16" t="s">
        <v>16</v>
      </c>
      <c r="K16">
        <v>4.2</v>
      </c>
      <c r="L16">
        <v>634</v>
      </c>
      <c r="M16">
        <v>77</v>
      </c>
      <c r="N16">
        <v>3.8</v>
      </c>
      <c r="O16">
        <v>153</v>
      </c>
      <c r="P16">
        <v>201</v>
      </c>
      <c r="Q16" t="s">
        <v>18</v>
      </c>
      <c r="R16" t="s">
        <v>103</v>
      </c>
    </row>
    <row r="17" spans="1:18" x14ac:dyDescent="0.25">
      <c r="A17" t="s">
        <v>29</v>
      </c>
      <c r="B17" t="s">
        <v>68</v>
      </c>
      <c r="C17" t="s">
        <v>80</v>
      </c>
      <c r="D17" s="11">
        <v>4100000000000</v>
      </c>
      <c r="E17">
        <v>233</v>
      </c>
      <c r="F17">
        <v>1500</v>
      </c>
      <c r="G17" s="2">
        <v>7.4999999999999997E-2</v>
      </c>
      <c r="H17" s="5">
        <v>6.98</v>
      </c>
      <c r="I17" s="4">
        <v>2012270200</v>
      </c>
      <c r="J17" t="s">
        <v>103</v>
      </c>
      <c r="K17">
        <v>3.3</v>
      </c>
      <c r="L17">
        <v>1225</v>
      </c>
      <c r="M17">
        <v>20</v>
      </c>
      <c r="N17">
        <v>2.7</v>
      </c>
      <c r="O17">
        <v>49</v>
      </c>
      <c r="P17">
        <v>71.400000000000006</v>
      </c>
      <c r="Q17" t="s">
        <v>18</v>
      </c>
      <c r="R17" t="s">
        <v>103</v>
      </c>
    </row>
    <row r="18" spans="1:18" x14ac:dyDescent="0.25">
      <c r="A18" t="s">
        <v>44</v>
      </c>
      <c r="B18" t="s">
        <v>69</v>
      </c>
      <c r="C18" t="s">
        <v>80</v>
      </c>
      <c r="D18" s="11">
        <v>224700000000</v>
      </c>
      <c r="E18">
        <v>17</v>
      </c>
      <c r="F18">
        <v>1500</v>
      </c>
      <c r="G18" s="2">
        <v>7.4999999999999997E-2</v>
      </c>
      <c r="H18" s="5">
        <v>6.98</v>
      </c>
      <c r="I18" s="4">
        <v>70000727272</v>
      </c>
      <c r="J18" t="s">
        <v>102</v>
      </c>
      <c r="K18">
        <v>4.4000000000000004</v>
      </c>
      <c r="L18">
        <v>1898</v>
      </c>
      <c r="M18">
        <v>17</v>
      </c>
      <c r="N18">
        <v>4.5999999999999996</v>
      </c>
      <c r="O18">
        <v>669</v>
      </c>
      <c r="P18">
        <v>29.6</v>
      </c>
      <c r="Q18" t="s">
        <v>18</v>
      </c>
      <c r="R18" t="s">
        <v>103</v>
      </c>
    </row>
    <row r="19" spans="1:18" x14ac:dyDescent="0.25">
      <c r="A19" t="s">
        <v>45</v>
      </c>
      <c r="B19" t="s">
        <v>70</v>
      </c>
      <c r="C19" t="s">
        <v>79</v>
      </c>
      <c r="D19" s="11">
        <v>8910000000000</v>
      </c>
      <c r="E19">
        <v>129</v>
      </c>
      <c r="F19">
        <v>1500</v>
      </c>
      <c r="G19" s="2">
        <v>7.4999999999999997E-2</v>
      </c>
      <c r="H19" s="5">
        <v>6.98</v>
      </c>
      <c r="I19" s="4">
        <v>2012709676</v>
      </c>
      <c r="J19" t="s">
        <v>9</v>
      </c>
      <c r="K19">
        <v>3.2</v>
      </c>
      <c r="L19">
        <v>3488</v>
      </c>
      <c r="M19">
        <v>50</v>
      </c>
      <c r="N19">
        <v>2.9</v>
      </c>
      <c r="O19">
        <v>114</v>
      </c>
      <c r="P19">
        <v>194.1</v>
      </c>
      <c r="Q19" t="s">
        <v>19</v>
      </c>
      <c r="R19">
        <v>8089900000</v>
      </c>
    </row>
    <row r="20" spans="1:18" x14ac:dyDescent="0.25">
      <c r="A20" t="s">
        <v>46</v>
      </c>
      <c r="B20" t="s">
        <v>71</v>
      </c>
      <c r="C20" t="s">
        <v>79</v>
      </c>
      <c r="D20" s="11">
        <v>1180000000000</v>
      </c>
      <c r="E20">
        <v>13</v>
      </c>
      <c r="F20">
        <v>1500</v>
      </c>
      <c r="G20" s="2">
        <v>7.4999999999999997E-2</v>
      </c>
      <c r="H20" s="5">
        <v>6.98</v>
      </c>
      <c r="I20" s="4">
        <v>8001235000</v>
      </c>
      <c r="J20" t="s">
        <v>15</v>
      </c>
      <c r="K20">
        <v>3.3</v>
      </c>
      <c r="L20">
        <v>10309</v>
      </c>
      <c r="M20">
        <v>92</v>
      </c>
      <c r="N20">
        <v>3</v>
      </c>
      <c r="O20">
        <v>247</v>
      </c>
      <c r="P20">
        <v>185.8</v>
      </c>
      <c r="Q20" t="s">
        <v>18</v>
      </c>
      <c r="R20" t="s">
        <v>103</v>
      </c>
    </row>
    <row r="21" spans="1:18" x14ac:dyDescent="0.25">
      <c r="A21" t="s">
        <v>47</v>
      </c>
      <c r="B21" t="s">
        <v>72</v>
      </c>
      <c r="C21" t="s">
        <v>79</v>
      </c>
      <c r="D21" s="11">
        <v>4666450000000</v>
      </c>
      <c r="E21">
        <v>186</v>
      </c>
      <c r="F21">
        <v>1500</v>
      </c>
      <c r="G21" s="2">
        <v>7.4999999999999997E-2</v>
      </c>
      <c r="H21" s="5">
        <v>6.98</v>
      </c>
      <c r="I21" s="4">
        <v>7008220000</v>
      </c>
      <c r="J21" t="s">
        <v>10</v>
      </c>
      <c r="K21">
        <v>3.8</v>
      </c>
      <c r="L21">
        <v>34095</v>
      </c>
      <c r="M21">
        <v>87</v>
      </c>
      <c r="N21">
        <v>4.9000000000000004</v>
      </c>
      <c r="O21">
        <v>577</v>
      </c>
      <c r="P21">
        <v>111.4</v>
      </c>
      <c r="Q21" t="s">
        <v>19</v>
      </c>
      <c r="R21">
        <v>7008220000</v>
      </c>
    </row>
    <row r="22" spans="1:18" x14ac:dyDescent="0.25">
      <c r="A22" t="s">
        <v>48</v>
      </c>
      <c r="B22" t="s">
        <v>73</v>
      </c>
      <c r="C22" t="s">
        <v>80</v>
      </c>
      <c r="D22" s="11">
        <v>142500000000</v>
      </c>
      <c r="E22">
        <v>6</v>
      </c>
      <c r="F22">
        <v>1500</v>
      </c>
      <c r="G22" s="2">
        <v>7.4999999999999997E-2</v>
      </c>
      <c r="H22" s="5">
        <v>6.98</v>
      </c>
      <c r="I22" s="4">
        <v>7001347868</v>
      </c>
      <c r="J22" t="s">
        <v>101</v>
      </c>
      <c r="K22" t="s">
        <v>103</v>
      </c>
      <c r="L22" t="s">
        <v>103</v>
      </c>
      <c r="M22">
        <v>12</v>
      </c>
      <c r="N22">
        <v>5</v>
      </c>
      <c r="O22">
        <v>1</v>
      </c>
      <c r="P22">
        <v>40.1</v>
      </c>
      <c r="Q22" t="s">
        <v>18</v>
      </c>
      <c r="R22" t="s">
        <v>103</v>
      </c>
    </row>
    <row r="23" spans="1:18" x14ac:dyDescent="0.25">
      <c r="A23" t="s">
        <v>30</v>
      </c>
      <c r="B23" t="s">
        <v>81</v>
      </c>
      <c r="C23" t="s">
        <v>80</v>
      </c>
      <c r="D23" s="11">
        <v>131000000000</v>
      </c>
      <c r="E23">
        <v>1</v>
      </c>
      <c r="F23">
        <v>1500</v>
      </c>
      <c r="G23" s="2">
        <v>7.4999999999999997E-2</v>
      </c>
      <c r="H23" s="5">
        <v>6.98</v>
      </c>
      <c r="I23" s="4">
        <v>7000077770</v>
      </c>
      <c r="J23" t="s">
        <v>103</v>
      </c>
      <c r="K23" t="s">
        <v>103</v>
      </c>
      <c r="L23" t="s">
        <v>103</v>
      </c>
      <c r="M23">
        <v>31</v>
      </c>
      <c r="N23">
        <v>5</v>
      </c>
      <c r="O23">
        <v>23</v>
      </c>
      <c r="P23">
        <v>63.2</v>
      </c>
      <c r="Q23" t="s">
        <v>18</v>
      </c>
      <c r="R23" t="s">
        <v>103</v>
      </c>
    </row>
    <row r="24" spans="1:18" x14ac:dyDescent="0.25">
      <c r="A24" t="s">
        <v>49</v>
      </c>
      <c r="B24" t="s">
        <v>74</v>
      </c>
      <c r="C24" t="s">
        <v>79</v>
      </c>
      <c r="D24" s="11">
        <v>4200000000000</v>
      </c>
      <c r="E24">
        <v>249</v>
      </c>
      <c r="F24">
        <v>1500</v>
      </c>
      <c r="G24" s="2">
        <v>7.4999999999999997E-2</v>
      </c>
      <c r="H24" s="5">
        <v>6.98</v>
      </c>
      <c r="I24" s="4">
        <v>7007007000</v>
      </c>
      <c r="J24" t="s">
        <v>13</v>
      </c>
      <c r="K24">
        <v>3.5</v>
      </c>
      <c r="L24">
        <v>23057</v>
      </c>
      <c r="M24">
        <v>13</v>
      </c>
      <c r="N24">
        <v>3.1</v>
      </c>
      <c r="O24">
        <v>679</v>
      </c>
      <c r="P24">
        <v>75.099999999999994</v>
      </c>
      <c r="Q24" t="s">
        <v>19</v>
      </c>
      <c r="R24">
        <v>9070070001</v>
      </c>
    </row>
    <row r="25" spans="1:18" x14ac:dyDescent="0.25">
      <c r="A25" t="s">
        <v>50</v>
      </c>
      <c r="B25" t="s">
        <v>75</v>
      </c>
      <c r="C25" t="s">
        <v>78</v>
      </c>
      <c r="D25" s="11">
        <v>21400000000000</v>
      </c>
      <c r="E25">
        <v>327</v>
      </c>
      <c r="F25">
        <v>1500</v>
      </c>
      <c r="G25" s="2">
        <v>7.4999999999999997E-2</v>
      </c>
      <c r="H25" s="5">
        <v>6.98</v>
      </c>
      <c r="I25" s="4">
        <v>7002255822</v>
      </c>
      <c r="J25" t="s">
        <v>8</v>
      </c>
      <c r="K25">
        <v>4.2</v>
      </c>
      <c r="L25">
        <v>282395</v>
      </c>
      <c r="M25">
        <v>42</v>
      </c>
      <c r="N25">
        <v>4</v>
      </c>
      <c r="O25">
        <v>12000</v>
      </c>
      <c r="P25">
        <v>130.80000000000001</v>
      </c>
      <c r="Q25" t="s">
        <v>19</v>
      </c>
      <c r="R25">
        <v>9030010007</v>
      </c>
    </row>
    <row r="26" spans="1:18" x14ac:dyDescent="0.25">
      <c r="A26" t="s">
        <v>51</v>
      </c>
      <c r="B26" t="s">
        <v>76</v>
      </c>
      <c r="C26" t="s">
        <v>79</v>
      </c>
      <c r="D26" s="11">
        <v>5760000000000</v>
      </c>
      <c r="E26">
        <v>155</v>
      </c>
      <c r="F26">
        <v>1500</v>
      </c>
      <c r="G26" s="2">
        <v>7.4999999999999997E-2</v>
      </c>
      <c r="H26" s="5">
        <v>6.98</v>
      </c>
      <c r="I26" s="4">
        <v>8039003700</v>
      </c>
      <c r="J26" t="s">
        <v>11</v>
      </c>
      <c r="K26">
        <v>4.2</v>
      </c>
      <c r="L26">
        <v>50174</v>
      </c>
      <c r="M26">
        <v>144</v>
      </c>
      <c r="N26">
        <v>3.4</v>
      </c>
      <c r="O26">
        <v>6900</v>
      </c>
      <c r="P26">
        <v>244.7</v>
      </c>
      <c r="Q26" t="s">
        <v>19</v>
      </c>
      <c r="R26">
        <v>9044411010</v>
      </c>
    </row>
    <row r="27" spans="1:18" x14ac:dyDescent="0.25">
      <c r="A27" t="s">
        <v>52</v>
      </c>
      <c r="B27" t="s">
        <v>77</v>
      </c>
      <c r="C27" t="s">
        <v>78</v>
      </c>
      <c r="D27" s="11">
        <v>28450000000000</v>
      </c>
      <c r="E27">
        <v>406</v>
      </c>
      <c r="F27">
        <v>1500</v>
      </c>
      <c r="G27" s="2">
        <v>7.4999999999999997E-2</v>
      </c>
      <c r="H27" s="5">
        <v>6.98</v>
      </c>
      <c r="I27" s="4">
        <v>2012787000</v>
      </c>
      <c r="J27" t="s">
        <v>7</v>
      </c>
      <c r="K27">
        <v>4.2</v>
      </c>
      <c r="L27">
        <v>2941</v>
      </c>
      <c r="M27">
        <v>29</v>
      </c>
      <c r="N27">
        <v>3.2</v>
      </c>
      <c r="O27">
        <v>188</v>
      </c>
      <c r="P27">
        <v>96.7</v>
      </c>
      <c r="Q27" t="s">
        <v>19</v>
      </c>
      <c r="R27">
        <v>7040004422</v>
      </c>
    </row>
    <row r="29" spans="1:18" x14ac:dyDescent="0.25">
      <c r="A29" s="1" t="s">
        <v>98</v>
      </c>
    </row>
    <row r="30" spans="1:18" x14ac:dyDescent="0.25">
      <c r="A30" s="31" t="s">
        <v>99</v>
      </c>
    </row>
    <row r="31" spans="1:18" x14ac:dyDescent="0.25">
      <c r="A31" s="1"/>
    </row>
    <row r="32" spans="1:18" x14ac:dyDescent="0.25">
      <c r="A32" s="1" t="s">
        <v>83</v>
      </c>
    </row>
    <row r="33" spans="1:1" x14ac:dyDescent="0.25">
      <c r="A33" s="31" t="s">
        <v>84</v>
      </c>
    </row>
  </sheetData>
  <conditionalFormatting sqref="A2:A27">
    <cfRule type="duplicateValues" dxfId="3" priority="3"/>
  </conditionalFormatting>
  <hyperlinks>
    <hyperlink ref="A30" r:id="rId1" xr:uid="{D14B215C-A4F5-4AB6-834C-8FABBC7D10F7}"/>
    <hyperlink ref="A33" r:id="rId2" xr:uid="{4A6BED24-5A1C-4678-8CEE-D976A45017CF}"/>
  </hyperlinks>
  <pageMargins left="0.7" right="0.7" top="0.75" bottom="0.75" header="0.3" footer="0.3"/>
  <pageSetup orientation="portrait"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B7158-84BB-45D4-8D41-12D9FE6E0D0C}">
  <dimension ref="A1:Z27"/>
  <sheetViews>
    <sheetView zoomScaleNormal="100" workbookViewId="0">
      <selection activeCell="F14" sqref="F14"/>
    </sheetView>
  </sheetViews>
  <sheetFormatPr defaultRowHeight="15" x14ac:dyDescent="0.25"/>
  <cols>
    <col min="1" max="1" width="34.28515625" bestFit="1" customWidth="1"/>
    <col min="2" max="2" width="25.7109375" bestFit="1" customWidth="1"/>
    <col min="3" max="3" width="24.7109375" bestFit="1" customWidth="1"/>
    <col min="4" max="4" width="33.140625" bestFit="1" customWidth="1"/>
    <col min="5" max="5" width="14.5703125" bestFit="1" customWidth="1"/>
    <col min="6" max="6" width="18.42578125" bestFit="1" customWidth="1"/>
    <col min="7" max="7" width="29.28515625" bestFit="1" customWidth="1"/>
    <col min="8" max="8" width="38.42578125" bestFit="1" customWidth="1"/>
    <col min="9" max="9" width="26.42578125" bestFit="1" customWidth="1"/>
    <col min="10" max="10" width="19.85546875" bestFit="1" customWidth="1"/>
    <col min="11" max="11" width="30" bestFit="1" customWidth="1"/>
    <col min="12" max="12" width="24.140625" bestFit="1" customWidth="1"/>
    <col min="13" max="13" width="17.85546875" bestFit="1" customWidth="1"/>
    <col min="14" max="14" width="15" bestFit="1" customWidth="1"/>
    <col min="15" max="15" width="32.5703125" bestFit="1" customWidth="1"/>
    <col min="16" max="16" width="32.140625" bestFit="1" customWidth="1"/>
    <col min="17" max="17" width="15.7109375" bestFit="1" customWidth="1"/>
    <col min="18" max="18" width="20.28515625" bestFit="1" customWidth="1"/>
    <col min="19" max="19" width="32.5703125" bestFit="1" customWidth="1"/>
    <col min="20" max="20" width="31.140625" bestFit="1" customWidth="1"/>
    <col min="21" max="21" width="15.85546875" bestFit="1" customWidth="1"/>
    <col min="22" max="22" width="21.28515625" bestFit="1" customWidth="1"/>
    <col min="23" max="23" width="25" bestFit="1" customWidth="1"/>
    <col min="24" max="26" width="31.140625" bestFit="1" customWidth="1"/>
  </cols>
  <sheetData>
    <row r="1" spans="1:26" x14ac:dyDescent="0.25">
      <c r="A1" s="9" t="s">
        <v>0</v>
      </c>
      <c r="B1" s="9" t="s">
        <v>82</v>
      </c>
      <c r="C1" s="9" t="s">
        <v>88</v>
      </c>
      <c r="D1" s="9" t="s">
        <v>154</v>
      </c>
      <c r="E1" s="1" t="s">
        <v>90</v>
      </c>
      <c r="F1" s="1" t="s">
        <v>115</v>
      </c>
      <c r="G1" s="1" t="s">
        <v>109</v>
      </c>
      <c r="H1" s="1" t="s">
        <v>116</v>
      </c>
      <c r="I1" s="1" t="s">
        <v>104</v>
      </c>
      <c r="J1" s="1" t="s">
        <v>117</v>
      </c>
      <c r="K1" s="16" t="s">
        <v>122</v>
      </c>
      <c r="L1" s="1" t="s">
        <v>108</v>
      </c>
      <c r="M1" s="1" t="s">
        <v>114</v>
      </c>
      <c r="N1" s="1" t="s">
        <v>118</v>
      </c>
      <c r="O1" s="18" t="s">
        <v>119</v>
      </c>
      <c r="P1" s="1" t="s">
        <v>107</v>
      </c>
      <c r="Q1" s="1" t="s">
        <v>111</v>
      </c>
      <c r="R1" s="1" t="s">
        <v>120</v>
      </c>
      <c r="S1" s="18" t="s">
        <v>121</v>
      </c>
      <c r="T1" s="18" t="s">
        <v>128</v>
      </c>
      <c r="U1" s="1" t="s">
        <v>106</v>
      </c>
      <c r="V1" s="1" t="s">
        <v>112</v>
      </c>
      <c r="W1" t="s">
        <v>123</v>
      </c>
      <c r="X1" s="20" t="s">
        <v>124</v>
      </c>
      <c r="Y1" s="21" t="s">
        <v>22</v>
      </c>
      <c r="Z1" s="20" t="s">
        <v>26</v>
      </c>
    </row>
    <row r="2" spans="1:26" x14ac:dyDescent="0.25">
      <c r="A2" t="s">
        <v>31</v>
      </c>
      <c r="B2" t="s">
        <v>78</v>
      </c>
      <c r="C2" s="10">
        <v>53100388000000</v>
      </c>
      <c r="D2" s="10" t="s">
        <v>132</v>
      </c>
      <c r="E2" s="4">
        <v>554</v>
      </c>
      <c r="F2" s="5">
        <f>(E2/MAX($E$2:$E$27))*100</f>
        <v>100</v>
      </c>
      <c r="G2" t="s">
        <v>2</v>
      </c>
      <c r="H2" s="5" t="str">
        <f>IF(G2&lt;&gt;"Nil","1","0")</f>
        <v>1</v>
      </c>
      <c r="I2" t="s">
        <v>19</v>
      </c>
      <c r="J2" s="5" t="str">
        <f>IF(I2="Yes","1","0")</f>
        <v>1</v>
      </c>
      <c r="K2" s="17">
        <f t="shared" ref="K2:K27" si="0">((F2*0.4)+(H2*0.3)+(J2*0.3))</f>
        <v>40.599999999999994</v>
      </c>
      <c r="L2" s="3">
        <v>4.7</v>
      </c>
      <c r="M2" s="3">
        <v>4.7</v>
      </c>
      <c r="N2" s="3">
        <f>L2+M2</f>
        <v>9.4</v>
      </c>
      <c r="O2" s="19">
        <f>(N2/10)*100</f>
        <v>94</v>
      </c>
      <c r="P2" s="3">
        <v>770176</v>
      </c>
      <c r="Q2" s="3">
        <v>118000</v>
      </c>
      <c r="R2" s="3">
        <f>P2+Q2</f>
        <v>888176</v>
      </c>
      <c r="S2" s="19">
        <f>(LOG(R2)/LOG(MAX($R$2:$R$27)))*100</f>
        <v>88.313888202587236</v>
      </c>
      <c r="T2" s="24">
        <f>(LOG(Table10[[#This Row],[Ratings Score]]+Table10[[#This Row],[Reviews Total]])/LOG(MAX(Table10[Ratings Score],Table10[Reviews Total])))*100</f>
        <v>88.314570559759943</v>
      </c>
      <c r="U2" s="3">
        <v>72</v>
      </c>
      <c r="V2" s="3">
        <v>243.1</v>
      </c>
      <c r="W2" s="3">
        <f>(Table10[[#This Row],[Google Play Store App Size (MB)]]+Table10[[#This Row],[Apple App Store App Size (MB)]])</f>
        <v>315.10000000000002</v>
      </c>
      <c r="X2" s="19">
        <f>((MAX(Table10[Total App Size])-Table10[[#This Row],[Total App Size]])/MAX(Table10[Total App Size]))*100</f>
        <v>27.329335793357934</v>
      </c>
      <c r="Y2" s="22">
        <f>(Table10[[#This Row],[Overall Total Rating]]*0.5)+(Table10[[#This Row],[Total App Size Score]]*0.5)</f>
        <v>57.821953176558935</v>
      </c>
      <c r="Z2" s="19">
        <f>(Table10[[#This Row],[Accessibility Score]]*0.5)+(Table10[[#This Row],[Digital Experience Score]]*0.5)</f>
        <v>49.210976588279465</v>
      </c>
    </row>
    <row r="3" spans="1:26" x14ac:dyDescent="0.25">
      <c r="A3" t="s">
        <v>32</v>
      </c>
      <c r="B3" t="s">
        <v>80</v>
      </c>
      <c r="C3" s="11">
        <v>160400000000</v>
      </c>
      <c r="D3" s="11" t="s">
        <v>130</v>
      </c>
      <c r="E3" s="4">
        <v>14</v>
      </c>
      <c r="F3" s="5">
        <f t="shared" ref="F3:F27" si="1">(E3/MAX($E$2:$E$27))*100</f>
        <v>2.5270758122743682</v>
      </c>
      <c r="G3" t="s">
        <v>87</v>
      </c>
      <c r="H3" s="5" t="str">
        <f t="shared" ref="H3:H27" si="2">IF(G3&lt;&gt;"Nil","1","0")</f>
        <v>1</v>
      </c>
      <c r="I3" t="s">
        <v>18</v>
      </c>
      <c r="J3" s="5" t="str">
        <f t="shared" ref="J3:J27" si="3">IF(I3="Yes","1","0")</f>
        <v>0</v>
      </c>
      <c r="K3" s="17">
        <f t="shared" si="0"/>
        <v>1.3108303249097473</v>
      </c>
      <c r="L3" s="3">
        <v>0</v>
      </c>
      <c r="M3" s="3">
        <v>5</v>
      </c>
      <c r="N3" s="3">
        <f t="shared" ref="N3:N27" si="4">L3+M3</f>
        <v>5</v>
      </c>
      <c r="O3" s="19">
        <f t="shared" ref="O3:O27" si="5">(N3/10)*100</f>
        <v>50</v>
      </c>
      <c r="P3" s="3">
        <v>0</v>
      </c>
      <c r="Q3" s="3">
        <v>2</v>
      </c>
      <c r="R3" s="3">
        <f t="shared" ref="R3:R27" si="6">P3+Q3</f>
        <v>2</v>
      </c>
      <c r="S3" s="19">
        <f t="shared" ref="S3:S27" si="7">(LOG(R3)/LOG(MAX($R$2:$R$27)))*100</f>
        <v>4.4692163909549363</v>
      </c>
      <c r="T3" s="24">
        <f>(LOG(Table10[[#This Row],[Ratings Score]]+Table10[[#This Row],[Reviews Total]])/LOG(MAX(Table10[Ratings Score],Table10[Reviews Total])))*100</f>
        <v>25.476498623966709</v>
      </c>
      <c r="U3" s="3">
        <v>26</v>
      </c>
      <c r="V3" s="3">
        <v>63</v>
      </c>
      <c r="W3" s="3">
        <f>(Table10[[#This Row],[Google Play Store App Size (MB)]]+Table10[[#This Row],[Apple App Store App Size (MB)]])</f>
        <v>89</v>
      </c>
      <c r="X3" s="19">
        <f>((MAX(Table10[Total App Size])-Table10[[#This Row],[Total App Size]])/MAX(Table10[Total App Size]))*100</f>
        <v>79.474169741697423</v>
      </c>
      <c r="Y3" s="22">
        <f>(Table10[[#This Row],[Overall Total Rating]]*0.5)+(Table10[[#This Row],[Total App Size Score]]*0.5)</f>
        <v>52.475334182832064</v>
      </c>
      <c r="Z3" s="19">
        <f>(Table10[[#This Row],[Accessibility Score]]*0.5)+(Table10[[#This Row],[Digital Experience Score]]*0.5)</f>
        <v>26.893082253870904</v>
      </c>
    </row>
    <row r="4" spans="1:26" x14ac:dyDescent="0.25">
      <c r="A4" t="s">
        <v>33</v>
      </c>
      <c r="B4" t="s">
        <v>79</v>
      </c>
      <c r="C4" s="11">
        <v>1840000000000</v>
      </c>
      <c r="D4" s="11" t="s">
        <v>134</v>
      </c>
      <c r="E4" s="4">
        <v>8</v>
      </c>
      <c r="F4" s="5">
        <f t="shared" si="1"/>
        <v>1.4440433212996391</v>
      </c>
      <c r="G4">
        <v>0</v>
      </c>
      <c r="H4" s="5" t="str">
        <f t="shared" si="2"/>
        <v>1</v>
      </c>
      <c r="I4" t="s">
        <v>18</v>
      </c>
      <c r="J4" s="5" t="str">
        <f t="shared" si="3"/>
        <v>0</v>
      </c>
      <c r="K4" s="17">
        <f t="shared" si="0"/>
        <v>0.87761732851985563</v>
      </c>
      <c r="L4" s="3">
        <v>4.8</v>
      </c>
      <c r="M4" s="3">
        <v>4.9000000000000004</v>
      </c>
      <c r="N4" s="3">
        <f t="shared" si="4"/>
        <v>9.6999999999999993</v>
      </c>
      <c r="O4" s="19">
        <f t="shared" si="5"/>
        <v>97</v>
      </c>
      <c r="P4" s="3">
        <v>1340422</v>
      </c>
      <c r="Q4" s="3">
        <v>4100000</v>
      </c>
      <c r="R4" s="3">
        <f t="shared" si="6"/>
        <v>5440422</v>
      </c>
      <c r="S4" s="19">
        <f t="shared" si="7"/>
        <v>100</v>
      </c>
      <c r="T4" s="24">
        <f>(LOG(Table10[[#This Row],[Ratings Score]]+Table10[[#This Row],[Reviews Total]])/LOG(MAX(Table10[Ratings Score],Table10[Reviews Total])))*100</f>
        <v>100.00011495852857</v>
      </c>
      <c r="U4" s="3">
        <v>90</v>
      </c>
      <c r="V4" s="3">
        <v>343.6</v>
      </c>
      <c r="W4" s="3">
        <f>(Table10[[#This Row],[Google Play Store App Size (MB)]]+Table10[[#This Row],[Apple App Store App Size (MB)]])</f>
        <v>433.6</v>
      </c>
      <c r="X4" s="19">
        <f>((MAX(Table10[Total App Size])-Table10[[#This Row],[Total App Size]])/MAX(Table10[Total App Size]))*100</f>
        <v>0</v>
      </c>
      <c r="Y4" s="22">
        <f>(Table10[[#This Row],[Overall Total Rating]]*0.5)+(Table10[[#This Row],[Total App Size Score]]*0.5)</f>
        <v>50.000057479264285</v>
      </c>
      <c r="Z4" s="19">
        <f>(Table10[[#This Row],[Accessibility Score]]*0.5)+(Table10[[#This Row],[Digital Experience Score]]*0.5)</f>
        <v>25.438837403892069</v>
      </c>
    </row>
    <row r="5" spans="1:26" x14ac:dyDescent="0.25">
      <c r="A5" t="s">
        <v>34</v>
      </c>
      <c r="B5" t="s">
        <v>79</v>
      </c>
      <c r="C5" s="11">
        <v>12560000000000</v>
      </c>
      <c r="D5" s="11" t="s">
        <v>135</v>
      </c>
      <c r="E5" s="4">
        <v>273</v>
      </c>
      <c r="F5" s="5">
        <f t="shared" si="1"/>
        <v>49.277978339350184</v>
      </c>
      <c r="G5" t="s">
        <v>3</v>
      </c>
      <c r="H5" s="5" t="str">
        <f t="shared" si="2"/>
        <v>1</v>
      </c>
      <c r="I5" t="s">
        <v>19</v>
      </c>
      <c r="J5" s="5" t="str">
        <f t="shared" si="3"/>
        <v>1</v>
      </c>
      <c r="K5" s="17">
        <f t="shared" si="0"/>
        <v>20.311191335740077</v>
      </c>
      <c r="L5" s="3">
        <v>3.4</v>
      </c>
      <c r="M5" s="3">
        <v>3</v>
      </c>
      <c r="N5" s="3">
        <f t="shared" si="4"/>
        <v>6.4</v>
      </c>
      <c r="O5" s="19">
        <f t="shared" si="5"/>
        <v>64</v>
      </c>
      <c r="P5" s="3">
        <v>50122</v>
      </c>
      <c r="Q5" s="3">
        <v>1300</v>
      </c>
      <c r="R5" s="3">
        <f t="shared" si="6"/>
        <v>51422</v>
      </c>
      <c r="S5" s="19">
        <f t="shared" si="7"/>
        <v>69.943674961038525</v>
      </c>
      <c r="T5" s="24">
        <f>(LOG(Table10[[#This Row],[Ratings Score]]+Table10[[#This Row],[Reviews Total]])/LOG(MAX(Table10[Ratings Score],Table10[Reviews Total])))*100</f>
        <v>69.951694821456201</v>
      </c>
      <c r="U5" s="3">
        <v>129</v>
      </c>
      <c r="V5" s="3">
        <v>288.60000000000002</v>
      </c>
      <c r="W5" s="3">
        <f>(Table10[[#This Row],[Google Play Store App Size (MB)]]+Table10[[#This Row],[Apple App Store App Size (MB)]])</f>
        <v>417.6</v>
      </c>
      <c r="X5" s="19">
        <f>((MAX(Table10[Total App Size])-Table10[[#This Row],[Total App Size]])/MAX(Table10[Total App Size]))*100</f>
        <v>3.6900369003690034</v>
      </c>
      <c r="Y5" s="22">
        <f>(Table10[[#This Row],[Overall Total Rating]]*0.5)+(Table10[[#This Row],[Total App Size Score]]*0.5)</f>
        <v>36.820865860912605</v>
      </c>
      <c r="Z5" s="19">
        <f>(Table10[[#This Row],[Accessibility Score]]*0.5)+(Table10[[#This Row],[Digital Experience Score]]*0.5)</f>
        <v>28.566028598326341</v>
      </c>
    </row>
    <row r="6" spans="1:26" x14ac:dyDescent="0.25">
      <c r="A6" t="s">
        <v>35</v>
      </c>
      <c r="B6" t="s">
        <v>78</v>
      </c>
      <c r="C6" s="11">
        <v>11350388000000</v>
      </c>
      <c r="D6" s="11" t="s">
        <v>136</v>
      </c>
      <c r="E6" s="4">
        <v>251</v>
      </c>
      <c r="F6" s="5">
        <f t="shared" si="1"/>
        <v>45.306859205776171</v>
      </c>
      <c r="G6" t="s">
        <v>4</v>
      </c>
      <c r="H6" s="5" t="str">
        <f t="shared" si="2"/>
        <v>1</v>
      </c>
      <c r="I6" t="s">
        <v>19</v>
      </c>
      <c r="J6" s="5" t="str">
        <f t="shared" si="3"/>
        <v>1</v>
      </c>
      <c r="K6" s="17">
        <f t="shared" si="0"/>
        <v>18.722743682310469</v>
      </c>
      <c r="L6" s="3">
        <v>3.8</v>
      </c>
      <c r="M6" s="3">
        <v>3.7</v>
      </c>
      <c r="N6" s="3">
        <f t="shared" si="4"/>
        <v>7.5</v>
      </c>
      <c r="O6" s="19">
        <f t="shared" si="5"/>
        <v>75</v>
      </c>
      <c r="P6" s="3">
        <v>518997</v>
      </c>
      <c r="Q6" s="3">
        <v>2000</v>
      </c>
      <c r="R6" s="3">
        <f t="shared" si="6"/>
        <v>520997</v>
      </c>
      <c r="S6" s="19">
        <f t="shared" si="7"/>
        <v>84.874511009051616</v>
      </c>
      <c r="T6" s="24">
        <f>(LOG(Table10[[#This Row],[Ratings Score]]+Table10[[#This Row],[Reviews Total]])/LOG(MAX(Table10[Ratings Score],Table10[Reviews Total])))*100</f>
        <v>84.875439121729613</v>
      </c>
      <c r="U6" s="3">
        <v>50</v>
      </c>
      <c r="V6" s="3">
        <v>91.9</v>
      </c>
      <c r="W6" s="3">
        <f>(Table10[[#This Row],[Google Play Store App Size (MB)]]+Table10[[#This Row],[Apple App Store App Size (MB)]])</f>
        <v>141.9</v>
      </c>
      <c r="X6" s="19">
        <f>((MAX(Table10[Total App Size])-Table10[[#This Row],[Total App Size]])/MAX(Table10[Total App Size]))*100</f>
        <v>67.273985239852408</v>
      </c>
      <c r="Y6" s="22">
        <f>(Table10[[#This Row],[Overall Total Rating]]*0.5)+(Table10[[#This Row],[Total App Size Score]]*0.5)</f>
        <v>76.07471218079101</v>
      </c>
      <c r="Z6" s="19">
        <f>(Table10[[#This Row],[Accessibility Score]]*0.5)+(Table10[[#This Row],[Digital Experience Score]]*0.5)</f>
        <v>47.398727931550738</v>
      </c>
    </row>
    <row r="7" spans="1:26" x14ac:dyDescent="0.25">
      <c r="A7" t="s">
        <v>36</v>
      </c>
      <c r="B7" t="s">
        <v>78</v>
      </c>
      <c r="C7" s="11">
        <v>26833400000000</v>
      </c>
      <c r="D7" s="11" t="s">
        <v>137</v>
      </c>
      <c r="E7" s="4">
        <v>550</v>
      </c>
      <c r="F7" s="5">
        <f t="shared" si="1"/>
        <v>99.277978339350184</v>
      </c>
      <c r="G7" t="s">
        <v>5</v>
      </c>
      <c r="H7" s="5" t="str">
        <f t="shared" si="2"/>
        <v>1</v>
      </c>
      <c r="I7" t="s">
        <v>18</v>
      </c>
      <c r="J7" s="5" t="str">
        <f t="shared" si="3"/>
        <v>0</v>
      </c>
      <c r="K7" s="17">
        <f t="shared" si="0"/>
        <v>40.011191335740072</v>
      </c>
      <c r="L7" s="3">
        <v>4</v>
      </c>
      <c r="M7" s="3">
        <v>3.1</v>
      </c>
      <c r="N7" s="3">
        <f t="shared" si="4"/>
        <v>7.1</v>
      </c>
      <c r="O7" s="19">
        <f t="shared" si="5"/>
        <v>71</v>
      </c>
      <c r="P7" s="3">
        <v>91489</v>
      </c>
      <c r="Q7" s="3">
        <v>2000</v>
      </c>
      <c r="R7" s="3">
        <f t="shared" si="6"/>
        <v>93489</v>
      </c>
      <c r="S7" s="19">
        <f t="shared" si="7"/>
        <v>73.797975904228821</v>
      </c>
      <c r="T7" s="24">
        <f>(LOG(Table10[[#This Row],[Ratings Score]]+Table10[[#This Row],[Reviews Total]])/LOG(MAX(Table10[Ratings Score],Table10[Reviews Total])))*100</f>
        <v>73.802870748691831</v>
      </c>
      <c r="U7" s="3">
        <v>50</v>
      </c>
      <c r="V7" s="3">
        <v>124.8</v>
      </c>
      <c r="W7" s="3">
        <f>(Table10[[#This Row],[Google Play Store App Size (MB)]]+Table10[[#This Row],[Apple App Store App Size (MB)]])</f>
        <v>174.8</v>
      </c>
      <c r="X7" s="19">
        <f>((MAX(Table10[Total App Size])-Table10[[#This Row],[Total App Size]])/MAX(Table10[Total App Size]))*100</f>
        <v>59.686346863468628</v>
      </c>
      <c r="Y7" s="22">
        <f>(Table10[[#This Row],[Overall Total Rating]]*0.5)+(Table10[[#This Row],[Total App Size Score]]*0.5)</f>
        <v>66.744608806080237</v>
      </c>
      <c r="Z7" s="19">
        <f>(Table10[[#This Row],[Accessibility Score]]*0.5)+(Table10[[#This Row],[Digital Experience Score]]*0.5)</f>
        <v>53.377900070910158</v>
      </c>
    </row>
    <row r="8" spans="1:26" x14ac:dyDescent="0.25">
      <c r="A8" t="s">
        <v>37</v>
      </c>
      <c r="B8" t="s">
        <v>78</v>
      </c>
      <c r="C8" s="11">
        <v>6186400000000</v>
      </c>
      <c r="D8" s="11" t="s">
        <v>138</v>
      </c>
      <c r="E8" s="4">
        <v>206</v>
      </c>
      <c r="F8" s="5">
        <f t="shared" si="1"/>
        <v>37.184115523465707</v>
      </c>
      <c r="G8" t="s">
        <v>6</v>
      </c>
      <c r="H8" s="5" t="str">
        <f t="shared" si="2"/>
        <v>1</v>
      </c>
      <c r="I8" t="s">
        <v>19</v>
      </c>
      <c r="J8" s="5" t="str">
        <f t="shared" si="3"/>
        <v>1</v>
      </c>
      <c r="K8" s="17">
        <f t="shared" si="0"/>
        <v>15.473646209386285</v>
      </c>
      <c r="L8" s="3">
        <v>4.2</v>
      </c>
      <c r="M8" s="3">
        <v>3.4</v>
      </c>
      <c r="N8" s="3">
        <f t="shared" si="4"/>
        <v>7.6</v>
      </c>
      <c r="O8" s="19">
        <f t="shared" si="5"/>
        <v>76</v>
      </c>
      <c r="P8" s="3">
        <v>35756</v>
      </c>
      <c r="Q8" s="3">
        <v>1200</v>
      </c>
      <c r="R8" s="3">
        <f t="shared" si="6"/>
        <v>36956</v>
      </c>
      <c r="S8" s="19">
        <f t="shared" si="7"/>
        <v>67.813748726065725</v>
      </c>
      <c r="T8" s="24">
        <f>(LOG(Table10[[#This Row],[Ratings Score]]+Table10[[#This Row],[Reviews Total]])/LOG(MAX(Table10[Ratings Score],Table10[Reviews Total])))*100</f>
        <v>67.826994836596157</v>
      </c>
      <c r="U8" s="3">
        <v>67</v>
      </c>
      <c r="V8" s="3">
        <v>195.9</v>
      </c>
      <c r="W8" s="3">
        <f>(Table10[[#This Row],[Google Play Store App Size (MB)]]+Table10[[#This Row],[Apple App Store App Size (MB)]])</f>
        <v>262.89999999999998</v>
      </c>
      <c r="X8" s="19">
        <f>((MAX(Table10[Total App Size])-Table10[[#This Row],[Total App Size]])/MAX(Table10[Total App Size]))*100</f>
        <v>39.368081180811814</v>
      </c>
      <c r="Y8" s="22">
        <f>(Table10[[#This Row],[Overall Total Rating]]*0.5)+(Table10[[#This Row],[Total App Size Score]]*0.5)</f>
        <v>53.597538008703985</v>
      </c>
      <c r="Z8" s="19">
        <f>(Table10[[#This Row],[Accessibility Score]]*0.5)+(Table10[[#This Row],[Digital Experience Score]]*0.5)</f>
        <v>34.535592109045133</v>
      </c>
    </row>
    <row r="9" spans="1:26" x14ac:dyDescent="0.25">
      <c r="A9" t="s">
        <v>38</v>
      </c>
      <c r="B9" t="s">
        <v>79</v>
      </c>
      <c r="C9" s="11">
        <v>3300000000000</v>
      </c>
      <c r="D9" s="11" t="s">
        <v>139</v>
      </c>
      <c r="E9" s="4">
        <v>50</v>
      </c>
      <c r="F9" s="5">
        <f t="shared" si="1"/>
        <v>9.025270758122744</v>
      </c>
      <c r="G9" t="s">
        <v>17</v>
      </c>
      <c r="H9" s="5" t="str">
        <f t="shared" si="2"/>
        <v>1</v>
      </c>
      <c r="I9" t="s">
        <v>18</v>
      </c>
      <c r="J9" s="5" t="str">
        <f t="shared" si="3"/>
        <v>0</v>
      </c>
      <c r="K9" s="17">
        <f t="shared" si="0"/>
        <v>3.9101083032490975</v>
      </c>
      <c r="L9" s="3">
        <v>3</v>
      </c>
      <c r="M9" s="3">
        <v>3.4</v>
      </c>
      <c r="N9" s="3">
        <f t="shared" si="4"/>
        <v>6.4</v>
      </c>
      <c r="O9" s="19">
        <f t="shared" si="5"/>
        <v>64</v>
      </c>
      <c r="P9" s="3">
        <v>1783</v>
      </c>
      <c r="Q9" s="3">
        <v>355</v>
      </c>
      <c r="R9" s="3">
        <f t="shared" si="6"/>
        <v>2138</v>
      </c>
      <c r="S9" s="19">
        <f t="shared" si="7"/>
        <v>49.43867791620017</v>
      </c>
      <c r="T9" s="24">
        <f>(LOG(Table10[[#This Row],[Ratings Score]]+Table10[[#This Row],[Reviews Total]])/LOG(MAX(Table10[Ratings Score],Table10[Reviews Total])))*100</f>
        <v>49.628854764407642</v>
      </c>
      <c r="U9" s="3">
        <v>40</v>
      </c>
      <c r="V9" s="3">
        <v>266.8</v>
      </c>
      <c r="W9" s="3">
        <f>(Table10[[#This Row],[Google Play Store App Size (MB)]]+Table10[[#This Row],[Apple App Store App Size (MB)]])</f>
        <v>306.8</v>
      </c>
      <c r="X9" s="19">
        <f>((MAX(Table10[Total App Size])-Table10[[#This Row],[Total App Size]])/MAX(Table10[Total App Size]))*100</f>
        <v>29.243542435424359</v>
      </c>
      <c r="Y9" s="22">
        <f>(Table10[[#This Row],[Overall Total Rating]]*0.5)+(Table10[[#This Row],[Total App Size Score]]*0.5)</f>
        <v>39.436198599915997</v>
      </c>
      <c r="Z9" s="19">
        <f>(Table10[[#This Row],[Accessibility Score]]*0.5)+(Table10[[#This Row],[Digital Experience Score]]*0.5)</f>
        <v>21.673153451582547</v>
      </c>
    </row>
    <row r="10" spans="1:26" x14ac:dyDescent="0.25">
      <c r="A10" t="s">
        <v>39</v>
      </c>
      <c r="B10" t="s">
        <v>78</v>
      </c>
      <c r="C10" s="11">
        <v>14060000000000</v>
      </c>
      <c r="D10" s="11" t="s">
        <v>140</v>
      </c>
      <c r="E10" s="4">
        <v>240</v>
      </c>
      <c r="F10" s="5">
        <f t="shared" si="1"/>
        <v>43.321299638989167</v>
      </c>
      <c r="G10" t="s">
        <v>1</v>
      </c>
      <c r="H10" s="5" t="str">
        <f t="shared" si="2"/>
        <v>1</v>
      </c>
      <c r="I10" t="s">
        <v>19</v>
      </c>
      <c r="J10" s="5" t="str">
        <f t="shared" si="3"/>
        <v>1</v>
      </c>
      <c r="K10" s="17">
        <f t="shared" si="0"/>
        <v>17.92851985559567</v>
      </c>
      <c r="L10" s="3">
        <v>4.5999999999999996</v>
      </c>
      <c r="M10" s="3">
        <v>4.7</v>
      </c>
      <c r="N10" s="3">
        <f t="shared" si="4"/>
        <v>9.3000000000000007</v>
      </c>
      <c r="O10" s="19">
        <f t="shared" si="5"/>
        <v>93</v>
      </c>
      <c r="P10" s="3">
        <v>160020</v>
      </c>
      <c r="Q10" s="3">
        <v>47000</v>
      </c>
      <c r="R10" s="3">
        <f t="shared" si="6"/>
        <v>207020</v>
      </c>
      <c r="S10" s="19">
        <f t="shared" si="7"/>
        <v>78.923727425454587</v>
      </c>
      <c r="T10" s="24">
        <f>(LOG(Table10[[#This Row],[Ratings Score]]+Table10[[#This Row],[Reviews Total]])/LOG(MAX(Table10[Ratings Score],Table10[Reviews Total])))*100</f>
        <v>78.926623295275149</v>
      </c>
      <c r="U10" s="3">
        <v>32</v>
      </c>
      <c r="V10" s="3">
        <v>274.89999999999998</v>
      </c>
      <c r="W10" s="3">
        <f>(Table10[[#This Row],[Google Play Store App Size (MB)]]+Table10[[#This Row],[Apple App Store App Size (MB)]])</f>
        <v>306.89999999999998</v>
      </c>
      <c r="X10" s="19">
        <f>((MAX(Table10[Total App Size])-Table10[[#This Row],[Total App Size]])/MAX(Table10[Total App Size]))*100</f>
        <v>29.220479704797057</v>
      </c>
      <c r="Y10" s="22">
        <f>(Table10[[#This Row],[Overall Total Rating]]*0.5)+(Table10[[#This Row],[Total App Size Score]]*0.5)</f>
        <v>54.073551500036103</v>
      </c>
      <c r="Z10" s="19">
        <f>(Table10[[#This Row],[Accessibility Score]]*0.5)+(Table10[[#This Row],[Digital Experience Score]]*0.5)</f>
        <v>36.001035677815885</v>
      </c>
    </row>
    <row r="11" spans="1:26" x14ac:dyDescent="0.25">
      <c r="A11" t="s">
        <v>40</v>
      </c>
      <c r="B11" t="s">
        <v>79</v>
      </c>
      <c r="C11" s="11">
        <v>307500000000</v>
      </c>
      <c r="D11" s="11" t="s">
        <v>147</v>
      </c>
      <c r="E11" s="4">
        <v>154</v>
      </c>
      <c r="F11" s="5">
        <f t="shared" si="1"/>
        <v>27.797833935018051</v>
      </c>
      <c r="G11" t="s">
        <v>14</v>
      </c>
      <c r="H11" s="5" t="str">
        <f t="shared" si="2"/>
        <v>1</v>
      </c>
      <c r="I11" t="s">
        <v>18</v>
      </c>
      <c r="J11" s="5" t="str">
        <f t="shared" si="3"/>
        <v>0</v>
      </c>
      <c r="K11" s="17">
        <f t="shared" si="0"/>
        <v>11.419133574007223</v>
      </c>
      <c r="L11" s="3">
        <v>3.6</v>
      </c>
      <c r="M11" s="3">
        <v>3.2</v>
      </c>
      <c r="N11" s="3">
        <f t="shared" si="4"/>
        <v>6.8000000000000007</v>
      </c>
      <c r="O11" s="19">
        <f t="shared" si="5"/>
        <v>68</v>
      </c>
      <c r="P11" s="3">
        <v>10257</v>
      </c>
      <c r="Q11" s="3">
        <v>1000</v>
      </c>
      <c r="R11" s="3">
        <f t="shared" si="6"/>
        <v>11257</v>
      </c>
      <c r="S11" s="19">
        <f t="shared" si="7"/>
        <v>60.149104231402553</v>
      </c>
      <c r="T11" s="24">
        <f>(LOG(Table10[[#This Row],[Ratings Score]]+Table10[[#This Row],[Reviews Total]])/LOG(MAX(Table10[Ratings Score],Table10[Reviews Total])))*100</f>
        <v>60.187935693208203</v>
      </c>
      <c r="U11" s="3">
        <v>48</v>
      </c>
      <c r="V11" s="3">
        <v>70.5</v>
      </c>
      <c r="W11" s="3">
        <f>(Table10[[#This Row],[Google Play Store App Size (MB)]]+Table10[[#This Row],[Apple App Store App Size (MB)]])</f>
        <v>118.5</v>
      </c>
      <c r="X11" s="19">
        <f>((MAX(Table10[Total App Size])-Table10[[#This Row],[Total App Size]])/MAX(Table10[Total App Size]))*100</f>
        <v>72.670664206642073</v>
      </c>
      <c r="Y11" s="22">
        <f>(Table10[[#This Row],[Overall Total Rating]]*0.5)+(Table10[[#This Row],[Total App Size Score]]*0.5)</f>
        <v>66.429299949925138</v>
      </c>
      <c r="Z11" s="19">
        <f>(Table10[[#This Row],[Accessibility Score]]*0.5)+(Table10[[#This Row],[Digital Experience Score]]*0.5)</f>
        <v>38.924216761966179</v>
      </c>
    </row>
    <row r="12" spans="1:26" x14ac:dyDescent="0.25">
      <c r="A12" t="s">
        <v>41</v>
      </c>
      <c r="B12" t="s">
        <v>79</v>
      </c>
      <c r="C12" s="11">
        <v>227200000000</v>
      </c>
      <c r="D12" s="11" t="s">
        <v>148</v>
      </c>
      <c r="E12" s="4">
        <v>6</v>
      </c>
      <c r="F12" s="5">
        <f t="shared" si="1"/>
        <v>1.0830324909747291</v>
      </c>
      <c r="G12" t="s">
        <v>92</v>
      </c>
      <c r="H12" s="5" t="str">
        <f t="shared" si="2"/>
        <v>1</v>
      </c>
      <c r="I12" t="s">
        <v>18</v>
      </c>
      <c r="J12" s="5" t="str">
        <f t="shared" si="3"/>
        <v>0</v>
      </c>
      <c r="K12" s="17">
        <f t="shared" si="0"/>
        <v>0.73321299638989168</v>
      </c>
      <c r="L12" s="3">
        <v>0</v>
      </c>
      <c r="M12" s="3">
        <v>5</v>
      </c>
      <c r="N12" s="3">
        <f t="shared" si="4"/>
        <v>5</v>
      </c>
      <c r="O12" s="19">
        <f t="shared" si="5"/>
        <v>50</v>
      </c>
      <c r="P12" s="3">
        <v>0</v>
      </c>
      <c r="Q12" s="3">
        <v>75</v>
      </c>
      <c r="R12" s="3">
        <f t="shared" si="6"/>
        <v>75</v>
      </c>
      <c r="S12" s="19">
        <f t="shared" si="7"/>
        <v>27.837938587850658</v>
      </c>
      <c r="T12" s="24">
        <f>(LOG(Table10[[#This Row],[Ratings Score]]+Table10[[#This Row],[Reviews Total]])/LOG(MAX(Table10[Ratings Score],Table10[Reviews Total])))*100</f>
        <v>31.131597300868108</v>
      </c>
      <c r="U12" s="3">
        <v>20</v>
      </c>
      <c r="V12" s="3">
        <v>183.7</v>
      </c>
      <c r="W12" s="3">
        <f>(Table10[[#This Row],[Google Play Store App Size (MB)]]+Table10[[#This Row],[Apple App Store App Size (MB)]])</f>
        <v>203.7</v>
      </c>
      <c r="X12" s="19">
        <f>((MAX(Table10[Total App Size])-Table10[[#This Row],[Total App Size]])/MAX(Table10[Total App Size]))*100</f>
        <v>53.021217712177126</v>
      </c>
      <c r="Y12" s="22">
        <f>(Table10[[#This Row],[Overall Total Rating]]*0.5)+(Table10[[#This Row],[Total App Size Score]]*0.5)</f>
        <v>42.076407506522614</v>
      </c>
      <c r="Z12" s="19">
        <f>(Table10[[#This Row],[Accessibility Score]]*0.5)+(Table10[[#This Row],[Digital Experience Score]]*0.5)</f>
        <v>21.404810251456254</v>
      </c>
    </row>
    <row r="13" spans="1:26" x14ac:dyDescent="0.25">
      <c r="A13" t="s">
        <v>27</v>
      </c>
      <c r="B13" t="s">
        <v>79</v>
      </c>
      <c r="C13" s="11">
        <v>286200000000</v>
      </c>
      <c r="D13" s="11" t="s">
        <v>149</v>
      </c>
      <c r="E13" s="4">
        <v>5</v>
      </c>
      <c r="F13" s="5">
        <f t="shared" si="1"/>
        <v>0.90252707581227432</v>
      </c>
      <c r="G13" t="s">
        <v>95</v>
      </c>
      <c r="H13" s="5" t="str">
        <f t="shared" si="2"/>
        <v>1</v>
      </c>
      <c r="I13" t="s">
        <v>18</v>
      </c>
      <c r="J13" s="5" t="str">
        <f t="shared" si="3"/>
        <v>0</v>
      </c>
      <c r="K13" s="17">
        <f t="shared" si="0"/>
        <v>0.66101083032490981</v>
      </c>
      <c r="L13" s="3">
        <v>3.1</v>
      </c>
      <c r="M13" s="3">
        <v>3.3</v>
      </c>
      <c r="N13" s="3">
        <f t="shared" si="4"/>
        <v>6.4</v>
      </c>
      <c r="O13" s="19">
        <f t="shared" si="5"/>
        <v>64</v>
      </c>
      <c r="P13" s="3">
        <v>245</v>
      </c>
      <c r="Q13" s="3">
        <v>10</v>
      </c>
      <c r="R13" s="3">
        <f t="shared" si="6"/>
        <v>255</v>
      </c>
      <c r="S13" s="19">
        <f t="shared" si="7"/>
        <v>35.728495415096539</v>
      </c>
      <c r="T13" s="24">
        <f>(LOG(Table10[[#This Row],[Ratings Score]]+Table10[[#This Row],[Reviews Total]])/LOG(MAX(Table10[Ratings Score],Table10[Reviews Total])))*100</f>
        <v>37.172316783773297</v>
      </c>
      <c r="U13" s="3">
        <v>45</v>
      </c>
      <c r="V13" s="3">
        <v>81.7</v>
      </c>
      <c r="W13" s="3">
        <f>(Table10[[#This Row],[Google Play Store App Size (MB)]]+Table10[[#This Row],[Apple App Store App Size (MB)]])</f>
        <v>126.7</v>
      </c>
      <c r="X13" s="19">
        <f>((MAX(Table10[Total App Size])-Table10[[#This Row],[Total App Size]])/MAX(Table10[Total App Size]))*100</f>
        <v>70.779520295202957</v>
      </c>
      <c r="Y13" s="22">
        <f>(Table10[[#This Row],[Overall Total Rating]]*0.5)+(Table10[[#This Row],[Total App Size Score]]*0.5)</f>
        <v>53.975918539488127</v>
      </c>
      <c r="Z13" s="19">
        <f>(Table10[[#This Row],[Accessibility Score]]*0.5)+(Table10[[#This Row],[Digital Experience Score]]*0.5)</f>
        <v>27.31846468490652</v>
      </c>
    </row>
    <row r="14" spans="1:26" x14ac:dyDescent="0.25">
      <c r="A14" t="s">
        <v>42</v>
      </c>
      <c r="B14" t="s">
        <v>80</v>
      </c>
      <c r="C14" s="11">
        <v>225000000000</v>
      </c>
      <c r="D14" s="11" t="s">
        <v>148</v>
      </c>
      <c r="E14" s="4" t="s">
        <v>97</v>
      </c>
      <c r="F14" s="5">
        <v>0</v>
      </c>
      <c r="G14" t="s">
        <v>94</v>
      </c>
      <c r="H14" s="5" t="str">
        <f t="shared" si="2"/>
        <v>1</v>
      </c>
      <c r="I14" t="s">
        <v>18</v>
      </c>
      <c r="J14" s="5" t="str">
        <f t="shared" si="3"/>
        <v>0</v>
      </c>
      <c r="K14" s="17">
        <f t="shared" si="0"/>
        <v>0.3</v>
      </c>
      <c r="L14" s="3">
        <v>4.4000000000000004</v>
      </c>
      <c r="M14" s="3">
        <v>3</v>
      </c>
      <c r="N14" s="3">
        <f t="shared" si="4"/>
        <v>7.4</v>
      </c>
      <c r="O14" s="19">
        <f t="shared" si="5"/>
        <v>74</v>
      </c>
      <c r="P14" s="3">
        <v>932</v>
      </c>
      <c r="Q14" s="3">
        <v>127</v>
      </c>
      <c r="R14" s="3">
        <f t="shared" si="6"/>
        <v>1059</v>
      </c>
      <c r="S14" s="19">
        <f t="shared" si="7"/>
        <v>44.908862241542089</v>
      </c>
      <c r="T14" s="24">
        <f>(LOG(Table10[[#This Row],[Ratings Score]]+Table10[[#This Row],[Reviews Total]])/LOG(MAX(Table10[Ratings Score],Table10[Reviews Total])))*100</f>
        <v>45.344366247617643</v>
      </c>
      <c r="U14" s="3">
        <v>89</v>
      </c>
      <c r="V14" s="3">
        <v>136.1</v>
      </c>
      <c r="W14" s="3">
        <f>(Table10[[#This Row],[Google Play Store App Size (MB)]]+Table10[[#This Row],[Apple App Store App Size (MB)]])</f>
        <v>225.1</v>
      </c>
      <c r="X14" s="19">
        <f>((MAX(Table10[Total App Size])-Table10[[#This Row],[Total App Size]])/MAX(Table10[Total App Size]))*100</f>
        <v>48.085793357933582</v>
      </c>
      <c r="Y14" s="22">
        <f>(Table10[[#This Row],[Overall Total Rating]]*0.5)+(Table10[[#This Row],[Total App Size Score]]*0.5)</f>
        <v>46.715079802775612</v>
      </c>
      <c r="Z14" s="19">
        <f>(Table10[[#This Row],[Accessibility Score]]*0.5)+(Table10[[#This Row],[Digital Experience Score]]*0.5)</f>
        <v>23.507539901387805</v>
      </c>
    </row>
    <row r="15" spans="1:26" x14ac:dyDescent="0.25">
      <c r="A15" t="s">
        <v>43</v>
      </c>
      <c r="B15" t="s">
        <v>79</v>
      </c>
      <c r="C15" s="11">
        <v>1416052000000</v>
      </c>
      <c r="D15" s="11" t="s">
        <v>150</v>
      </c>
      <c r="E15" s="4">
        <v>250</v>
      </c>
      <c r="F15" s="5">
        <f t="shared" si="1"/>
        <v>45.126353790613713</v>
      </c>
      <c r="G15" t="s">
        <v>12</v>
      </c>
      <c r="H15" s="5" t="str">
        <f t="shared" si="2"/>
        <v>1</v>
      </c>
      <c r="I15" t="s">
        <v>18</v>
      </c>
      <c r="J15" s="5" t="str">
        <f t="shared" si="3"/>
        <v>0</v>
      </c>
      <c r="K15" s="17">
        <f t="shared" si="0"/>
        <v>18.350541516245485</v>
      </c>
      <c r="L15" s="3">
        <v>3</v>
      </c>
      <c r="M15" s="3">
        <v>2.8</v>
      </c>
      <c r="N15" s="3">
        <f t="shared" si="4"/>
        <v>5.8</v>
      </c>
      <c r="O15" s="19">
        <f t="shared" si="5"/>
        <v>57.999999999999993</v>
      </c>
      <c r="P15" s="3">
        <v>271</v>
      </c>
      <c r="Q15" s="3">
        <v>1800</v>
      </c>
      <c r="R15" s="3">
        <f t="shared" si="6"/>
        <v>2071</v>
      </c>
      <c r="S15" s="19">
        <f t="shared" si="7"/>
        <v>49.233387591967833</v>
      </c>
      <c r="T15" s="24">
        <f>(LOG(Table10[[#This Row],[Ratings Score]]+Table10[[#This Row],[Reviews Total]])/LOG(MAX(Table10[Ratings Score],Table10[Reviews Total])))*100</f>
        <v>49.411478697560177</v>
      </c>
      <c r="U15" s="3">
        <v>43</v>
      </c>
      <c r="V15" s="3">
        <v>121.6</v>
      </c>
      <c r="W15" s="3">
        <f>(Table10[[#This Row],[Google Play Store App Size (MB)]]+Table10[[#This Row],[Apple App Store App Size (MB)]])</f>
        <v>164.6</v>
      </c>
      <c r="X15" s="19">
        <f>((MAX(Table10[Total App Size])-Table10[[#This Row],[Total App Size]])/MAX(Table10[Total App Size]))*100</f>
        <v>62.038745387453872</v>
      </c>
      <c r="Y15" s="22">
        <f>(Table10[[#This Row],[Overall Total Rating]]*0.5)+(Table10[[#This Row],[Total App Size Score]]*0.5)</f>
        <v>55.725112042507021</v>
      </c>
      <c r="Z15" s="19">
        <f>(Table10[[#This Row],[Accessibility Score]]*0.5)+(Table10[[#This Row],[Digital Experience Score]]*0.5)</f>
        <v>37.037826779376253</v>
      </c>
    </row>
    <row r="16" spans="1:26" x14ac:dyDescent="0.25">
      <c r="A16" t="s">
        <v>28</v>
      </c>
      <c r="B16" t="s">
        <v>79</v>
      </c>
      <c r="C16" s="11">
        <v>1700000000000</v>
      </c>
      <c r="D16" s="11" t="s">
        <v>141</v>
      </c>
      <c r="E16" s="4">
        <v>33</v>
      </c>
      <c r="F16" s="5">
        <f t="shared" si="1"/>
        <v>5.9566787003610111</v>
      </c>
      <c r="G16" t="s">
        <v>16</v>
      </c>
      <c r="H16" s="5" t="str">
        <f t="shared" si="2"/>
        <v>1</v>
      </c>
      <c r="I16" t="s">
        <v>18</v>
      </c>
      <c r="J16" s="5" t="str">
        <f t="shared" si="3"/>
        <v>0</v>
      </c>
      <c r="K16" s="17">
        <f t="shared" si="0"/>
        <v>2.6826714801444043</v>
      </c>
      <c r="L16" s="3">
        <v>4.2</v>
      </c>
      <c r="M16" s="3">
        <v>3.8</v>
      </c>
      <c r="N16" s="3">
        <f t="shared" si="4"/>
        <v>8</v>
      </c>
      <c r="O16" s="19">
        <f t="shared" si="5"/>
        <v>80</v>
      </c>
      <c r="P16" s="3">
        <v>634</v>
      </c>
      <c r="Q16" s="3">
        <v>153</v>
      </c>
      <c r="R16" s="3">
        <f t="shared" si="6"/>
        <v>787</v>
      </c>
      <c r="S16" s="19">
        <f t="shared" si="7"/>
        <v>42.994844128747708</v>
      </c>
      <c r="T16" s="24">
        <f>(LOG(Table10[[#This Row],[Ratings Score]]+Table10[[#This Row],[Reviews Total]])/LOG(MAX(Table10[Ratings Score],Table10[Reviews Total])))*100</f>
        <v>43.619052242342427</v>
      </c>
      <c r="U16" s="3">
        <v>77</v>
      </c>
      <c r="V16" s="3">
        <v>201</v>
      </c>
      <c r="W16" s="3">
        <f>(Table10[[#This Row],[Google Play Store App Size (MB)]]+Table10[[#This Row],[Apple App Store App Size (MB)]])</f>
        <v>278</v>
      </c>
      <c r="X16" s="19">
        <f>((MAX(Table10[Total App Size])-Table10[[#This Row],[Total App Size]])/MAX(Table10[Total App Size]))*100</f>
        <v>35.885608856088567</v>
      </c>
      <c r="Y16" s="22">
        <f>(Table10[[#This Row],[Overall Total Rating]]*0.5)+(Table10[[#This Row],[Total App Size Score]]*0.5)</f>
        <v>39.7523305492155</v>
      </c>
      <c r="Z16" s="19">
        <f>(Table10[[#This Row],[Accessibility Score]]*0.5)+(Table10[[#This Row],[Digital Experience Score]]*0.5)</f>
        <v>21.217501014679954</v>
      </c>
    </row>
    <row r="17" spans="1:26" x14ac:dyDescent="0.25">
      <c r="A17" t="s">
        <v>29</v>
      </c>
      <c r="B17" t="s">
        <v>80</v>
      </c>
      <c r="C17" s="11">
        <v>4100000000000</v>
      </c>
      <c r="D17" s="11" t="s">
        <v>133</v>
      </c>
      <c r="E17" s="4">
        <v>233</v>
      </c>
      <c r="F17" s="5">
        <f t="shared" si="1"/>
        <v>42.057761732851986</v>
      </c>
      <c r="G17">
        <v>0</v>
      </c>
      <c r="H17" s="5" t="str">
        <f t="shared" si="2"/>
        <v>1</v>
      </c>
      <c r="I17" t="s">
        <v>18</v>
      </c>
      <c r="J17" s="5" t="str">
        <f t="shared" si="3"/>
        <v>0</v>
      </c>
      <c r="K17" s="17">
        <f t="shared" si="0"/>
        <v>17.123104693140796</v>
      </c>
      <c r="L17" s="3">
        <v>3.3</v>
      </c>
      <c r="M17" s="3">
        <v>2.7</v>
      </c>
      <c r="N17" s="3">
        <f t="shared" si="4"/>
        <v>6</v>
      </c>
      <c r="O17" s="19">
        <f t="shared" si="5"/>
        <v>60</v>
      </c>
      <c r="P17" s="3">
        <v>1225</v>
      </c>
      <c r="Q17" s="3">
        <v>49</v>
      </c>
      <c r="R17" s="3">
        <f t="shared" si="6"/>
        <v>1274</v>
      </c>
      <c r="S17" s="19">
        <f t="shared" si="7"/>
        <v>46.100635498787504</v>
      </c>
      <c r="T17" s="24">
        <f>(LOG(Table10[[#This Row],[Ratings Score]]+Table10[[#This Row],[Reviews Total]])/LOG(MAX(Table10[Ratings Score],Table10[Reviews Total])))*100</f>
        <v>46.397361920836829</v>
      </c>
      <c r="U17" s="3">
        <v>20</v>
      </c>
      <c r="V17" s="3">
        <v>71.400000000000006</v>
      </c>
      <c r="W17" s="3">
        <f>(Table10[[#This Row],[Google Play Store App Size (MB)]]+Table10[[#This Row],[Apple App Store App Size (MB)]])</f>
        <v>91.4</v>
      </c>
      <c r="X17" s="19">
        <f>((MAX(Table10[Total App Size])-Table10[[#This Row],[Total App Size]])/MAX(Table10[Total App Size]))*100</f>
        <v>78.920664206642073</v>
      </c>
      <c r="Y17" s="22">
        <f>(Table10[[#This Row],[Overall Total Rating]]*0.5)+(Table10[[#This Row],[Total App Size Score]]*0.5)</f>
        <v>62.659013063739451</v>
      </c>
      <c r="Z17" s="19">
        <f>(Table10[[#This Row],[Accessibility Score]]*0.5)+(Table10[[#This Row],[Digital Experience Score]]*0.5)</f>
        <v>39.89105887844012</v>
      </c>
    </row>
    <row r="18" spans="1:26" x14ac:dyDescent="0.25">
      <c r="A18" t="s">
        <v>44</v>
      </c>
      <c r="B18" t="s">
        <v>80</v>
      </c>
      <c r="C18" s="11">
        <v>224700000000</v>
      </c>
      <c r="D18" s="11" t="s">
        <v>148</v>
      </c>
      <c r="E18" s="4">
        <v>17</v>
      </c>
      <c r="F18" s="5">
        <f t="shared" si="1"/>
        <v>3.0685920577617329</v>
      </c>
      <c r="G18" t="s">
        <v>102</v>
      </c>
      <c r="H18" s="5" t="str">
        <f t="shared" si="2"/>
        <v>1</v>
      </c>
      <c r="I18" t="s">
        <v>18</v>
      </c>
      <c r="J18" s="5" t="str">
        <f t="shared" si="3"/>
        <v>0</v>
      </c>
      <c r="K18" s="17">
        <f t="shared" si="0"/>
        <v>1.5274368231046933</v>
      </c>
      <c r="L18" s="3">
        <v>4.4000000000000004</v>
      </c>
      <c r="M18" s="3">
        <v>4.5999999999999996</v>
      </c>
      <c r="N18" s="3">
        <f t="shared" si="4"/>
        <v>9</v>
      </c>
      <c r="O18" s="19">
        <f t="shared" si="5"/>
        <v>90</v>
      </c>
      <c r="P18" s="3">
        <v>1898</v>
      </c>
      <c r="Q18" s="3">
        <v>669</v>
      </c>
      <c r="R18" s="3">
        <f t="shared" si="6"/>
        <v>2567</v>
      </c>
      <c r="S18" s="19">
        <f t="shared" si="7"/>
        <v>50.6177530328928</v>
      </c>
      <c r="T18" s="24">
        <f>(LOG(Table10[[#This Row],[Ratings Score]]+Table10[[#This Row],[Reviews Total]])/LOG(MAX(Table10[Ratings Score],Table10[Reviews Total])))*100</f>
        <v>50.839939821482915</v>
      </c>
      <c r="U18" s="3">
        <v>17</v>
      </c>
      <c r="V18" s="3">
        <v>29.6</v>
      </c>
      <c r="W18" s="3">
        <f>(Table10[[#This Row],[Google Play Store App Size (MB)]]+Table10[[#This Row],[Apple App Store App Size (MB)]])</f>
        <v>46.6</v>
      </c>
      <c r="X18" s="19">
        <f>((MAX(Table10[Total App Size])-Table10[[#This Row],[Total App Size]])/MAX(Table10[Total App Size]))*100</f>
        <v>89.252767527675275</v>
      </c>
      <c r="Y18" s="22">
        <f>(Table10[[#This Row],[Overall Total Rating]]*0.5)+(Table10[[#This Row],[Total App Size Score]]*0.5)</f>
        <v>70.046353674579095</v>
      </c>
      <c r="Z18" s="19">
        <f>(Table10[[#This Row],[Accessibility Score]]*0.5)+(Table10[[#This Row],[Digital Experience Score]]*0.5)</f>
        <v>35.786895248841894</v>
      </c>
    </row>
    <row r="19" spans="1:26" x14ac:dyDescent="0.25">
      <c r="A19" t="s">
        <v>45</v>
      </c>
      <c r="B19" t="s">
        <v>79</v>
      </c>
      <c r="C19" s="11">
        <v>8910000000000</v>
      </c>
      <c r="D19" s="11" t="s">
        <v>142</v>
      </c>
      <c r="E19" s="4">
        <v>129</v>
      </c>
      <c r="F19" s="5">
        <f t="shared" si="1"/>
        <v>23.285198555956679</v>
      </c>
      <c r="G19" t="s">
        <v>9</v>
      </c>
      <c r="H19" s="5" t="str">
        <f t="shared" si="2"/>
        <v>1</v>
      </c>
      <c r="I19" t="s">
        <v>19</v>
      </c>
      <c r="J19" s="5" t="str">
        <f t="shared" si="3"/>
        <v>1</v>
      </c>
      <c r="K19" s="17">
        <f t="shared" si="0"/>
        <v>9.9140794223826738</v>
      </c>
      <c r="L19" s="3">
        <v>3.2</v>
      </c>
      <c r="M19" s="3">
        <v>2.9</v>
      </c>
      <c r="N19" s="3">
        <f t="shared" si="4"/>
        <v>6.1</v>
      </c>
      <c r="O19" s="19">
        <f t="shared" si="5"/>
        <v>61</v>
      </c>
      <c r="P19" s="3">
        <v>3488</v>
      </c>
      <c r="Q19" s="3">
        <v>114</v>
      </c>
      <c r="R19" s="3">
        <f t="shared" si="6"/>
        <v>3602</v>
      </c>
      <c r="S19" s="19">
        <f t="shared" si="7"/>
        <v>52.801925608917124</v>
      </c>
      <c r="T19" s="24">
        <f>(LOG(Table10[[#This Row],[Ratings Score]]+Table10[[#This Row],[Reviews Total]])/LOG(MAX(Table10[Ratings Score],Table10[Reviews Total])))*100</f>
        <v>52.910203637529683</v>
      </c>
      <c r="U19" s="3">
        <v>50</v>
      </c>
      <c r="V19" s="3">
        <v>194.1</v>
      </c>
      <c r="W19" s="3">
        <f>(Table10[[#This Row],[Google Play Store App Size (MB)]]+Table10[[#This Row],[Apple App Store App Size (MB)]])</f>
        <v>244.1</v>
      </c>
      <c r="X19" s="19">
        <f>((MAX(Table10[Total App Size])-Table10[[#This Row],[Total App Size]])/MAX(Table10[Total App Size]))*100</f>
        <v>43.703874538745389</v>
      </c>
      <c r="Y19" s="22">
        <f>(Table10[[#This Row],[Overall Total Rating]]*0.5)+(Table10[[#This Row],[Total App Size Score]]*0.5)</f>
        <v>48.307039088137536</v>
      </c>
      <c r="Z19" s="19">
        <f>(Table10[[#This Row],[Accessibility Score]]*0.5)+(Table10[[#This Row],[Digital Experience Score]]*0.5)</f>
        <v>29.110559255260107</v>
      </c>
    </row>
    <row r="20" spans="1:26" x14ac:dyDescent="0.25">
      <c r="A20" t="s">
        <v>46</v>
      </c>
      <c r="B20" t="s">
        <v>79</v>
      </c>
      <c r="C20" s="11">
        <v>1180000000000</v>
      </c>
      <c r="D20" s="11" t="s">
        <v>151</v>
      </c>
      <c r="E20" s="4">
        <v>13</v>
      </c>
      <c r="F20" s="5">
        <f t="shared" si="1"/>
        <v>2.3465703971119134</v>
      </c>
      <c r="G20" t="s">
        <v>15</v>
      </c>
      <c r="H20" s="5" t="str">
        <f t="shared" si="2"/>
        <v>1</v>
      </c>
      <c r="I20" t="s">
        <v>18</v>
      </c>
      <c r="J20" s="5" t="str">
        <f t="shared" si="3"/>
        <v>0</v>
      </c>
      <c r="K20" s="17">
        <f t="shared" si="0"/>
        <v>1.2386281588447654</v>
      </c>
      <c r="L20" s="3">
        <v>3.3</v>
      </c>
      <c r="M20" s="3">
        <v>3</v>
      </c>
      <c r="N20" s="3">
        <f t="shared" si="4"/>
        <v>6.3</v>
      </c>
      <c r="O20" s="19">
        <f t="shared" si="5"/>
        <v>63</v>
      </c>
      <c r="P20" s="3">
        <v>10309</v>
      </c>
      <c r="Q20" s="3">
        <v>247</v>
      </c>
      <c r="R20" s="3">
        <f t="shared" si="6"/>
        <v>10556</v>
      </c>
      <c r="S20" s="19">
        <f t="shared" si="7"/>
        <v>59.734543547226295</v>
      </c>
      <c r="T20" s="24">
        <f>(LOG(Table10[[#This Row],[Ratings Score]]+Table10[[#This Row],[Reviews Total]])/LOG(MAX(Table10[Ratings Score],Table10[Reviews Total])))*100</f>
        <v>59.77291023690475</v>
      </c>
      <c r="U20" s="3">
        <v>92</v>
      </c>
      <c r="V20" s="3">
        <v>185.8</v>
      </c>
      <c r="W20" s="3">
        <f>(Table10[[#This Row],[Google Play Store App Size (MB)]]+Table10[[#This Row],[Apple App Store App Size (MB)]])</f>
        <v>277.8</v>
      </c>
      <c r="X20" s="19">
        <f>((MAX(Table10[Total App Size])-Table10[[#This Row],[Total App Size]])/MAX(Table10[Total App Size]))*100</f>
        <v>35.931734317343171</v>
      </c>
      <c r="Y20" s="22">
        <f>(Table10[[#This Row],[Overall Total Rating]]*0.5)+(Table10[[#This Row],[Total App Size Score]]*0.5)</f>
        <v>47.85232227712396</v>
      </c>
      <c r="Z20" s="19">
        <f>(Table10[[#This Row],[Accessibility Score]]*0.5)+(Table10[[#This Row],[Digital Experience Score]]*0.5)</f>
        <v>24.545475217984364</v>
      </c>
    </row>
    <row r="21" spans="1:26" x14ac:dyDescent="0.25">
      <c r="A21" t="s">
        <v>47</v>
      </c>
      <c r="B21" t="s">
        <v>79</v>
      </c>
      <c r="C21" s="11">
        <v>4666450000000</v>
      </c>
      <c r="D21" s="11" t="s">
        <v>152</v>
      </c>
      <c r="E21" s="4">
        <v>186</v>
      </c>
      <c r="F21" s="5">
        <f t="shared" si="1"/>
        <v>33.574007220216608</v>
      </c>
      <c r="G21" t="s">
        <v>10</v>
      </c>
      <c r="H21" s="5" t="str">
        <f t="shared" si="2"/>
        <v>1</v>
      </c>
      <c r="I21" t="s">
        <v>19</v>
      </c>
      <c r="J21" s="5" t="str">
        <f t="shared" si="3"/>
        <v>1</v>
      </c>
      <c r="K21" s="17">
        <f t="shared" si="0"/>
        <v>14.029602888086645</v>
      </c>
      <c r="L21" s="3">
        <v>3.8</v>
      </c>
      <c r="M21" s="3">
        <v>4.9000000000000004</v>
      </c>
      <c r="N21" s="3">
        <f t="shared" si="4"/>
        <v>8.6999999999999993</v>
      </c>
      <c r="O21" s="19">
        <f t="shared" si="5"/>
        <v>86.999999999999986</v>
      </c>
      <c r="P21" s="3">
        <v>34095</v>
      </c>
      <c r="Q21" s="3">
        <v>577</v>
      </c>
      <c r="R21" s="3">
        <f t="shared" si="6"/>
        <v>34672</v>
      </c>
      <c r="S21" s="19">
        <f t="shared" si="7"/>
        <v>67.402412981443661</v>
      </c>
      <c r="T21" s="24">
        <f>(LOG(Table10[[#This Row],[Ratings Score]]+Table10[[#This Row],[Reviews Total]])/LOG(MAX(Table10[Ratings Score],Table10[Reviews Total])))*100</f>
        <v>67.418571516212424</v>
      </c>
      <c r="U21" s="3">
        <v>87</v>
      </c>
      <c r="V21" s="3">
        <v>111.4</v>
      </c>
      <c r="W21" s="3">
        <f>(Table10[[#This Row],[Google Play Store App Size (MB)]]+Table10[[#This Row],[Apple App Store App Size (MB)]])</f>
        <v>198.4</v>
      </c>
      <c r="X21" s="19">
        <f>((MAX(Table10[Total App Size])-Table10[[#This Row],[Total App Size]])/MAX(Table10[Total App Size]))*100</f>
        <v>54.243542435424352</v>
      </c>
      <c r="Y21" s="22">
        <f>(Table10[[#This Row],[Overall Total Rating]]*0.5)+(Table10[[#This Row],[Total App Size Score]]*0.5)</f>
        <v>60.831056975818385</v>
      </c>
      <c r="Z21" s="19">
        <f>(Table10[[#This Row],[Accessibility Score]]*0.5)+(Table10[[#This Row],[Digital Experience Score]]*0.5)</f>
        <v>37.430329931952514</v>
      </c>
    </row>
    <row r="22" spans="1:26" x14ac:dyDescent="0.25">
      <c r="A22" t="s">
        <v>48</v>
      </c>
      <c r="B22" t="s">
        <v>80</v>
      </c>
      <c r="C22" s="11">
        <v>142500000000</v>
      </c>
      <c r="D22" s="11" t="s">
        <v>153</v>
      </c>
      <c r="E22" s="4">
        <v>6</v>
      </c>
      <c r="F22" s="5">
        <f t="shared" si="1"/>
        <v>1.0830324909747291</v>
      </c>
      <c r="G22" t="s">
        <v>101</v>
      </c>
      <c r="H22" s="5" t="str">
        <f t="shared" si="2"/>
        <v>1</v>
      </c>
      <c r="I22" t="s">
        <v>18</v>
      </c>
      <c r="J22" s="5" t="str">
        <f t="shared" si="3"/>
        <v>0</v>
      </c>
      <c r="K22" s="17">
        <f t="shared" si="0"/>
        <v>0.73321299638989168</v>
      </c>
      <c r="L22" s="3">
        <v>0</v>
      </c>
      <c r="M22" s="3">
        <v>5</v>
      </c>
      <c r="N22" s="3">
        <f t="shared" si="4"/>
        <v>5</v>
      </c>
      <c r="O22" s="19">
        <f t="shared" si="5"/>
        <v>50</v>
      </c>
      <c r="P22" s="3">
        <v>0</v>
      </c>
      <c r="Q22" s="3">
        <v>1</v>
      </c>
      <c r="R22" s="3">
        <f t="shared" si="6"/>
        <v>1</v>
      </c>
      <c r="S22" s="19">
        <f t="shared" si="7"/>
        <v>0</v>
      </c>
      <c r="T22" s="24">
        <f>(LOG(Table10[[#This Row],[Ratings Score]]+Table10[[#This Row],[Reviews Total]])/LOG(MAX(Table10[Ratings Score],Table10[Reviews Total])))*100</f>
        <v>25.351296314807172</v>
      </c>
      <c r="U22" s="3">
        <v>12</v>
      </c>
      <c r="V22" s="3">
        <v>40.1</v>
      </c>
      <c r="W22" s="3">
        <f>(Table10[[#This Row],[Google Play Store App Size (MB)]]+Table10[[#This Row],[Apple App Store App Size (MB)]])</f>
        <v>52.1</v>
      </c>
      <c r="X22" s="19">
        <f>((MAX(Table10[Total App Size])-Table10[[#This Row],[Total App Size]])/MAX(Table10[Total App Size]))*100</f>
        <v>87.98431734317343</v>
      </c>
      <c r="Y22" s="22">
        <f>(Table10[[#This Row],[Overall Total Rating]]*0.5)+(Table10[[#This Row],[Total App Size Score]]*0.5)</f>
        <v>56.667806828990301</v>
      </c>
      <c r="Z22" s="19">
        <f>(Table10[[#This Row],[Accessibility Score]]*0.5)+(Table10[[#This Row],[Digital Experience Score]]*0.5)</f>
        <v>28.700509912690098</v>
      </c>
    </row>
    <row r="23" spans="1:26" x14ac:dyDescent="0.25">
      <c r="A23" t="s">
        <v>30</v>
      </c>
      <c r="B23" t="s">
        <v>80</v>
      </c>
      <c r="C23" s="11">
        <v>131000000000</v>
      </c>
      <c r="D23" s="11" t="s">
        <v>131</v>
      </c>
      <c r="E23" s="4">
        <v>1</v>
      </c>
      <c r="F23" s="5">
        <f t="shared" si="1"/>
        <v>0.18050541516245489</v>
      </c>
      <c r="G23">
        <v>0</v>
      </c>
      <c r="H23" s="5" t="str">
        <f t="shared" si="2"/>
        <v>1</v>
      </c>
      <c r="I23" t="s">
        <v>18</v>
      </c>
      <c r="J23" s="5" t="str">
        <f t="shared" si="3"/>
        <v>0</v>
      </c>
      <c r="K23" s="17">
        <f t="shared" si="0"/>
        <v>0.37220216606498197</v>
      </c>
      <c r="L23" s="3">
        <v>0</v>
      </c>
      <c r="M23" s="3">
        <v>5</v>
      </c>
      <c r="N23" s="3">
        <f t="shared" si="4"/>
        <v>5</v>
      </c>
      <c r="O23" s="19">
        <f t="shared" si="5"/>
        <v>50</v>
      </c>
      <c r="P23" s="3">
        <v>0</v>
      </c>
      <c r="Q23" s="3">
        <v>23</v>
      </c>
      <c r="R23" s="3">
        <f t="shared" si="6"/>
        <v>23</v>
      </c>
      <c r="S23" s="19">
        <f t="shared" si="7"/>
        <v>20.216777239510179</v>
      </c>
      <c r="T23" s="24">
        <f>(LOG(Table10[[#This Row],[Ratings Score]]+Table10[[#This Row],[Reviews Total]])/LOG(MAX(Table10[Ratings Score],Table10[Reviews Total])))*100</f>
        <v>27.663665375681983</v>
      </c>
      <c r="U23" s="3">
        <v>31</v>
      </c>
      <c r="V23" s="3">
        <v>63.2</v>
      </c>
      <c r="W23" s="3">
        <f>(Table10[[#This Row],[Google Play Store App Size (MB)]]+Table10[[#This Row],[Apple App Store App Size (MB)]])</f>
        <v>94.2</v>
      </c>
      <c r="X23" s="19">
        <f>((MAX(Table10[Total App Size])-Table10[[#This Row],[Total App Size]])/MAX(Table10[Total App Size]))*100</f>
        <v>78.274907749077499</v>
      </c>
      <c r="Y23" s="22">
        <f>(Table10[[#This Row],[Overall Total Rating]]*0.5)+(Table10[[#This Row],[Total App Size Score]]*0.5)</f>
        <v>52.969286562379743</v>
      </c>
      <c r="Z23" s="19">
        <f>(Table10[[#This Row],[Accessibility Score]]*0.5)+(Table10[[#This Row],[Digital Experience Score]]*0.5)</f>
        <v>26.670744364222362</v>
      </c>
    </row>
    <row r="24" spans="1:26" x14ac:dyDescent="0.25">
      <c r="A24" t="s">
        <v>49</v>
      </c>
      <c r="B24" t="s">
        <v>79</v>
      </c>
      <c r="C24" s="11">
        <v>4200000000000</v>
      </c>
      <c r="D24" s="11" t="s">
        <v>143</v>
      </c>
      <c r="E24" s="4">
        <v>249</v>
      </c>
      <c r="F24" s="5">
        <f t="shared" si="1"/>
        <v>44.945848375451263</v>
      </c>
      <c r="G24" t="s">
        <v>13</v>
      </c>
      <c r="H24" s="5" t="str">
        <f t="shared" si="2"/>
        <v>1</v>
      </c>
      <c r="I24" t="s">
        <v>19</v>
      </c>
      <c r="J24" s="5" t="str">
        <f t="shared" si="3"/>
        <v>1</v>
      </c>
      <c r="K24" s="17">
        <f t="shared" si="0"/>
        <v>18.578339350180507</v>
      </c>
      <c r="L24" s="3">
        <v>3.5</v>
      </c>
      <c r="M24" s="3">
        <v>3.1</v>
      </c>
      <c r="N24" s="3">
        <f t="shared" si="4"/>
        <v>6.6</v>
      </c>
      <c r="O24" s="19">
        <f t="shared" si="5"/>
        <v>65.999999999999986</v>
      </c>
      <c r="P24" s="3">
        <v>23057</v>
      </c>
      <c r="Q24" s="3">
        <v>679</v>
      </c>
      <c r="R24" s="3">
        <f t="shared" si="6"/>
        <v>23736</v>
      </c>
      <c r="S24" s="19">
        <f t="shared" si="7"/>
        <v>64.959118183022596</v>
      </c>
      <c r="T24" s="24">
        <f>(LOG(Table10[[#This Row],[Ratings Score]]+Table10[[#This Row],[Reviews Total]])/LOG(MAX(Table10[Ratings Score],Table10[Reviews Total])))*100</f>
        <v>64.977021736003366</v>
      </c>
      <c r="U24" s="3">
        <v>13</v>
      </c>
      <c r="V24" s="3">
        <v>75.099999999999994</v>
      </c>
      <c r="W24" s="3">
        <f>(Table10[[#This Row],[Google Play Store App Size (MB)]]+Table10[[#This Row],[Apple App Store App Size (MB)]])</f>
        <v>88.1</v>
      </c>
      <c r="X24" s="19">
        <f>((MAX(Table10[Total App Size])-Table10[[#This Row],[Total App Size]])/MAX(Table10[Total App Size]))*100</f>
        <v>79.681734317343171</v>
      </c>
      <c r="Y24" s="22">
        <f>(Table10[[#This Row],[Overall Total Rating]]*0.5)+(Table10[[#This Row],[Total App Size Score]]*0.5)</f>
        <v>72.329378026673268</v>
      </c>
      <c r="Z24" s="19">
        <f>(Table10[[#This Row],[Accessibility Score]]*0.5)+(Table10[[#This Row],[Digital Experience Score]]*0.5)</f>
        <v>45.453858688426891</v>
      </c>
    </row>
    <row r="25" spans="1:26" x14ac:dyDescent="0.25">
      <c r="A25" t="s">
        <v>50</v>
      </c>
      <c r="B25" t="s">
        <v>78</v>
      </c>
      <c r="C25" s="11">
        <v>21400000000000</v>
      </c>
      <c r="D25" s="11" t="s">
        <v>144</v>
      </c>
      <c r="E25" s="4">
        <v>327</v>
      </c>
      <c r="F25" s="5">
        <f t="shared" si="1"/>
        <v>59.025270758122737</v>
      </c>
      <c r="G25" t="s">
        <v>8</v>
      </c>
      <c r="H25" s="5" t="str">
        <f t="shared" si="2"/>
        <v>1</v>
      </c>
      <c r="I25" t="s">
        <v>19</v>
      </c>
      <c r="J25" s="5" t="str">
        <f t="shared" si="3"/>
        <v>1</v>
      </c>
      <c r="K25" s="17">
        <f t="shared" si="0"/>
        <v>24.210108303249097</v>
      </c>
      <c r="L25" s="3">
        <v>4.2</v>
      </c>
      <c r="M25" s="3">
        <v>4</v>
      </c>
      <c r="N25" s="3">
        <f t="shared" si="4"/>
        <v>8.1999999999999993</v>
      </c>
      <c r="O25" s="19">
        <f t="shared" si="5"/>
        <v>82</v>
      </c>
      <c r="P25" s="3">
        <v>282395</v>
      </c>
      <c r="Q25" s="3">
        <v>12000</v>
      </c>
      <c r="R25" s="3">
        <f t="shared" si="6"/>
        <v>294395</v>
      </c>
      <c r="S25" s="19">
        <f t="shared" si="7"/>
        <v>81.194013451701736</v>
      </c>
      <c r="T25" s="24">
        <f>(LOG(Table10[[#This Row],[Ratings Score]]+Table10[[#This Row],[Reviews Total]])/LOG(MAX(Table10[Ratings Score],Table10[Reviews Total])))*100</f>
        <v>81.19580913138077</v>
      </c>
      <c r="U25" s="3">
        <v>42</v>
      </c>
      <c r="V25" s="3">
        <v>130.80000000000001</v>
      </c>
      <c r="W25" s="3">
        <f>(Table10[[#This Row],[Google Play Store App Size (MB)]]+Table10[[#This Row],[Apple App Store App Size (MB)]])</f>
        <v>172.8</v>
      </c>
      <c r="X25" s="19">
        <f>((MAX(Table10[Total App Size])-Table10[[#This Row],[Total App Size]])/MAX(Table10[Total App Size]))*100</f>
        <v>60.147601476014756</v>
      </c>
      <c r="Y25" s="22">
        <f>(Table10[[#This Row],[Overall Total Rating]]*0.5)+(Table10[[#This Row],[Total App Size Score]]*0.5)</f>
        <v>70.671705303697763</v>
      </c>
      <c r="Z25" s="19">
        <f>(Table10[[#This Row],[Accessibility Score]]*0.5)+(Table10[[#This Row],[Digital Experience Score]]*0.5)</f>
        <v>47.440906803473432</v>
      </c>
    </row>
    <row r="26" spans="1:26" x14ac:dyDescent="0.25">
      <c r="A26" t="s">
        <v>51</v>
      </c>
      <c r="B26" t="s">
        <v>79</v>
      </c>
      <c r="C26" s="11">
        <v>5760000000000</v>
      </c>
      <c r="D26" s="11" t="s">
        <v>145</v>
      </c>
      <c r="E26" s="4">
        <v>155</v>
      </c>
      <c r="F26" s="5">
        <f t="shared" si="1"/>
        <v>27.978339350180505</v>
      </c>
      <c r="G26" t="s">
        <v>11</v>
      </c>
      <c r="H26" s="5" t="str">
        <f t="shared" si="2"/>
        <v>1</v>
      </c>
      <c r="I26" t="s">
        <v>19</v>
      </c>
      <c r="J26" s="5" t="str">
        <f t="shared" si="3"/>
        <v>1</v>
      </c>
      <c r="K26" s="17">
        <f t="shared" si="0"/>
        <v>11.791335740072205</v>
      </c>
      <c r="L26" s="3">
        <v>4.2</v>
      </c>
      <c r="M26" s="3">
        <v>3.4</v>
      </c>
      <c r="N26" s="3">
        <f t="shared" si="4"/>
        <v>7.6</v>
      </c>
      <c r="O26" s="19">
        <f t="shared" si="5"/>
        <v>76</v>
      </c>
      <c r="P26" s="3">
        <v>50174</v>
      </c>
      <c r="Q26" s="3">
        <v>6900</v>
      </c>
      <c r="R26" s="3">
        <f t="shared" si="6"/>
        <v>57074</v>
      </c>
      <c r="S26" s="19">
        <f t="shared" si="7"/>
        <v>70.616059422186709</v>
      </c>
      <c r="T26" s="24">
        <f>(LOG(Table10[[#This Row],[Ratings Score]]+Table10[[#This Row],[Reviews Total]])/LOG(MAX(Table10[Ratings Score],Table10[Reviews Total])))*100</f>
        <v>70.624639519415439</v>
      </c>
      <c r="U26" s="3">
        <v>144</v>
      </c>
      <c r="V26" s="3">
        <v>244.7</v>
      </c>
      <c r="W26" s="3">
        <f>(Table10[[#This Row],[Google Play Store App Size (MB)]]+Table10[[#This Row],[Apple App Store App Size (MB)]])</f>
        <v>388.7</v>
      </c>
      <c r="X26" s="19">
        <f>((MAX(Table10[Total App Size])-Table10[[#This Row],[Total App Size]])/MAX(Table10[Total App Size]))*100</f>
        <v>10.355166051660524</v>
      </c>
      <c r="Y26" s="22">
        <f>(Table10[[#This Row],[Overall Total Rating]]*0.5)+(Table10[[#This Row],[Total App Size Score]]*0.5)</f>
        <v>40.489902785537979</v>
      </c>
      <c r="Z26" s="19">
        <f>(Table10[[#This Row],[Accessibility Score]]*0.5)+(Table10[[#This Row],[Digital Experience Score]]*0.5)</f>
        <v>26.140619262805092</v>
      </c>
    </row>
    <row r="27" spans="1:26" x14ac:dyDescent="0.25">
      <c r="A27" t="s">
        <v>52</v>
      </c>
      <c r="B27" t="s">
        <v>78</v>
      </c>
      <c r="C27" s="11">
        <v>28450000000000</v>
      </c>
      <c r="D27" s="11" t="s">
        <v>146</v>
      </c>
      <c r="E27" s="4">
        <v>406</v>
      </c>
      <c r="F27" s="5">
        <f t="shared" si="1"/>
        <v>73.285198555956683</v>
      </c>
      <c r="G27" t="s">
        <v>7</v>
      </c>
      <c r="H27" s="5" t="str">
        <f t="shared" si="2"/>
        <v>1</v>
      </c>
      <c r="I27" t="s">
        <v>19</v>
      </c>
      <c r="J27" s="5" t="str">
        <f t="shared" si="3"/>
        <v>1</v>
      </c>
      <c r="K27" s="17">
        <f t="shared" si="0"/>
        <v>29.914079422382677</v>
      </c>
      <c r="L27" s="3">
        <v>4.2</v>
      </c>
      <c r="M27" s="3">
        <v>3.2</v>
      </c>
      <c r="N27" s="3">
        <f t="shared" si="4"/>
        <v>7.4</v>
      </c>
      <c r="O27" s="19">
        <f t="shared" si="5"/>
        <v>74</v>
      </c>
      <c r="P27" s="3">
        <v>2941</v>
      </c>
      <c r="Q27" s="3">
        <v>188</v>
      </c>
      <c r="R27" s="3">
        <f t="shared" si="6"/>
        <v>3129</v>
      </c>
      <c r="S27" s="19">
        <f t="shared" si="7"/>
        <v>51.894243300875175</v>
      </c>
      <c r="T27" s="24">
        <f>(LOG(Table10[[#This Row],[Ratings Score]]+Table10[[#This Row],[Reviews Total]])/LOG(MAX(Table10[Ratings Score],Table10[Reviews Total])))*100</f>
        <v>52.044954839617532</v>
      </c>
      <c r="U27" s="3">
        <v>29</v>
      </c>
      <c r="V27" s="3">
        <v>96.7</v>
      </c>
      <c r="W27" s="3">
        <f>(Table10[[#This Row],[Google Play Store App Size (MB)]]+Table10[[#This Row],[Apple App Store App Size (MB)]])</f>
        <v>125.7</v>
      </c>
      <c r="X27" s="19">
        <f>((MAX(Table10[Total App Size])-Table10[[#This Row],[Total App Size]])/MAX(Table10[Total App Size]))*100</f>
        <v>71.010147601476021</v>
      </c>
      <c r="Y27" s="22">
        <f>(Table10[[#This Row],[Overall Total Rating]]*0.5)+(Table10[[#This Row],[Total App Size Score]]*0.5)</f>
        <v>61.527551220546776</v>
      </c>
      <c r="Z27" s="19">
        <f>(Table10[[#This Row],[Accessibility Score]]*0.5)+(Table10[[#This Row],[Digital Experience Score]]*0.5)</f>
        <v>45.720815321464727</v>
      </c>
    </row>
  </sheetData>
  <conditionalFormatting sqref="A2:A27">
    <cfRule type="duplicateValues" dxfId="2" priority="1"/>
  </conditionalFormatting>
  <pageMargins left="0.7" right="0.7" top="0.75" bottom="0.75" header="0.3" footer="0.3"/>
  <ignoredErrors>
    <ignoredError sqref="F14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C18BC-571B-4BD8-92E8-F47670E24DE9}">
  <dimension ref="A1:H31"/>
  <sheetViews>
    <sheetView workbookViewId="0">
      <selection activeCell="G12" sqref="G12:H12"/>
    </sheetView>
  </sheetViews>
  <sheetFormatPr defaultColWidth="28.7109375" defaultRowHeight="15" x14ac:dyDescent="0.25"/>
  <cols>
    <col min="1" max="1" width="34.28515625" bestFit="1" customWidth="1"/>
    <col min="2" max="2" width="29.140625" bestFit="1" customWidth="1"/>
    <col min="3" max="3" width="3.5703125" customWidth="1"/>
    <col min="4" max="4" width="24" bestFit="1" customWidth="1"/>
    <col min="5" max="5" width="29.42578125" bestFit="1" customWidth="1"/>
    <col min="6" max="6" width="4" customWidth="1"/>
    <col min="7" max="7" width="24" bestFit="1" customWidth="1"/>
    <col min="8" max="8" width="35.7109375" bestFit="1" customWidth="1"/>
  </cols>
  <sheetData>
    <row r="1" spans="1:8" x14ac:dyDescent="0.25">
      <c r="A1" s="6" t="s">
        <v>126</v>
      </c>
      <c r="B1" t="s">
        <v>125</v>
      </c>
      <c r="D1" s="6" t="s">
        <v>126</v>
      </c>
      <c r="E1" t="s">
        <v>127</v>
      </c>
      <c r="G1" s="6" t="s">
        <v>23</v>
      </c>
      <c r="H1" t="s">
        <v>157</v>
      </c>
    </row>
    <row r="2" spans="1:8" x14ac:dyDescent="0.25">
      <c r="A2" s="7" t="s">
        <v>31</v>
      </c>
      <c r="B2" s="23">
        <v>53100388000000</v>
      </c>
      <c r="D2" s="7" t="s">
        <v>29</v>
      </c>
      <c r="E2" s="5">
        <v>17.123104693140796</v>
      </c>
      <c r="G2" s="7" t="s">
        <v>36</v>
      </c>
      <c r="H2" s="5">
        <v>53.377900070910158</v>
      </c>
    </row>
    <row r="3" spans="1:8" x14ac:dyDescent="0.25">
      <c r="A3" s="7" t="s">
        <v>32</v>
      </c>
      <c r="B3" s="23">
        <v>160400000000</v>
      </c>
      <c r="D3" s="7" t="s">
        <v>39</v>
      </c>
      <c r="E3" s="5">
        <v>17.92851985559567</v>
      </c>
      <c r="G3" s="7" t="s">
        <v>31</v>
      </c>
      <c r="H3" s="5">
        <v>49.210976588279465</v>
      </c>
    </row>
    <row r="4" spans="1:8" x14ac:dyDescent="0.25">
      <c r="A4" s="7" t="s">
        <v>33</v>
      </c>
      <c r="B4" s="23">
        <v>1840000000000</v>
      </c>
      <c r="D4" s="7" t="s">
        <v>43</v>
      </c>
      <c r="E4" s="5">
        <v>18.350541516245485</v>
      </c>
      <c r="G4" s="7" t="s">
        <v>50</v>
      </c>
      <c r="H4" s="5">
        <v>47.440906803473432</v>
      </c>
    </row>
    <row r="5" spans="1:8" x14ac:dyDescent="0.25">
      <c r="A5" s="7" t="s">
        <v>34</v>
      </c>
      <c r="B5" s="23">
        <v>12560000000000</v>
      </c>
      <c r="D5" s="7" t="s">
        <v>49</v>
      </c>
      <c r="E5" s="5">
        <v>18.578339350180507</v>
      </c>
      <c r="G5" s="7" t="s">
        <v>35</v>
      </c>
      <c r="H5" s="5">
        <v>47.398727931550738</v>
      </c>
    </row>
    <row r="6" spans="1:8" x14ac:dyDescent="0.25">
      <c r="A6" s="7" t="s">
        <v>35</v>
      </c>
      <c r="B6" s="23">
        <v>11350388000000</v>
      </c>
      <c r="D6" s="7" t="s">
        <v>35</v>
      </c>
      <c r="E6" s="5">
        <v>18.722743682310469</v>
      </c>
      <c r="G6" s="7" t="s">
        <v>52</v>
      </c>
      <c r="H6" s="5">
        <v>45.720815321464727</v>
      </c>
    </row>
    <row r="7" spans="1:8" x14ac:dyDescent="0.25">
      <c r="A7" s="7" t="s">
        <v>36</v>
      </c>
      <c r="B7" s="23">
        <v>26833400000000</v>
      </c>
      <c r="D7" s="7" t="s">
        <v>34</v>
      </c>
      <c r="E7" s="5">
        <v>20.311191335740077</v>
      </c>
      <c r="G7" s="7" t="s">
        <v>49</v>
      </c>
      <c r="H7" s="5">
        <v>45.453858688426891</v>
      </c>
    </row>
    <row r="8" spans="1:8" x14ac:dyDescent="0.25">
      <c r="A8" s="7" t="s">
        <v>37</v>
      </c>
      <c r="B8" s="23">
        <v>6186400000000</v>
      </c>
      <c r="D8" s="7" t="s">
        <v>50</v>
      </c>
      <c r="E8" s="5">
        <v>24.210108303249097</v>
      </c>
      <c r="G8" s="7" t="s">
        <v>29</v>
      </c>
      <c r="H8" s="5">
        <v>39.89105887844012</v>
      </c>
    </row>
    <row r="9" spans="1:8" x14ac:dyDescent="0.25">
      <c r="A9" s="7" t="s">
        <v>38</v>
      </c>
      <c r="B9" s="23">
        <v>3300000000000</v>
      </c>
      <c r="D9" s="7" t="s">
        <v>52</v>
      </c>
      <c r="E9" s="5">
        <v>29.914079422382677</v>
      </c>
      <c r="G9" s="7" t="s">
        <v>40</v>
      </c>
      <c r="H9" s="5">
        <v>38.924216761966179</v>
      </c>
    </row>
    <row r="10" spans="1:8" x14ac:dyDescent="0.25">
      <c r="A10" s="7" t="s">
        <v>39</v>
      </c>
      <c r="B10" s="23">
        <v>14060000000000</v>
      </c>
      <c r="D10" s="7" t="s">
        <v>36</v>
      </c>
      <c r="E10" s="5">
        <v>40.011191335740072</v>
      </c>
      <c r="G10" s="7" t="s">
        <v>47</v>
      </c>
      <c r="H10" s="5">
        <v>37.430329931952514</v>
      </c>
    </row>
    <row r="11" spans="1:8" x14ac:dyDescent="0.25">
      <c r="A11" s="7" t="s">
        <v>40</v>
      </c>
      <c r="B11" s="23">
        <v>307500000000</v>
      </c>
      <c r="D11" s="7" t="s">
        <v>31</v>
      </c>
      <c r="E11" s="5">
        <v>40.599999999999994</v>
      </c>
      <c r="G11" s="7" t="s">
        <v>43</v>
      </c>
      <c r="H11" s="5">
        <v>37.037826779376253</v>
      </c>
    </row>
    <row r="12" spans="1:8" x14ac:dyDescent="0.25">
      <c r="A12" s="7" t="s">
        <v>41</v>
      </c>
      <c r="B12" s="23">
        <v>227200000000</v>
      </c>
    </row>
    <row r="13" spans="1:8" x14ac:dyDescent="0.25">
      <c r="A13" s="7" t="s">
        <v>27</v>
      </c>
      <c r="B13" s="23">
        <v>286200000000</v>
      </c>
      <c r="D13" s="6" t="s">
        <v>126</v>
      </c>
      <c r="E13" t="s">
        <v>25</v>
      </c>
    </row>
    <row r="14" spans="1:8" x14ac:dyDescent="0.25">
      <c r="A14" s="7" t="s">
        <v>42</v>
      </c>
      <c r="B14" s="23">
        <v>225000000000</v>
      </c>
      <c r="D14" s="7" t="s">
        <v>31</v>
      </c>
      <c r="E14" s="5">
        <v>57.821953176558935</v>
      </c>
    </row>
    <row r="15" spans="1:8" x14ac:dyDescent="0.25">
      <c r="A15" s="7" t="s">
        <v>43</v>
      </c>
      <c r="B15" s="23">
        <v>1416052000000</v>
      </c>
      <c r="D15" s="7" t="s">
        <v>47</v>
      </c>
      <c r="E15" s="5">
        <v>60.831056975818385</v>
      </c>
    </row>
    <row r="16" spans="1:8" x14ac:dyDescent="0.25">
      <c r="A16" s="7" t="s">
        <v>28</v>
      </c>
      <c r="B16" s="23">
        <v>1700000000000</v>
      </c>
      <c r="D16" s="7" t="s">
        <v>52</v>
      </c>
      <c r="E16" s="5">
        <v>61.527551220546776</v>
      </c>
    </row>
    <row r="17" spans="1:5" x14ac:dyDescent="0.25">
      <c r="A17" s="7" t="s">
        <v>29</v>
      </c>
      <c r="B17" s="23">
        <v>4100000000000</v>
      </c>
      <c r="D17" s="7" t="s">
        <v>29</v>
      </c>
      <c r="E17" s="5">
        <v>62.659013063739451</v>
      </c>
    </row>
    <row r="18" spans="1:5" x14ac:dyDescent="0.25">
      <c r="A18" s="7" t="s">
        <v>44</v>
      </c>
      <c r="B18" s="23">
        <v>224700000000</v>
      </c>
      <c r="D18" s="7" t="s">
        <v>40</v>
      </c>
      <c r="E18" s="5">
        <v>66.429299949925138</v>
      </c>
    </row>
    <row r="19" spans="1:5" x14ac:dyDescent="0.25">
      <c r="A19" s="7" t="s">
        <v>45</v>
      </c>
      <c r="B19" s="23">
        <v>8910000000000</v>
      </c>
      <c r="D19" s="7" t="s">
        <v>36</v>
      </c>
      <c r="E19" s="5">
        <v>66.744608806080237</v>
      </c>
    </row>
    <row r="20" spans="1:5" x14ac:dyDescent="0.25">
      <c r="A20" s="7" t="s">
        <v>46</v>
      </c>
      <c r="B20" s="23">
        <v>1180000000000</v>
      </c>
      <c r="D20" s="7" t="s">
        <v>44</v>
      </c>
      <c r="E20" s="5">
        <v>70.046353674579095</v>
      </c>
    </row>
    <row r="21" spans="1:5" x14ac:dyDescent="0.25">
      <c r="A21" s="7" t="s">
        <v>47</v>
      </c>
      <c r="B21" s="23">
        <v>4666450000000</v>
      </c>
      <c r="D21" s="7" t="s">
        <v>50</v>
      </c>
      <c r="E21" s="5">
        <v>70.671705303697763</v>
      </c>
    </row>
    <row r="22" spans="1:5" x14ac:dyDescent="0.25">
      <c r="A22" s="7" t="s">
        <v>48</v>
      </c>
      <c r="B22" s="23">
        <v>142500000000</v>
      </c>
      <c r="D22" s="7" t="s">
        <v>49</v>
      </c>
      <c r="E22" s="5">
        <v>72.329378026673268</v>
      </c>
    </row>
    <row r="23" spans="1:5" x14ac:dyDescent="0.25">
      <c r="A23" s="7" t="s">
        <v>30</v>
      </c>
      <c r="B23" s="23">
        <v>131000000000</v>
      </c>
      <c r="D23" s="7" t="s">
        <v>35</v>
      </c>
      <c r="E23" s="5">
        <v>76.07471218079101</v>
      </c>
    </row>
    <row r="24" spans="1:5" x14ac:dyDescent="0.25">
      <c r="A24" s="7" t="s">
        <v>49</v>
      </c>
      <c r="B24" s="23">
        <v>4200000000000</v>
      </c>
    </row>
    <row r="25" spans="1:5" x14ac:dyDescent="0.25">
      <c r="A25" s="7" t="s">
        <v>50</v>
      </c>
      <c r="B25" s="23">
        <v>21400000000000</v>
      </c>
      <c r="D25" s="6" t="s">
        <v>126</v>
      </c>
      <c r="E25" t="s">
        <v>129</v>
      </c>
    </row>
    <row r="26" spans="1:5" x14ac:dyDescent="0.25">
      <c r="A26" s="7" t="s">
        <v>51</v>
      </c>
      <c r="B26" s="23">
        <v>5760000000000</v>
      </c>
      <c r="D26" s="7" t="s">
        <v>39</v>
      </c>
      <c r="E26" s="5">
        <v>78.926623295275149</v>
      </c>
    </row>
    <row r="27" spans="1:5" x14ac:dyDescent="0.25">
      <c r="A27" s="7" t="s">
        <v>52</v>
      </c>
      <c r="B27" s="23">
        <v>28450000000000</v>
      </c>
      <c r="D27" s="7" t="s">
        <v>50</v>
      </c>
      <c r="E27" s="5">
        <v>81.19580913138077</v>
      </c>
    </row>
    <row r="28" spans="1:5" x14ac:dyDescent="0.25">
      <c r="A28" s="7" t="s">
        <v>24</v>
      </c>
      <c r="B28" s="23">
        <v>212717578000000</v>
      </c>
      <c r="D28" s="7" t="s">
        <v>35</v>
      </c>
      <c r="E28" s="5">
        <v>84.875439121729613</v>
      </c>
    </row>
    <row r="29" spans="1:5" x14ac:dyDescent="0.25">
      <c r="D29" s="7" t="s">
        <v>31</v>
      </c>
      <c r="E29" s="5">
        <v>88.314570559759943</v>
      </c>
    </row>
    <row r="30" spans="1:5" x14ac:dyDescent="0.25">
      <c r="D30" s="7" t="s">
        <v>33</v>
      </c>
      <c r="E30" s="5">
        <v>100.00011495852857</v>
      </c>
    </row>
    <row r="31" spans="1:5" x14ac:dyDescent="0.25">
      <c r="D31" s="5"/>
    </row>
  </sheetData>
  <pageMargins left="0.7" right="0.7" top="0.75" bottom="0.75" header="0.3" footer="0.3"/>
  <pageSetup orientation="portrait"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1EA7E-7E4C-43FB-889B-29774E9878C2}">
  <dimension ref="A1:C25"/>
  <sheetViews>
    <sheetView workbookViewId="0">
      <selection activeCell="F5" sqref="F5"/>
    </sheetView>
  </sheetViews>
  <sheetFormatPr defaultRowHeight="15" x14ac:dyDescent="0.25"/>
  <cols>
    <col min="1" max="1" width="36.140625" bestFit="1" customWidth="1"/>
    <col min="2" max="2" width="50.7109375" bestFit="1" customWidth="1"/>
    <col min="3" max="3" width="51.42578125" bestFit="1" customWidth="1"/>
  </cols>
  <sheetData>
    <row r="1" spans="1:3" x14ac:dyDescent="0.25">
      <c r="A1" s="1" t="s">
        <v>20</v>
      </c>
      <c r="B1" s="1" t="s">
        <v>21</v>
      </c>
      <c r="C1" s="1" t="s">
        <v>100</v>
      </c>
    </row>
    <row r="2" spans="1:3" x14ac:dyDescent="0.25">
      <c r="A2" s="9" t="s">
        <v>0</v>
      </c>
      <c r="B2" s="8" t="str">
        <f>HYPERLINK("https://www.cbn.gov.ng/supervision/Inst-DM.html","Commercial Banks by Central Bank of Nigeria")</f>
        <v>Commercial Banks by Central Bank of Nigeria</v>
      </c>
      <c r="C2">
        <v>2026</v>
      </c>
    </row>
    <row r="3" spans="1:3" s="9" customFormat="1" x14ac:dyDescent="0.25">
      <c r="A3" s="9" t="s">
        <v>85</v>
      </c>
      <c r="B3" s="13" t="str">
        <f>HYPERLINK("https://chrome.com","Banks Website")</f>
        <v>Banks Website</v>
      </c>
      <c r="C3" s="33">
        <v>2026</v>
      </c>
    </row>
    <row r="4" spans="1:3" x14ac:dyDescent="0.25">
      <c r="A4" s="9" t="s">
        <v>82</v>
      </c>
      <c r="B4" s="8" t="str">
        <f>HYPERLINK("https://dailytrust.com/cbn-releases-full-list-of-nigerian-banks/","Daily Trust current CBN update News")</f>
        <v>Daily Trust current CBN update News</v>
      </c>
      <c r="C4">
        <v>2026</v>
      </c>
    </row>
    <row r="5" spans="1:3" x14ac:dyDescent="0.25">
      <c r="A5" s="1" t="s">
        <v>88</v>
      </c>
      <c r="B5" s="8" t="str">
        <f>HYPERLINK("https://africanfinancials.com/document/","African Financials/NGX Document Library/Banks Portal ")</f>
        <v xml:space="preserve">African Financials/NGX Document Library/Banks Portal </v>
      </c>
      <c r="C5" t="s">
        <v>96</v>
      </c>
    </row>
    <row r="6" spans="1:3" x14ac:dyDescent="0.25">
      <c r="A6" s="1" t="s">
        <v>90</v>
      </c>
      <c r="B6" s="8" t="str">
        <f>HYPERLINK("nairametrics.com/2026/06/11/10-largest-banks-in-nigeria-by-branch-network-in-2026/","Naira Metrics Research/Banks Website")</f>
        <v>Naira Metrics Research/Banks Website</v>
      </c>
      <c r="C6" t="s">
        <v>91</v>
      </c>
    </row>
    <row r="7" spans="1:3" x14ac:dyDescent="0.25">
      <c r="A7" s="1" t="s">
        <v>93</v>
      </c>
      <c r="B7" s="8" t="str">
        <f>HYPERLINK("https://www.thecable.ng/cbn-increases-atm-card-issuance-fee-to-n1500-scraps-maintenance-charge/","TheCable current CBN Update News")</f>
        <v>TheCable current CBN Update News</v>
      </c>
      <c r="C7">
        <v>2026</v>
      </c>
    </row>
    <row r="8" spans="1:3" x14ac:dyDescent="0.25">
      <c r="A8" s="1" t="s">
        <v>86</v>
      </c>
      <c r="B8" s="8" t="str">
        <f>HYPERLINK("https://cbn.gov.ng","CBN 2026 update/NRS")</f>
        <v>CBN 2026 update/NRS</v>
      </c>
      <c r="C8" s="12">
        <v>46082</v>
      </c>
    </row>
    <row r="9" spans="1:3" s="14" customFormat="1" x14ac:dyDescent="0.25">
      <c r="A9" s="14" t="s">
        <v>113</v>
      </c>
      <c r="B9" s="15" t="str">
        <f>HYPERLINK("https://www.legit.ng/business-economy/economy/1708374-cbn-scraps-card-maintenance-fees-email-alerts-free-4-banking-charges-effect/","Legit, CBN Scraps Card Maintenance Fee")</f>
        <v>Legit, CBN Scraps Card Maintenance Fee</v>
      </c>
      <c r="C9" s="32">
        <v>2026</v>
      </c>
    </row>
    <row r="10" spans="1:3" x14ac:dyDescent="0.25">
      <c r="A10" s="1" t="s">
        <v>89</v>
      </c>
      <c r="B10" s="8" t="str">
        <f>HYPERLINK("https://chrome.com","Banks Website")</f>
        <v>Banks Website</v>
      </c>
      <c r="C10">
        <v>2026</v>
      </c>
    </row>
    <row r="11" spans="1:3" s="1" customFormat="1" x14ac:dyDescent="0.25">
      <c r="A11" s="1" t="s">
        <v>109</v>
      </c>
      <c r="B11" s="8" t="str">
        <f>HYPERLINK("https://chrome.com","Banks Website")</f>
        <v>Banks Website</v>
      </c>
      <c r="C11" s="34">
        <v>2026</v>
      </c>
    </row>
    <row r="12" spans="1:3" x14ac:dyDescent="0.25">
      <c r="A12" s="1" t="s">
        <v>108</v>
      </c>
      <c r="B12" s="8" t="str">
        <f>HYPERLINK("https://playstore.com","Google Play Store")</f>
        <v>Google Play Store</v>
      </c>
      <c r="C12" s="12">
        <v>46266</v>
      </c>
    </row>
    <row r="13" spans="1:3" x14ac:dyDescent="0.25">
      <c r="A13" s="1" t="s">
        <v>107</v>
      </c>
      <c r="B13" s="8" t="str">
        <f>HYPERLINK("https://playstore.com","Google Play Store")</f>
        <v>Google Play Store</v>
      </c>
      <c r="C13" s="12">
        <v>46266</v>
      </c>
    </row>
    <row r="14" spans="1:3" x14ac:dyDescent="0.25">
      <c r="A14" s="1" t="s">
        <v>106</v>
      </c>
      <c r="B14" s="8" t="str">
        <f>HYPERLINK("https://playstore.com","Google Play Store")</f>
        <v>Google Play Store</v>
      </c>
      <c r="C14" s="12">
        <v>46266</v>
      </c>
    </row>
    <row r="15" spans="1:3" x14ac:dyDescent="0.25">
      <c r="A15" s="1" t="s">
        <v>110</v>
      </c>
      <c r="B15" s="8" t="str">
        <f>HYPERLINK("https://apps.apple.com","Apple App Store")</f>
        <v>Apple App Store</v>
      </c>
      <c r="C15" s="12">
        <v>46266</v>
      </c>
    </row>
    <row r="16" spans="1:3" x14ac:dyDescent="0.25">
      <c r="A16" s="1" t="s">
        <v>111</v>
      </c>
      <c r="B16" s="8" t="str">
        <f>HYPERLINK("https://apps.apple.com","Apple App Store")</f>
        <v>Apple App Store</v>
      </c>
      <c r="C16" s="12">
        <v>46266</v>
      </c>
    </row>
    <row r="17" spans="1:3" x14ac:dyDescent="0.25">
      <c r="A17" s="1" t="s">
        <v>112</v>
      </c>
      <c r="B17" s="8" t="str">
        <f>HYPERLINK("https://apps.apple.com","Apple App Store")</f>
        <v>Apple App Store</v>
      </c>
      <c r="C17" s="12">
        <v>46266</v>
      </c>
    </row>
    <row r="18" spans="1:3" x14ac:dyDescent="0.25">
      <c r="A18" s="1" t="s">
        <v>104</v>
      </c>
      <c r="B18" s="8" t="str">
        <f>HYPERLINK("https://chrome.com","Banks Website")</f>
        <v>Banks Website</v>
      </c>
      <c r="C18">
        <v>2026</v>
      </c>
    </row>
    <row r="19" spans="1:3" x14ac:dyDescent="0.25">
      <c r="A19" s="1" t="s">
        <v>105</v>
      </c>
      <c r="B19" s="8" t="str">
        <f>HYPERLINK("https://chrome.com","Banks Website")</f>
        <v>Banks Website</v>
      </c>
      <c r="C19">
        <v>2026</v>
      </c>
    </row>
    <row r="20" spans="1:3" x14ac:dyDescent="0.25">
      <c r="A20" s="1"/>
      <c r="B20" s="8"/>
    </row>
    <row r="21" spans="1:3" x14ac:dyDescent="0.25">
      <c r="A21" t="s">
        <v>98</v>
      </c>
    </row>
    <row r="22" spans="1:3" x14ac:dyDescent="0.25">
      <c r="A22" s="8" t="s">
        <v>99</v>
      </c>
    </row>
    <row r="24" spans="1:3" x14ac:dyDescent="0.25">
      <c r="A24" t="s">
        <v>83</v>
      </c>
    </row>
    <row r="25" spans="1:3" x14ac:dyDescent="0.25">
      <c r="A25" s="8" t="s">
        <v>84</v>
      </c>
    </row>
  </sheetData>
  <phoneticPr fontId="7" type="noConversion"/>
  <hyperlinks>
    <hyperlink ref="A22" r:id="rId1" xr:uid="{2CF075F0-4065-4DA3-99C9-46990FFC8166}"/>
    <hyperlink ref="A25" r:id="rId2" xr:uid="{DC1D4772-43B4-4EEC-8465-D853A9242FBD}"/>
  </hyperlinks>
  <pageMargins left="0.7" right="0.7" top="0.75" bottom="0.75" header="0.3" footer="0.3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showGridLines="0" showRowColHeaders="0" tabSelected="1" zoomScale="62" zoomScaleNormal="62" workbookViewId="0">
      <selection activeCell="AH23" sqref="AH23"/>
    </sheetView>
  </sheetViews>
  <sheetFormatPr defaultRowHeight="15" x14ac:dyDescent="0.25"/>
  <sheetData/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U7:X27"/>
  <sheetViews>
    <sheetView showGridLines="0" showRowColHeaders="0" zoomScale="62" zoomScaleNormal="62" workbookViewId="0">
      <selection activeCell="AA22" sqref="AA22"/>
    </sheetView>
  </sheetViews>
  <sheetFormatPr defaultRowHeight="15" x14ac:dyDescent="0.25"/>
  <cols>
    <col min="21" max="21" width="11.5703125" customWidth="1"/>
    <col min="22" max="22" width="19.5703125" customWidth="1"/>
    <col min="23" max="23" width="11.85546875" bestFit="1" customWidth="1"/>
    <col min="24" max="24" width="33" bestFit="1" customWidth="1"/>
    <col min="25" max="25" width="10.28515625" customWidth="1"/>
    <col min="26" max="26" width="11.85546875" customWidth="1"/>
  </cols>
  <sheetData>
    <row r="7" spans="21:24" ht="17.25" x14ac:dyDescent="0.3">
      <c r="U7" s="26"/>
      <c r="V7" s="26"/>
      <c r="W7" s="26"/>
      <c r="X7" s="26"/>
    </row>
    <row r="8" spans="21:24" ht="17.25" x14ac:dyDescent="0.3">
      <c r="U8" s="27"/>
      <c r="V8" s="28"/>
      <c r="W8" s="29"/>
      <c r="X8" s="30"/>
    </row>
    <row r="9" spans="21:24" ht="17.25" x14ac:dyDescent="0.3">
      <c r="U9" s="27"/>
      <c r="V9" s="28"/>
      <c r="W9" s="29"/>
      <c r="X9" s="30"/>
    </row>
    <row r="10" spans="21:24" ht="17.25" x14ac:dyDescent="0.3">
      <c r="U10" s="27"/>
      <c r="V10" s="28"/>
      <c r="W10" s="29"/>
      <c r="X10" s="30"/>
    </row>
    <row r="11" spans="21:24" ht="17.25" x14ac:dyDescent="0.3">
      <c r="U11" s="27"/>
      <c r="V11" s="28"/>
      <c r="W11" s="29"/>
      <c r="X11" s="30"/>
    </row>
    <row r="12" spans="21:24" ht="17.25" x14ac:dyDescent="0.3">
      <c r="U12" s="27"/>
      <c r="V12" s="28"/>
      <c r="W12" s="29"/>
      <c r="X12" s="30"/>
    </row>
    <row r="13" spans="21:24" ht="17.25" x14ac:dyDescent="0.3">
      <c r="U13" s="27"/>
      <c r="V13" s="28"/>
      <c r="W13" s="29"/>
      <c r="X13" s="30"/>
    </row>
    <row r="14" spans="21:24" ht="17.25" x14ac:dyDescent="0.3">
      <c r="U14" s="27"/>
      <c r="V14" s="28"/>
      <c r="W14" s="29"/>
      <c r="X14" s="30"/>
    </row>
    <row r="15" spans="21:24" ht="17.25" x14ac:dyDescent="0.3">
      <c r="U15" s="27"/>
      <c r="V15" s="28"/>
      <c r="W15" s="29"/>
      <c r="X15" s="30"/>
    </row>
    <row r="16" spans="21:24" ht="17.25" x14ac:dyDescent="0.3">
      <c r="U16" s="27"/>
      <c r="V16" s="28"/>
      <c r="W16" s="29"/>
      <c r="X16" s="30"/>
    </row>
    <row r="17" spans="21:24" ht="17.25" x14ac:dyDescent="0.3">
      <c r="U17" s="27"/>
      <c r="V17" s="28"/>
      <c r="W17" s="29"/>
      <c r="X17" s="30"/>
    </row>
    <row r="18" spans="21:24" ht="17.25" x14ac:dyDescent="0.3">
      <c r="U18" s="27"/>
      <c r="V18" s="28"/>
      <c r="W18" s="29"/>
      <c r="X18" s="30"/>
    </row>
    <row r="19" spans="21:24" ht="17.25" x14ac:dyDescent="0.3">
      <c r="U19" s="27"/>
      <c r="V19" s="28"/>
      <c r="W19" s="29"/>
      <c r="X19" s="30"/>
    </row>
    <row r="20" spans="21:24" ht="17.25" x14ac:dyDescent="0.3">
      <c r="U20" s="27"/>
      <c r="V20" s="28"/>
      <c r="W20" s="29"/>
      <c r="X20" s="30"/>
    </row>
    <row r="21" spans="21:24" ht="17.25" x14ac:dyDescent="0.3">
      <c r="U21" s="27"/>
      <c r="V21" s="28"/>
      <c r="W21" s="29"/>
      <c r="X21" s="30"/>
    </row>
    <row r="22" spans="21:24" ht="17.25" x14ac:dyDescent="0.3">
      <c r="U22" s="27"/>
      <c r="V22" s="28"/>
      <c r="W22" s="29"/>
      <c r="X22" s="30"/>
    </row>
    <row r="23" spans="21:24" ht="17.25" x14ac:dyDescent="0.3">
      <c r="U23" s="27"/>
      <c r="V23" s="28"/>
      <c r="W23" s="29"/>
      <c r="X23" s="30"/>
    </row>
    <row r="24" spans="21:24" ht="17.25" x14ac:dyDescent="0.3">
      <c r="U24" s="27"/>
      <c r="V24" s="28"/>
      <c r="W24" s="29"/>
      <c r="X24" s="30"/>
    </row>
    <row r="25" spans="21:24" ht="17.25" x14ac:dyDescent="0.3">
      <c r="U25" s="27"/>
      <c r="V25" s="28"/>
      <c r="W25" s="29"/>
      <c r="X25" s="30"/>
    </row>
    <row r="26" spans="21:24" ht="17.25" x14ac:dyDescent="0.3">
      <c r="U26" s="27"/>
      <c r="V26" s="28"/>
      <c r="W26" s="29"/>
      <c r="X26" s="30"/>
    </row>
    <row r="27" spans="21:24" ht="17.25" x14ac:dyDescent="0.3">
      <c r="U27" s="27"/>
      <c r="V27" s="28"/>
      <c r="W27" s="29"/>
      <c r="X27" s="30"/>
    </row>
  </sheetData>
  <sortState xmlns:xlrd2="http://schemas.microsoft.com/office/spreadsheetml/2017/richdata2" ref="U8:X27">
    <sortCondition ref="U7"/>
  </sortState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681C9-35A9-4057-B6D5-7691023401F3}">
  <dimension ref="A1:E27"/>
  <sheetViews>
    <sheetView zoomScaleNormal="100" workbookViewId="0">
      <selection activeCell="D2" sqref="D2"/>
    </sheetView>
  </sheetViews>
  <sheetFormatPr defaultRowHeight="15" x14ac:dyDescent="0.25"/>
  <cols>
    <col min="1" max="1" width="34.28515625" bestFit="1" customWidth="1"/>
    <col min="2" max="2" width="30.85546875" style="5" bestFit="1" customWidth="1"/>
    <col min="3" max="3" width="28.85546875" bestFit="1" customWidth="1"/>
    <col min="4" max="4" width="7.42578125" bestFit="1" customWidth="1"/>
    <col min="5" max="5" width="10.5703125" bestFit="1" customWidth="1"/>
  </cols>
  <sheetData>
    <row r="1" spans="1:5" s="1" customFormat="1" x14ac:dyDescent="0.25">
      <c r="A1" s="9" t="s">
        <v>0</v>
      </c>
      <c r="B1" s="14" t="s">
        <v>154</v>
      </c>
      <c r="C1" s="1" t="s">
        <v>26</v>
      </c>
      <c r="D1" s="1" t="s">
        <v>155</v>
      </c>
      <c r="E1" s="1" t="s">
        <v>156</v>
      </c>
    </row>
    <row r="2" spans="1:5" x14ac:dyDescent="0.25">
      <c r="A2" t="s">
        <v>31</v>
      </c>
      <c r="B2" s="25">
        <v>53.1</v>
      </c>
      <c r="C2" s="5">
        <v>49.210976588279465</v>
      </c>
      <c r="D2" s="5">
        <f>AVERAGE(C2:C27)</f>
        <v>33.822979475561844</v>
      </c>
      <c r="E2" s="25">
        <f>AVERAGE(B2:B27)</f>
        <v>8.1838461538461473</v>
      </c>
    </row>
    <row r="3" spans="1:5" x14ac:dyDescent="0.25">
      <c r="A3" t="s">
        <v>32</v>
      </c>
      <c r="B3" s="25">
        <v>0.16</v>
      </c>
      <c r="C3" s="5">
        <v>26.893082253870904</v>
      </c>
    </row>
    <row r="4" spans="1:5" x14ac:dyDescent="0.25">
      <c r="A4" t="s">
        <v>33</v>
      </c>
      <c r="B4" s="25">
        <v>1.84</v>
      </c>
      <c r="C4" s="5">
        <v>25.438837403892069</v>
      </c>
    </row>
    <row r="5" spans="1:5" x14ac:dyDescent="0.25">
      <c r="A5" t="s">
        <v>34</v>
      </c>
      <c r="B5" s="25">
        <v>12.56</v>
      </c>
      <c r="C5" s="5">
        <v>28.566028598326341</v>
      </c>
    </row>
    <row r="6" spans="1:5" x14ac:dyDescent="0.25">
      <c r="A6" t="s">
        <v>35</v>
      </c>
      <c r="B6" s="25">
        <v>11.35</v>
      </c>
      <c r="C6" s="5">
        <v>47.398727931550738</v>
      </c>
    </row>
    <row r="7" spans="1:5" x14ac:dyDescent="0.25">
      <c r="A7" t="s">
        <v>36</v>
      </c>
      <c r="B7" s="25">
        <v>26.83</v>
      </c>
      <c r="C7" s="5">
        <v>53.377900070910158</v>
      </c>
    </row>
    <row r="8" spans="1:5" x14ac:dyDescent="0.25">
      <c r="A8" t="s">
        <v>37</v>
      </c>
      <c r="B8" s="25">
        <v>6.18</v>
      </c>
      <c r="C8" s="5">
        <v>34.535592109045133</v>
      </c>
    </row>
    <row r="9" spans="1:5" x14ac:dyDescent="0.25">
      <c r="A9" t="s">
        <v>38</v>
      </c>
      <c r="B9" s="25">
        <v>3.3</v>
      </c>
      <c r="C9" s="5">
        <v>21.673153451582547</v>
      </c>
    </row>
    <row r="10" spans="1:5" x14ac:dyDescent="0.25">
      <c r="A10" t="s">
        <v>39</v>
      </c>
      <c r="B10" s="25">
        <v>14.06</v>
      </c>
      <c r="C10" s="5">
        <v>36.001035677815885</v>
      </c>
    </row>
    <row r="11" spans="1:5" x14ac:dyDescent="0.25">
      <c r="A11" t="s">
        <v>40</v>
      </c>
      <c r="B11" s="25">
        <v>0.31</v>
      </c>
      <c r="C11" s="5">
        <v>38.924216761966179</v>
      </c>
    </row>
    <row r="12" spans="1:5" x14ac:dyDescent="0.25">
      <c r="A12" t="s">
        <v>41</v>
      </c>
      <c r="B12" s="25">
        <v>0.23</v>
      </c>
      <c r="C12" s="5">
        <v>21.404810251456254</v>
      </c>
    </row>
    <row r="13" spans="1:5" x14ac:dyDescent="0.25">
      <c r="A13" t="s">
        <v>27</v>
      </c>
      <c r="B13" s="25">
        <v>0.28999999999999998</v>
      </c>
      <c r="C13" s="5">
        <v>27.31846468490652</v>
      </c>
    </row>
    <row r="14" spans="1:5" x14ac:dyDescent="0.25">
      <c r="A14" t="s">
        <v>42</v>
      </c>
      <c r="B14" s="25">
        <v>0.23</v>
      </c>
      <c r="C14" s="5">
        <v>23.507539901387805</v>
      </c>
    </row>
    <row r="15" spans="1:5" x14ac:dyDescent="0.25">
      <c r="A15" t="s">
        <v>43</v>
      </c>
      <c r="B15" s="25">
        <v>1.42</v>
      </c>
      <c r="C15" s="5">
        <v>37.037826779376253</v>
      </c>
    </row>
    <row r="16" spans="1:5" x14ac:dyDescent="0.25">
      <c r="A16" t="s">
        <v>28</v>
      </c>
      <c r="B16" s="25">
        <v>1.7</v>
      </c>
      <c r="C16" s="5">
        <v>21.217501014679954</v>
      </c>
    </row>
    <row r="17" spans="1:3" x14ac:dyDescent="0.25">
      <c r="A17" t="s">
        <v>29</v>
      </c>
      <c r="B17" s="25">
        <v>4.0999999999999996</v>
      </c>
      <c r="C17" s="5">
        <v>39.89105887844012</v>
      </c>
    </row>
    <row r="18" spans="1:3" x14ac:dyDescent="0.25">
      <c r="A18" t="s">
        <v>44</v>
      </c>
      <c r="B18" s="25">
        <v>0.23</v>
      </c>
      <c r="C18" s="5">
        <v>35.786895248841894</v>
      </c>
    </row>
    <row r="19" spans="1:3" x14ac:dyDescent="0.25">
      <c r="A19" t="s">
        <v>45</v>
      </c>
      <c r="B19" s="25">
        <v>8.91</v>
      </c>
      <c r="C19" s="5">
        <v>29.110559255260107</v>
      </c>
    </row>
    <row r="20" spans="1:3" x14ac:dyDescent="0.25">
      <c r="A20" t="s">
        <v>46</v>
      </c>
      <c r="B20" s="25">
        <v>1.2</v>
      </c>
      <c r="C20" s="5">
        <v>24.545475217984364</v>
      </c>
    </row>
    <row r="21" spans="1:3" x14ac:dyDescent="0.25">
      <c r="A21" t="s">
        <v>47</v>
      </c>
      <c r="B21" s="25">
        <v>4.7</v>
      </c>
      <c r="C21" s="5">
        <v>37.430329931952514</v>
      </c>
    </row>
    <row r="22" spans="1:3" x14ac:dyDescent="0.25">
      <c r="A22" t="s">
        <v>48</v>
      </c>
      <c r="B22" s="25">
        <v>0.14000000000000001</v>
      </c>
      <c r="C22" s="5">
        <v>28.700509912690098</v>
      </c>
    </row>
    <row r="23" spans="1:3" x14ac:dyDescent="0.25">
      <c r="A23" t="s">
        <v>30</v>
      </c>
      <c r="B23" s="25">
        <v>0.13</v>
      </c>
      <c r="C23" s="5">
        <v>26.670744364222362</v>
      </c>
    </row>
    <row r="24" spans="1:3" x14ac:dyDescent="0.25">
      <c r="A24" t="s">
        <v>49</v>
      </c>
      <c r="B24" s="25">
        <v>4.2</v>
      </c>
      <c r="C24" s="5">
        <v>45.453858688426891</v>
      </c>
    </row>
    <row r="25" spans="1:3" x14ac:dyDescent="0.25">
      <c r="A25" t="s">
        <v>50</v>
      </c>
      <c r="B25" s="25">
        <v>21.4</v>
      </c>
      <c r="C25" s="5">
        <v>47.440906803473432</v>
      </c>
    </row>
    <row r="26" spans="1:3" x14ac:dyDescent="0.25">
      <c r="A26" t="s">
        <v>51</v>
      </c>
      <c r="B26" s="25">
        <v>5.76</v>
      </c>
      <c r="C26" s="5">
        <v>26.140619262805092</v>
      </c>
    </row>
    <row r="27" spans="1:3" x14ac:dyDescent="0.25">
      <c r="A27" t="s">
        <v>52</v>
      </c>
      <c r="B27" s="25">
        <v>28.45</v>
      </c>
      <c r="C27" s="5">
        <v>45.720815321464727</v>
      </c>
    </row>
  </sheetData>
  <conditionalFormatting sqref="A2:A27">
    <cfRule type="duplicateValues" dxfId="1" priority="1"/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2C615-7B1A-4345-9840-678B604D7FDF}">
  <dimension ref="A1:E33"/>
  <sheetViews>
    <sheetView workbookViewId="0">
      <selection activeCell="G4" sqref="G4"/>
    </sheetView>
  </sheetViews>
  <sheetFormatPr defaultRowHeight="15" x14ac:dyDescent="0.25"/>
  <cols>
    <col min="1" max="1" width="34.28515625" bestFit="1" customWidth="1"/>
    <col min="2" max="2" width="25.7109375" bestFit="1" customWidth="1"/>
    <col min="3" max="3" width="23.85546875" customWidth="1"/>
    <col min="4" max="4" width="18.140625" customWidth="1"/>
    <col min="5" max="5" width="26.7109375" customWidth="1"/>
  </cols>
  <sheetData>
    <row r="1" spans="1:5" x14ac:dyDescent="0.25">
      <c r="A1" s="9" t="s">
        <v>0</v>
      </c>
      <c r="B1" s="9" t="s">
        <v>82</v>
      </c>
      <c r="C1" s="1" t="s">
        <v>90</v>
      </c>
      <c r="D1" s="1" t="s">
        <v>109</v>
      </c>
      <c r="E1" s="1" t="s">
        <v>105</v>
      </c>
    </row>
    <row r="2" spans="1:5" x14ac:dyDescent="0.25">
      <c r="A2" t="s">
        <v>31</v>
      </c>
      <c r="B2" t="s">
        <v>78</v>
      </c>
      <c r="C2">
        <v>554</v>
      </c>
      <c r="D2" t="s">
        <v>2</v>
      </c>
      <c r="E2">
        <v>9090901901</v>
      </c>
    </row>
    <row r="3" spans="1:5" x14ac:dyDescent="0.25">
      <c r="A3" t="s">
        <v>32</v>
      </c>
      <c r="B3" t="s">
        <v>80</v>
      </c>
      <c r="C3">
        <v>14</v>
      </c>
      <c r="D3" t="s">
        <v>87</v>
      </c>
      <c r="E3" t="s">
        <v>103</v>
      </c>
    </row>
    <row r="4" spans="1:5" x14ac:dyDescent="0.25">
      <c r="A4" t="s">
        <v>33</v>
      </c>
      <c r="B4" t="s">
        <v>79</v>
      </c>
      <c r="C4">
        <v>8</v>
      </c>
      <c r="D4" t="s">
        <v>103</v>
      </c>
      <c r="E4" t="s">
        <v>103</v>
      </c>
    </row>
    <row r="5" spans="1:5" x14ac:dyDescent="0.25">
      <c r="A5" t="s">
        <v>34</v>
      </c>
      <c r="B5" t="s">
        <v>79</v>
      </c>
      <c r="C5">
        <v>273</v>
      </c>
      <c r="D5" t="s">
        <v>3</v>
      </c>
      <c r="E5">
        <v>8087603717</v>
      </c>
    </row>
    <row r="6" spans="1:5" x14ac:dyDescent="0.25">
      <c r="A6" t="s">
        <v>35</v>
      </c>
      <c r="B6" t="s">
        <v>78</v>
      </c>
      <c r="C6">
        <v>251</v>
      </c>
      <c r="D6" t="s">
        <v>4</v>
      </c>
      <c r="E6">
        <v>9030005252</v>
      </c>
    </row>
    <row r="7" spans="1:5" x14ac:dyDescent="0.25">
      <c r="A7" t="s">
        <v>36</v>
      </c>
      <c r="B7" t="s">
        <v>78</v>
      </c>
      <c r="C7">
        <v>550</v>
      </c>
      <c r="D7" t="s">
        <v>5</v>
      </c>
      <c r="E7" t="s">
        <v>103</v>
      </c>
    </row>
    <row r="8" spans="1:5" x14ac:dyDescent="0.25">
      <c r="A8" t="s">
        <v>37</v>
      </c>
      <c r="B8" t="s">
        <v>78</v>
      </c>
      <c r="C8">
        <v>206</v>
      </c>
      <c r="D8" t="s">
        <v>6</v>
      </c>
      <c r="E8">
        <v>9099999814</v>
      </c>
    </row>
    <row r="9" spans="1:5" x14ac:dyDescent="0.25">
      <c r="A9" t="s">
        <v>38</v>
      </c>
      <c r="B9" t="s">
        <v>79</v>
      </c>
      <c r="C9">
        <v>50</v>
      </c>
      <c r="D9" t="s">
        <v>17</v>
      </c>
      <c r="E9" t="s">
        <v>103</v>
      </c>
    </row>
    <row r="10" spans="1:5" x14ac:dyDescent="0.25">
      <c r="A10" t="s">
        <v>39</v>
      </c>
      <c r="B10" t="s">
        <v>78</v>
      </c>
      <c r="C10">
        <v>240</v>
      </c>
      <c r="D10" t="s">
        <v>1</v>
      </c>
      <c r="E10">
        <v>904002900</v>
      </c>
    </row>
    <row r="11" spans="1:5" x14ac:dyDescent="0.25">
      <c r="A11" t="s">
        <v>40</v>
      </c>
      <c r="B11" t="s">
        <v>79</v>
      </c>
      <c r="C11">
        <v>154</v>
      </c>
      <c r="D11" t="s">
        <v>14</v>
      </c>
      <c r="E11" t="s">
        <v>103</v>
      </c>
    </row>
    <row r="12" spans="1:5" x14ac:dyDescent="0.25">
      <c r="A12" t="s">
        <v>41</v>
      </c>
      <c r="B12" t="s">
        <v>79</v>
      </c>
      <c r="C12">
        <v>6</v>
      </c>
      <c r="D12" t="s">
        <v>92</v>
      </c>
      <c r="E12" t="s">
        <v>103</v>
      </c>
    </row>
    <row r="13" spans="1:5" x14ac:dyDescent="0.25">
      <c r="A13" t="s">
        <v>27</v>
      </c>
      <c r="B13" t="s">
        <v>79</v>
      </c>
      <c r="C13">
        <v>5</v>
      </c>
      <c r="D13" t="s">
        <v>95</v>
      </c>
      <c r="E13" t="s">
        <v>103</v>
      </c>
    </row>
    <row r="14" spans="1:5" x14ac:dyDescent="0.25">
      <c r="A14" t="s">
        <v>42</v>
      </c>
      <c r="B14" t="s">
        <v>80</v>
      </c>
      <c r="C14" t="s">
        <v>97</v>
      </c>
      <c r="D14" t="s">
        <v>94</v>
      </c>
      <c r="E14" t="s">
        <v>103</v>
      </c>
    </row>
    <row r="15" spans="1:5" x14ac:dyDescent="0.25">
      <c r="A15" t="s">
        <v>43</v>
      </c>
      <c r="B15" t="s">
        <v>79</v>
      </c>
      <c r="C15">
        <v>250</v>
      </c>
      <c r="D15" t="s">
        <v>12</v>
      </c>
      <c r="E15" t="s">
        <v>103</v>
      </c>
    </row>
    <row r="16" spans="1:5" x14ac:dyDescent="0.25">
      <c r="A16" t="s">
        <v>28</v>
      </c>
      <c r="B16" t="s">
        <v>79</v>
      </c>
      <c r="C16">
        <v>33</v>
      </c>
      <c r="D16" t="s">
        <v>16</v>
      </c>
      <c r="E16" t="s">
        <v>103</v>
      </c>
    </row>
    <row r="17" spans="1:5" x14ac:dyDescent="0.25">
      <c r="A17" t="s">
        <v>29</v>
      </c>
      <c r="B17" t="s">
        <v>80</v>
      </c>
      <c r="C17">
        <v>233</v>
      </c>
      <c r="D17" t="s">
        <v>103</v>
      </c>
      <c r="E17" t="s">
        <v>103</v>
      </c>
    </row>
    <row r="18" spans="1:5" x14ac:dyDescent="0.25">
      <c r="A18" t="s">
        <v>44</v>
      </c>
      <c r="B18" t="s">
        <v>80</v>
      </c>
      <c r="C18">
        <v>17</v>
      </c>
      <c r="D18" t="s">
        <v>102</v>
      </c>
      <c r="E18" t="s">
        <v>103</v>
      </c>
    </row>
    <row r="19" spans="1:5" x14ac:dyDescent="0.25">
      <c r="A19" t="s">
        <v>45</v>
      </c>
      <c r="B19" t="s">
        <v>79</v>
      </c>
      <c r="C19">
        <v>129</v>
      </c>
      <c r="D19" t="s">
        <v>9</v>
      </c>
      <c r="E19">
        <v>8089900000</v>
      </c>
    </row>
    <row r="20" spans="1:5" x14ac:dyDescent="0.25">
      <c r="A20" t="s">
        <v>46</v>
      </c>
      <c r="B20" t="s">
        <v>79</v>
      </c>
      <c r="C20">
        <v>13</v>
      </c>
      <c r="D20" t="s">
        <v>15</v>
      </c>
      <c r="E20" t="s">
        <v>103</v>
      </c>
    </row>
    <row r="21" spans="1:5" x14ac:dyDescent="0.25">
      <c r="A21" t="s">
        <v>47</v>
      </c>
      <c r="B21" t="s">
        <v>79</v>
      </c>
      <c r="C21">
        <v>186</v>
      </c>
      <c r="D21" t="s">
        <v>10</v>
      </c>
      <c r="E21">
        <v>7008220000</v>
      </c>
    </row>
    <row r="22" spans="1:5" x14ac:dyDescent="0.25">
      <c r="A22" t="s">
        <v>48</v>
      </c>
      <c r="B22" t="s">
        <v>80</v>
      </c>
      <c r="C22">
        <v>6</v>
      </c>
      <c r="D22" t="s">
        <v>101</v>
      </c>
      <c r="E22" t="s">
        <v>103</v>
      </c>
    </row>
    <row r="23" spans="1:5" x14ac:dyDescent="0.25">
      <c r="A23" t="s">
        <v>30</v>
      </c>
      <c r="B23" t="s">
        <v>80</v>
      </c>
      <c r="C23">
        <v>1</v>
      </c>
      <c r="D23" t="s">
        <v>103</v>
      </c>
      <c r="E23" t="s">
        <v>103</v>
      </c>
    </row>
    <row r="24" spans="1:5" x14ac:dyDescent="0.25">
      <c r="A24" t="s">
        <v>49</v>
      </c>
      <c r="B24" t="s">
        <v>79</v>
      </c>
      <c r="C24">
        <v>249</v>
      </c>
      <c r="D24" t="s">
        <v>13</v>
      </c>
      <c r="E24">
        <v>9070070001</v>
      </c>
    </row>
    <row r="25" spans="1:5" x14ac:dyDescent="0.25">
      <c r="A25" t="s">
        <v>50</v>
      </c>
      <c r="B25" t="s">
        <v>78</v>
      </c>
      <c r="C25">
        <v>327</v>
      </c>
      <c r="D25" t="s">
        <v>8</v>
      </c>
      <c r="E25">
        <v>9030010007</v>
      </c>
    </row>
    <row r="26" spans="1:5" x14ac:dyDescent="0.25">
      <c r="A26" t="s">
        <v>51</v>
      </c>
      <c r="B26" t="s">
        <v>79</v>
      </c>
      <c r="C26">
        <v>155</v>
      </c>
      <c r="D26" t="s">
        <v>11</v>
      </c>
      <c r="E26">
        <v>9044411010</v>
      </c>
    </row>
    <row r="27" spans="1:5" x14ac:dyDescent="0.25">
      <c r="A27" t="s">
        <v>52</v>
      </c>
      <c r="B27" t="s">
        <v>78</v>
      </c>
      <c r="C27">
        <v>406</v>
      </c>
      <c r="D27" t="s">
        <v>7</v>
      </c>
      <c r="E27">
        <v>7040004422</v>
      </c>
    </row>
    <row r="29" spans="1:5" x14ac:dyDescent="0.25">
      <c r="A29" s="1"/>
    </row>
    <row r="30" spans="1:5" x14ac:dyDescent="0.25">
      <c r="A30" s="31"/>
    </row>
    <row r="31" spans="1:5" x14ac:dyDescent="0.25">
      <c r="A31" s="1"/>
    </row>
    <row r="32" spans="1:5" x14ac:dyDescent="0.25">
      <c r="A32" s="1"/>
    </row>
    <row r="33" spans="1:1" x14ac:dyDescent="0.25">
      <c r="A33" s="31"/>
    </row>
  </sheetData>
  <conditionalFormatting sqref="A2:A2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001_Raw Data</vt:lpstr>
      <vt:lpstr>003_Analysis Model</vt:lpstr>
      <vt:lpstr>Pivot Summary</vt:lpstr>
      <vt:lpstr>002_Data Dict &amp; Sources</vt:lpstr>
      <vt:lpstr>Dashboard</vt:lpstr>
      <vt:lpstr>Dashboard 2</vt:lpstr>
      <vt:lpstr>Relationship Table</vt:lpstr>
      <vt:lpstr>Posting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Opeyemi Peter</cp:lastModifiedBy>
  <dcterms:created xsi:type="dcterms:W3CDTF">2026-07-13T10:57:49Z</dcterms:created>
  <dcterms:modified xsi:type="dcterms:W3CDTF">2026-09-22T12:26:42Z</dcterms:modified>
</cp:coreProperties>
</file>