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-460" windowWidth="28800" windowHeight="18000" tabRatio="500" activeTab="4"/>
  </bookViews>
  <sheets>
    <sheet name="KPI 19" sheetId="2" r:id="rId1"/>
    <sheet name="Graphes KPI 2019" sheetId="3" r:id="rId2"/>
    <sheet name="Historique KPI" sheetId="7" r:id="rId3"/>
    <sheet name="Données client" sheetId="4" r:id="rId4"/>
    <sheet name="Gestion participative" sheetId="5" r:id="rId5"/>
    <sheet name="Calendrier commun" sheetId="6" r:id="rId6"/>
  </sheets>
  <calcPr calcId="140001" concurrentCalc="0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6" roundtripDataSignature="AMtx7mhtKkQI0nv3A8rrqvyOIO+x8/9m7Q=="/>
    </ext>
  </extLst>
</workbook>
</file>

<file path=xl/calcChain.xml><?xml version="1.0" encoding="utf-8"?>
<calcChain xmlns="http://schemas.openxmlformats.org/spreadsheetml/2006/main">
  <c r="N76" i="3" l="1"/>
  <c r="N75" i="3"/>
  <c r="N74" i="3"/>
  <c r="N73" i="3"/>
  <c r="M75" i="3"/>
  <c r="M74" i="3"/>
  <c r="M73" i="3"/>
  <c r="I74" i="2"/>
  <c r="F71" i="2"/>
  <c r="G71" i="2"/>
  <c r="H71" i="2"/>
  <c r="I71" i="2"/>
  <c r="J71" i="2"/>
  <c r="K71" i="2"/>
  <c r="L71" i="2"/>
  <c r="M71" i="2"/>
  <c r="N71" i="2"/>
  <c r="O71" i="2"/>
  <c r="E71" i="2"/>
  <c r="D68" i="2"/>
  <c r="D66" i="2"/>
  <c r="D70" i="2"/>
  <c r="E68" i="2"/>
  <c r="E66" i="2"/>
  <c r="F68" i="2"/>
  <c r="F66" i="2"/>
  <c r="G68" i="2"/>
  <c r="G66" i="2"/>
  <c r="H68" i="2"/>
  <c r="H66" i="2"/>
  <c r="I68" i="2"/>
  <c r="I66" i="2"/>
  <c r="J68" i="2"/>
  <c r="J66" i="2"/>
  <c r="K68" i="2"/>
  <c r="K66" i="2"/>
  <c r="L68" i="2"/>
  <c r="L66" i="2"/>
  <c r="M68" i="2"/>
  <c r="M66" i="2"/>
  <c r="N68" i="2"/>
  <c r="N66" i="2"/>
  <c r="O68" i="2"/>
  <c r="O66" i="2"/>
  <c r="D71" i="2"/>
  <c r="D62" i="2"/>
  <c r="M62" i="2"/>
  <c r="E62" i="2"/>
  <c r="F62" i="2"/>
  <c r="G62" i="2"/>
  <c r="H62" i="2"/>
  <c r="I62" i="2"/>
  <c r="J62" i="2"/>
  <c r="K62" i="2"/>
  <c r="L62" i="2"/>
  <c r="N62" i="2"/>
  <c r="O62" i="2"/>
  <c r="G81" i="2"/>
  <c r="Q82" i="2"/>
  <c r="E27" i="2"/>
  <c r="J26" i="2"/>
  <c r="K26" i="2"/>
  <c r="L26" i="2"/>
  <c r="M26" i="2"/>
  <c r="N26" i="2"/>
  <c r="O26" i="2"/>
  <c r="I26" i="2"/>
  <c r="F27" i="2"/>
  <c r="I25" i="2"/>
  <c r="E24" i="2"/>
  <c r="F24" i="2"/>
  <c r="G24" i="2"/>
  <c r="H24" i="2"/>
  <c r="I24" i="2"/>
  <c r="J24" i="2"/>
  <c r="K24" i="2"/>
  <c r="L24" i="2"/>
  <c r="M24" i="2"/>
  <c r="N24" i="2"/>
  <c r="O24" i="2"/>
  <c r="D24" i="2"/>
  <c r="E22" i="2"/>
  <c r="F22" i="2"/>
  <c r="G22" i="2"/>
  <c r="H22" i="2"/>
  <c r="I22" i="2"/>
  <c r="J22" i="2"/>
  <c r="K22" i="2"/>
  <c r="L22" i="2"/>
  <c r="M22" i="2"/>
  <c r="N22" i="2"/>
  <c r="O22" i="2"/>
  <c r="D22" i="2"/>
  <c r="D49" i="2"/>
  <c r="E50" i="2"/>
  <c r="F50" i="2"/>
  <c r="G50" i="2"/>
  <c r="H50" i="2"/>
  <c r="I50" i="2"/>
  <c r="J50" i="2"/>
  <c r="K50" i="2"/>
  <c r="L50" i="2"/>
  <c r="M50" i="2"/>
  <c r="N50" i="2"/>
  <c r="O50" i="2"/>
  <c r="D50" i="2"/>
  <c r="G48" i="2"/>
  <c r="F48" i="2"/>
  <c r="E48" i="2"/>
  <c r="D48" i="2"/>
  <c r="N45" i="2"/>
  <c r="G45" i="2"/>
  <c r="F45" i="2"/>
  <c r="E45" i="2"/>
  <c r="D45" i="2"/>
  <c r="F41" i="2"/>
  <c r="E41" i="2"/>
  <c r="D41" i="2"/>
  <c r="O40" i="2"/>
  <c r="N40" i="2"/>
  <c r="M40" i="2"/>
  <c r="J40" i="2"/>
  <c r="G40" i="2"/>
  <c r="N36" i="2"/>
  <c r="F36" i="2"/>
  <c r="E36" i="2"/>
  <c r="D36" i="2"/>
  <c r="Q45" i="2"/>
  <c r="Q48" i="2"/>
  <c r="Q36" i="2"/>
  <c r="Q41" i="2"/>
  <c r="Q31" i="2"/>
  <c r="D13" i="2"/>
  <c r="C15" i="3"/>
  <c r="E49" i="2"/>
  <c r="E13" i="2"/>
  <c r="D15" i="3"/>
  <c r="F49" i="2"/>
  <c r="F13" i="2"/>
  <c r="E15" i="3"/>
  <c r="G49" i="2"/>
  <c r="G13" i="2"/>
  <c r="F15" i="3"/>
  <c r="H49" i="2"/>
  <c r="H13" i="2"/>
  <c r="G15" i="3"/>
  <c r="I49" i="2"/>
  <c r="I13" i="2"/>
  <c r="H15" i="3"/>
  <c r="J49" i="2"/>
  <c r="J13" i="2"/>
  <c r="I15" i="3"/>
  <c r="K49" i="2"/>
  <c r="K13" i="2"/>
  <c r="J15" i="3"/>
  <c r="L49" i="2"/>
  <c r="L13" i="2"/>
  <c r="K15" i="3"/>
  <c r="M49" i="2"/>
  <c r="M13" i="2"/>
  <c r="L15" i="3"/>
  <c r="C21" i="3"/>
  <c r="D21" i="3"/>
  <c r="E21" i="3"/>
  <c r="F21" i="3"/>
  <c r="G21" i="3"/>
  <c r="H21" i="3"/>
  <c r="I21" i="3"/>
  <c r="J21" i="3"/>
  <c r="K21" i="3"/>
  <c r="L21" i="3"/>
  <c r="N19" i="3"/>
  <c r="M19" i="3"/>
  <c r="L19" i="3"/>
  <c r="K19" i="3"/>
  <c r="J19" i="3"/>
  <c r="I19" i="3"/>
  <c r="H19" i="3"/>
  <c r="G19" i="3"/>
  <c r="F19" i="3"/>
  <c r="E19" i="3"/>
  <c r="D19" i="3"/>
  <c r="C19" i="3"/>
  <c r="N18" i="3"/>
  <c r="M18" i="3"/>
  <c r="L18" i="3"/>
  <c r="K18" i="3"/>
  <c r="J18" i="3"/>
  <c r="I18" i="3"/>
  <c r="H18" i="3"/>
  <c r="G18" i="3"/>
  <c r="F18" i="3"/>
  <c r="E18" i="3"/>
  <c r="D18" i="3"/>
  <c r="C18" i="3"/>
  <c r="C16" i="3"/>
  <c r="D16" i="3"/>
  <c r="E16" i="3"/>
  <c r="F16" i="3"/>
  <c r="G16" i="3"/>
  <c r="H16" i="3"/>
  <c r="I16" i="3"/>
  <c r="J16" i="3"/>
  <c r="K16" i="3"/>
  <c r="L16" i="3"/>
  <c r="N49" i="2"/>
  <c r="N13" i="2"/>
  <c r="M15" i="3"/>
  <c r="M16" i="3"/>
  <c r="O49" i="2"/>
  <c r="O13" i="2"/>
  <c r="N15" i="3"/>
  <c r="N16" i="3"/>
  <c r="D81" i="2"/>
  <c r="E81" i="2"/>
  <c r="F81" i="2"/>
  <c r="H81" i="2"/>
  <c r="I81" i="2"/>
  <c r="J81" i="2"/>
  <c r="K81" i="2"/>
  <c r="L81" i="2"/>
  <c r="M81" i="2"/>
  <c r="N81" i="2"/>
  <c r="O81" i="2"/>
  <c r="Q81" i="2"/>
  <c r="Q80" i="2"/>
  <c r="D79" i="2"/>
  <c r="E79" i="2"/>
  <c r="F79" i="2"/>
  <c r="G79" i="2"/>
  <c r="H79" i="2"/>
  <c r="I79" i="2"/>
  <c r="J79" i="2"/>
  <c r="K79" i="2"/>
  <c r="L79" i="2"/>
  <c r="M79" i="2"/>
  <c r="N79" i="2"/>
  <c r="O79" i="2"/>
  <c r="Q79" i="2"/>
  <c r="D25" i="2"/>
  <c r="D74" i="2"/>
  <c r="E74" i="2"/>
  <c r="F74" i="2"/>
  <c r="G74" i="2"/>
  <c r="H74" i="2"/>
  <c r="J74" i="2"/>
  <c r="K74" i="2"/>
  <c r="L74" i="2"/>
  <c r="M74" i="2"/>
  <c r="N74" i="2"/>
  <c r="O74" i="2"/>
  <c r="Q74" i="2"/>
  <c r="H25" i="2"/>
  <c r="G25" i="2"/>
  <c r="F25" i="2"/>
  <c r="E25" i="2"/>
  <c r="Q73" i="2"/>
  <c r="Q72" i="2"/>
  <c r="Q71" i="2"/>
  <c r="E70" i="2"/>
  <c r="F70" i="2"/>
  <c r="G70" i="2"/>
  <c r="H70" i="2"/>
  <c r="I70" i="2"/>
  <c r="J70" i="2"/>
  <c r="K70" i="2"/>
  <c r="L70" i="2"/>
  <c r="M70" i="2"/>
  <c r="N70" i="2"/>
  <c r="O70" i="2"/>
  <c r="Q70" i="2"/>
  <c r="Q69" i="2"/>
  <c r="Q68" i="2"/>
  <c r="Q67" i="2"/>
  <c r="Q66" i="2"/>
  <c r="D65" i="2"/>
  <c r="E65" i="2"/>
  <c r="F65" i="2"/>
  <c r="G65" i="2"/>
  <c r="H65" i="2"/>
  <c r="I65" i="2"/>
  <c r="J65" i="2"/>
  <c r="K65" i="2"/>
  <c r="L65" i="2"/>
  <c r="M65" i="2"/>
  <c r="N65" i="2"/>
  <c r="O65" i="2"/>
  <c r="Q65" i="2"/>
  <c r="Q64" i="2"/>
  <c r="Q63" i="2"/>
  <c r="Q62" i="2"/>
  <c r="O59" i="2"/>
  <c r="O58" i="2"/>
  <c r="N58" i="2"/>
  <c r="M58" i="2"/>
  <c r="L58" i="2"/>
  <c r="K58" i="2"/>
  <c r="J58" i="2"/>
  <c r="I58" i="2"/>
  <c r="H58" i="2"/>
  <c r="G58" i="2"/>
  <c r="F58" i="2"/>
  <c r="D52" i="2"/>
  <c r="D53" i="2"/>
  <c r="E52" i="2"/>
  <c r="E53" i="2"/>
  <c r="F52" i="2"/>
  <c r="F53" i="2"/>
  <c r="G52" i="2"/>
  <c r="G53" i="2"/>
  <c r="H52" i="2"/>
  <c r="H53" i="2"/>
  <c r="I52" i="2"/>
  <c r="I53" i="2"/>
  <c r="J52" i="2"/>
  <c r="J53" i="2"/>
  <c r="K52" i="2"/>
  <c r="K53" i="2"/>
  <c r="L52" i="2"/>
  <c r="L53" i="2"/>
  <c r="M52" i="2"/>
  <c r="M53" i="2"/>
  <c r="N52" i="2"/>
  <c r="N53" i="2"/>
  <c r="O52" i="2"/>
  <c r="O53" i="2"/>
  <c r="Q52" i="2"/>
  <c r="Q49" i="2"/>
  <c r="Q50" i="2"/>
  <c r="Q51" i="2"/>
  <c r="O51" i="2"/>
  <c r="N51" i="2"/>
  <c r="M51" i="2"/>
  <c r="L51" i="2"/>
  <c r="K51" i="2"/>
  <c r="J51" i="2"/>
  <c r="I51" i="2"/>
  <c r="H51" i="2"/>
  <c r="G51" i="2"/>
  <c r="F51" i="2"/>
  <c r="E51" i="2"/>
  <c r="D51" i="2"/>
  <c r="Q47" i="2"/>
  <c r="O47" i="2"/>
  <c r="N47" i="2"/>
  <c r="M47" i="2"/>
  <c r="L47" i="2"/>
  <c r="K47" i="2"/>
  <c r="J47" i="2"/>
  <c r="I47" i="2"/>
  <c r="H47" i="2"/>
  <c r="G47" i="2"/>
  <c r="F47" i="2"/>
  <c r="E47" i="2"/>
  <c r="D47" i="2"/>
  <c r="Q40" i="2"/>
  <c r="Q43" i="2"/>
  <c r="Q44" i="2"/>
  <c r="O44" i="2"/>
  <c r="N44" i="2"/>
  <c r="M44" i="2"/>
  <c r="L44" i="2"/>
  <c r="K44" i="2"/>
  <c r="J44" i="2"/>
  <c r="I44" i="2"/>
  <c r="H44" i="2"/>
  <c r="G44" i="2"/>
  <c r="F44" i="2"/>
  <c r="E44" i="2"/>
  <c r="D44" i="2"/>
  <c r="Q42" i="2"/>
  <c r="O42" i="2"/>
  <c r="N42" i="2"/>
  <c r="M42" i="2"/>
  <c r="L42" i="2"/>
  <c r="K42" i="2"/>
  <c r="J42" i="2"/>
  <c r="I42" i="2"/>
  <c r="H42" i="2"/>
  <c r="G42" i="2"/>
  <c r="F42" i="2"/>
  <c r="E42" i="2"/>
  <c r="D42" i="2"/>
  <c r="Q35" i="2"/>
  <c r="Q38" i="2"/>
  <c r="Q39" i="2"/>
  <c r="O39" i="2"/>
  <c r="N39" i="2"/>
  <c r="M39" i="2"/>
  <c r="L39" i="2"/>
  <c r="K39" i="2"/>
  <c r="J39" i="2"/>
  <c r="I39" i="2"/>
  <c r="H39" i="2"/>
  <c r="G39" i="2"/>
  <c r="F39" i="2"/>
  <c r="E39" i="2"/>
  <c r="D39" i="2"/>
  <c r="Q37" i="2"/>
  <c r="O37" i="2"/>
  <c r="N37" i="2"/>
  <c r="M37" i="2"/>
  <c r="L37" i="2"/>
  <c r="K37" i="2"/>
  <c r="J37" i="2"/>
  <c r="I37" i="2"/>
  <c r="H37" i="2"/>
  <c r="G37" i="2"/>
  <c r="F37" i="2"/>
  <c r="E37" i="2"/>
  <c r="D37" i="2"/>
  <c r="Q30" i="2"/>
  <c r="Q33" i="2"/>
  <c r="Q34" i="2"/>
  <c r="O34" i="2"/>
  <c r="N34" i="2"/>
  <c r="M34" i="2"/>
  <c r="L34" i="2"/>
  <c r="K34" i="2"/>
  <c r="J34" i="2"/>
  <c r="I34" i="2"/>
  <c r="H34" i="2"/>
  <c r="G34" i="2"/>
  <c r="F34" i="2"/>
  <c r="E34" i="2"/>
  <c r="D34" i="2"/>
  <c r="Q32" i="2"/>
  <c r="O32" i="2"/>
  <c r="N32" i="2"/>
  <c r="M32" i="2"/>
  <c r="L32" i="2"/>
  <c r="K32" i="2"/>
  <c r="J32" i="2"/>
  <c r="I32" i="2"/>
  <c r="H32" i="2"/>
  <c r="G32" i="2"/>
  <c r="F32" i="2"/>
  <c r="E32" i="2"/>
  <c r="D32" i="2"/>
  <c r="G27" i="2"/>
  <c r="H27" i="2"/>
  <c r="I27" i="2"/>
  <c r="J27" i="2"/>
  <c r="K27" i="2"/>
  <c r="Q27" i="2"/>
  <c r="O27" i="2"/>
  <c r="N27" i="2"/>
  <c r="M27" i="2"/>
  <c r="L27" i="2"/>
  <c r="Q26" i="2"/>
  <c r="Q25" i="2"/>
  <c r="Q24" i="2"/>
  <c r="Q23" i="2"/>
  <c r="Q22" i="2"/>
  <c r="B22" i="2"/>
  <c r="O19" i="2"/>
  <c r="C19" i="2"/>
  <c r="O18" i="2"/>
  <c r="C18" i="2"/>
  <c r="O17" i="2"/>
  <c r="N17" i="2"/>
  <c r="M17" i="2"/>
  <c r="L17" i="2"/>
  <c r="K17" i="2"/>
  <c r="J17" i="2"/>
  <c r="I17" i="2"/>
  <c r="H17" i="2"/>
  <c r="G17" i="2"/>
  <c r="F17" i="2"/>
  <c r="C17" i="2"/>
  <c r="O16" i="2"/>
  <c r="N16" i="2"/>
  <c r="M16" i="2"/>
  <c r="L16" i="2"/>
  <c r="K16" i="2"/>
  <c r="J16" i="2"/>
  <c r="I16" i="2"/>
  <c r="H16" i="2"/>
  <c r="G16" i="2"/>
  <c r="F16" i="2"/>
  <c r="E16" i="2"/>
  <c r="D16" i="2"/>
  <c r="Q13" i="2"/>
  <c r="Q14" i="2"/>
  <c r="Q15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Q10" i="2"/>
  <c r="Q11" i="2"/>
  <c r="Q12" i="2"/>
  <c r="O10" i="2"/>
  <c r="O11" i="2"/>
  <c r="O12" i="2"/>
  <c r="N10" i="2"/>
  <c r="N11" i="2"/>
  <c r="N12" i="2"/>
  <c r="M10" i="2"/>
  <c r="M11" i="2"/>
  <c r="M12" i="2"/>
  <c r="L10" i="2"/>
  <c r="L11" i="2"/>
  <c r="L12" i="2"/>
  <c r="K10" i="2"/>
  <c r="K11" i="2"/>
  <c r="K12" i="2"/>
  <c r="J10" i="2"/>
  <c r="J11" i="2"/>
  <c r="J12" i="2"/>
  <c r="I10" i="2"/>
  <c r="I11" i="2"/>
  <c r="I12" i="2"/>
  <c r="H10" i="2"/>
  <c r="H11" i="2"/>
  <c r="H12" i="2"/>
  <c r="G10" i="2"/>
  <c r="G11" i="2"/>
  <c r="G12" i="2"/>
  <c r="F10" i="2"/>
  <c r="F11" i="2"/>
  <c r="F12" i="2"/>
  <c r="E10" i="2"/>
  <c r="E11" i="2"/>
  <c r="E12" i="2"/>
  <c r="D10" i="2"/>
  <c r="D11" i="2"/>
  <c r="D12" i="2"/>
  <c r="Q7" i="2"/>
  <c r="Q8" i="2"/>
  <c r="Q9" i="2"/>
  <c r="O7" i="2"/>
  <c r="O8" i="2"/>
  <c r="O9" i="2"/>
  <c r="N7" i="2"/>
  <c r="N8" i="2"/>
  <c r="N9" i="2"/>
  <c r="M7" i="2"/>
  <c r="M8" i="2"/>
  <c r="M9" i="2"/>
  <c r="L7" i="2"/>
  <c r="L8" i="2"/>
  <c r="L9" i="2"/>
  <c r="K7" i="2"/>
  <c r="K8" i="2"/>
  <c r="K9" i="2"/>
  <c r="J7" i="2"/>
  <c r="J8" i="2"/>
  <c r="J9" i="2"/>
  <c r="I7" i="2"/>
  <c r="I8" i="2"/>
  <c r="I9" i="2"/>
  <c r="H7" i="2"/>
  <c r="H8" i="2"/>
  <c r="H9" i="2"/>
  <c r="G7" i="2"/>
  <c r="G8" i="2"/>
  <c r="G9" i="2"/>
  <c r="F7" i="2"/>
  <c r="F8" i="2"/>
  <c r="F9" i="2"/>
  <c r="E7" i="2"/>
  <c r="E8" i="2"/>
  <c r="E9" i="2"/>
  <c r="D7" i="2"/>
  <c r="D8" i="2"/>
  <c r="D9" i="2"/>
  <c r="Q4" i="2"/>
  <c r="Q5" i="2"/>
  <c r="Q6" i="2"/>
  <c r="O4" i="2"/>
  <c r="O5" i="2"/>
  <c r="O6" i="2"/>
  <c r="N4" i="2"/>
  <c r="N5" i="2"/>
  <c r="N6" i="2"/>
  <c r="M4" i="2"/>
  <c r="M5" i="2"/>
  <c r="M6" i="2"/>
  <c r="L4" i="2"/>
  <c r="L5" i="2"/>
  <c r="L6" i="2"/>
  <c r="K4" i="2"/>
  <c r="K5" i="2"/>
  <c r="K6" i="2"/>
  <c r="J4" i="2"/>
  <c r="J5" i="2"/>
  <c r="J6" i="2"/>
  <c r="I4" i="2"/>
  <c r="I5" i="2"/>
  <c r="I6" i="2"/>
  <c r="H4" i="2"/>
  <c r="H5" i="2"/>
  <c r="H6" i="2"/>
  <c r="G4" i="2"/>
  <c r="G5" i="2"/>
  <c r="G6" i="2"/>
  <c r="F4" i="2"/>
  <c r="F5" i="2"/>
  <c r="F6" i="2"/>
  <c r="E4" i="2"/>
  <c r="E5" i="2"/>
  <c r="E6" i="2"/>
  <c r="D4" i="2"/>
  <c r="D5" i="2"/>
  <c r="D6" i="2"/>
  <c r="E58" i="2"/>
  <c r="E57" i="2"/>
  <c r="F57" i="2"/>
  <c r="G57" i="2"/>
  <c r="H57" i="2"/>
  <c r="I57" i="2"/>
  <c r="J57" i="2"/>
  <c r="K57" i="2"/>
  <c r="L57" i="2"/>
  <c r="M57" i="2"/>
  <c r="N57" i="2"/>
  <c r="N59" i="2"/>
  <c r="N19" i="2"/>
  <c r="M59" i="2"/>
  <c r="M19" i="2"/>
  <c r="L59" i="2"/>
  <c r="L19" i="2"/>
  <c r="K59" i="2"/>
  <c r="K19" i="2"/>
  <c r="J59" i="2"/>
  <c r="J19" i="2"/>
  <c r="I59" i="2"/>
  <c r="I19" i="2"/>
  <c r="H59" i="2"/>
  <c r="H19" i="2"/>
  <c r="G59" i="2"/>
  <c r="G19" i="2"/>
  <c r="F59" i="2"/>
  <c r="F19" i="2"/>
  <c r="E59" i="2"/>
  <c r="E19" i="2"/>
  <c r="D59" i="2"/>
  <c r="D19" i="2"/>
  <c r="N18" i="2"/>
  <c r="M18" i="2"/>
  <c r="L18" i="2"/>
  <c r="K18" i="2"/>
  <c r="J18" i="2"/>
  <c r="I18" i="2"/>
  <c r="H18" i="2"/>
  <c r="G18" i="2"/>
  <c r="F18" i="2"/>
  <c r="E18" i="2"/>
  <c r="D18" i="2"/>
  <c r="D17" i="2"/>
</calcChain>
</file>

<file path=xl/comments1.xml><?xml version="1.0" encoding="utf-8"?>
<comments xmlns="http://schemas.openxmlformats.org/spreadsheetml/2006/main">
  <authors>
    <author/>
  </authors>
  <commentList>
    <comment ref="C2" authorId="0">
      <text>
        <r>
          <rPr>
            <sz val="11"/>
            <color rgb="FF000000"/>
            <rFont val="Calibri"/>
          </rPr>
          <t>======
ID#AAAAI7yQDWs
Julien Jacquet    (2019-05-31 10:44:03)
! NE REMPLIR QUE LES CASES JAUNES (RESULTATS) OU GRISES (PREVISIONS) ! 
Les autres sont des formules automatiques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AN4mcoO+R0zR/Krwbv0+bsSuZ4Q=="/>
    </ext>
  </extLst>
</comments>
</file>

<file path=xl/sharedStrings.xml><?xml version="1.0" encoding="utf-8"?>
<sst xmlns="http://schemas.openxmlformats.org/spreadsheetml/2006/main" count="214" uniqueCount="183">
  <si>
    <t xml:space="preserve">Janvier </t>
  </si>
  <si>
    <t xml:space="preserve">Février </t>
  </si>
  <si>
    <t xml:space="preserve">Mars </t>
  </si>
  <si>
    <t>Avril</t>
  </si>
  <si>
    <t>Mai</t>
  </si>
  <si>
    <t>Juin</t>
  </si>
  <si>
    <t>Juillet</t>
  </si>
  <si>
    <t>Août</t>
  </si>
  <si>
    <t xml:space="preserve">Septembre </t>
  </si>
  <si>
    <t xml:space="preserve">Octobre </t>
  </si>
  <si>
    <t xml:space="preserve">Novembre </t>
  </si>
  <si>
    <t xml:space="preserve">Décembre </t>
  </si>
  <si>
    <t>Année 2018</t>
  </si>
  <si>
    <t>RESULTATS FINANCIERS</t>
  </si>
  <si>
    <t>EAT (€)</t>
  </si>
  <si>
    <t>Objectif EAT (€)</t>
  </si>
  <si>
    <t>% objectif EAT</t>
  </si>
  <si>
    <t>GROW (€)</t>
  </si>
  <si>
    <t>Objectif GROW (€)</t>
  </si>
  <si>
    <t>% objectif GROW</t>
  </si>
  <si>
    <t>LEARN (€)</t>
  </si>
  <si>
    <t>jan</t>
  </si>
  <si>
    <t>fév</t>
  </si>
  <si>
    <t>mars</t>
  </si>
  <si>
    <t>avril</t>
  </si>
  <si>
    <t>mai</t>
  </si>
  <si>
    <t>juin</t>
  </si>
  <si>
    <t>juillet</t>
  </si>
  <si>
    <t>août</t>
  </si>
  <si>
    <t>sept</t>
  </si>
  <si>
    <t>oct</t>
  </si>
  <si>
    <t>nov</t>
  </si>
  <si>
    <t>déc</t>
  </si>
  <si>
    <t>Objectif LEARN (€)</t>
  </si>
  <si>
    <t>CA mensuel 2015</t>
  </si>
  <si>
    <t>% objectif LEARN</t>
  </si>
  <si>
    <t>TOTAL (€)</t>
  </si>
  <si>
    <t>Objectif TOTAL (€)</t>
  </si>
  <si>
    <t>CA 2015 cumulé</t>
  </si>
  <si>
    <t>% objectif TOTAL</t>
  </si>
  <si>
    <t>Objectif YTD</t>
  </si>
  <si>
    <t>RESULTATS PRODUCTION</t>
  </si>
  <si>
    <t>Marc collecté (kg)</t>
  </si>
  <si>
    <t>Substrat produit (kg)</t>
  </si>
  <si>
    <t>Total récolte pleurotes (kg)</t>
  </si>
  <si>
    <t>Total récolte pieds (kg)</t>
  </si>
  <si>
    <t>CA mensuel 2016</t>
  </si>
  <si>
    <t>Total récolte panicaults (kg)</t>
  </si>
  <si>
    <t>Taux de conversion</t>
  </si>
  <si>
    <t>CA 2016 cumulé</t>
  </si>
  <si>
    <t>RESULTATS VENTES</t>
  </si>
  <si>
    <t>CA mensuel 2017</t>
  </si>
  <si>
    <t>Champignons frais (€) : pleurotes, pieds, panicauts</t>
  </si>
  <si>
    <t xml:space="preserve">en kg </t>
  </si>
  <si>
    <t>prix moyen</t>
  </si>
  <si>
    <t>CA 2017 cumulé</t>
  </si>
  <si>
    <t>Objectif champignons frais (€)</t>
  </si>
  <si>
    <t>% objectif champignons frais</t>
  </si>
  <si>
    <t>CA mensuel 2018</t>
  </si>
  <si>
    <t>Kits (€)</t>
  </si>
  <si>
    <t xml:space="preserve">en nombre </t>
  </si>
  <si>
    <t>CA 2018 cumulé</t>
  </si>
  <si>
    <t>Objectif kits (€)</t>
  </si>
  <si>
    <t>CA mensuel 2019</t>
  </si>
  <si>
    <t>% objectif kits</t>
  </si>
  <si>
    <t>Fungi Pop (€)</t>
  </si>
  <si>
    <t>en nombre</t>
  </si>
  <si>
    <t>CA 2019 cumulé</t>
  </si>
  <si>
    <t>Objectif Fungi Pop (€)</t>
  </si>
  <si>
    <t>Croissance 2017-2018</t>
  </si>
  <si>
    <t>% objectif Fungi Pop</t>
  </si>
  <si>
    <t>Sensibilisation (€)</t>
  </si>
  <si>
    <t>Croissance 2016-2017 cumulé</t>
  </si>
  <si>
    <t>Objectif sensibilisation (€)</t>
  </si>
  <si>
    <t>% objectif sensibilisation</t>
  </si>
  <si>
    <t>Moyenne CA 2019</t>
  </si>
  <si>
    <t>Ventes divers</t>
  </si>
  <si>
    <t>CA total</t>
  </si>
  <si>
    <t>Objectif CA total</t>
  </si>
  <si>
    <t>% objectif CA total</t>
  </si>
  <si>
    <t>Bonus / malus CA total</t>
  </si>
  <si>
    <t>Bonus / malus YTD</t>
  </si>
  <si>
    <t>RESULTATS TRESORERIE</t>
  </si>
  <si>
    <t>Trésorerie réelle</t>
  </si>
  <si>
    <t>Trésorerie prévisionnelle</t>
  </si>
  <si>
    <t>Variation trésorerie réelle</t>
  </si>
  <si>
    <t>Différence réel - prévisionnel</t>
  </si>
  <si>
    <t>RESULTATS ENVIRONNEMENTAUX</t>
  </si>
  <si>
    <t>Consommation pasteurisateur (kWh / kg pleurote)</t>
  </si>
  <si>
    <t>en kWh</t>
  </si>
  <si>
    <t>Objectif pasteurisateur (kWh / kg de pleurotes)</t>
  </si>
  <si>
    <t>% objectif pasteurisateur</t>
  </si>
  <si>
    <t>Consommation flux laminaire (kWh / kg pleurote)</t>
  </si>
  <si>
    <t>en nombre d'heures</t>
  </si>
  <si>
    <t>Objectif flux laminaire (kWh / kg de pleurotes)</t>
  </si>
  <si>
    <t xml:space="preserve">% objectif pasteurisateur </t>
  </si>
  <si>
    <t>Consommation eau nettoyage inoculation ( L / kg pleurote)</t>
  </si>
  <si>
    <t>en L</t>
  </si>
  <si>
    <t>Objectif eau nettoyage inoculation (L / kg pleurote)</t>
  </si>
  <si>
    <t xml:space="preserve">% objectif nettoyage inoculation </t>
  </si>
  <si>
    <t>RESULTATS SOCIAUX</t>
  </si>
  <si>
    <t>ETP TOTAL</t>
  </si>
  <si>
    <t>ETP PUBLIC CIBLE (ART. 60, ACTIVA, FIRST)</t>
  </si>
  <si>
    <t>% PUBLIC CIBLE</t>
  </si>
  <si>
    <t>Jours d'absence hors congé (MA, ABS INJ.)</t>
  </si>
  <si>
    <t>Jours d'absence/jourts total</t>
  </si>
  <si>
    <t>Ratio salaire max/salaire min</t>
  </si>
  <si>
    <t xml:space="preserve">Nom </t>
  </si>
  <si>
    <t>abréviation</t>
  </si>
  <si>
    <t>adresse de livraison</t>
  </si>
  <si>
    <t>Contact</t>
  </si>
  <si>
    <t>Prix Pleurote Blanc (kg)</t>
  </si>
  <si>
    <t>Prix Pholiote du peuplier (kg)</t>
  </si>
  <si>
    <t>Prix Pleurotes du Panicaut</t>
  </si>
  <si>
    <t>ARCHENTERRE</t>
  </si>
  <si>
    <t>ARC</t>
  </si>
  <si>
    <t>rue de l'Aqueduc 95</t>
  </si>
  <si>
    <t>1050 Ixelles</t>
  </si>
  <si>
    <t>Xavier Gistelink</t>
  </si>
  <si>
    <t>Responsable</t>
  </si>
  <si>
    <t>0488.872.707</t>
  </si>
  <si>
    <t>larchenterre@larchenterre.be</t>
  </si>
  <si>
    <t>Ludwig</t>
  </si>
  <si>
    <t>Responsable livraisons</t>
  </si>
  <si>
    <t>0487.186.481</t>
  </si>
  <si>
    <t>EXEMPLE</t>
  </si>
  <si>
    <t>Chez Tan</t>
  </si>
  <si>
    <t>Info complémentaire lieu de livraison</t>
  </si>
  <si>
    <t>Rôle contact</t>
  </si>
  <si>
    <t>tel contact</t>
  </si>
  <si>
    <t>mail contact</t>
  </si>
  <si>
    <t>URGENT</t>
  </si>
  <si>
    <t>A FAIRE</t>
  </si>
  <si>
    <t>FAIT</t>
  </si>
  <si>
    <t>PRODUCTION</t>
  </si>
  <si>
    <t>R&amp;D</t>
  </si>
  <si>
    <t>REMI</t>
  </si>
  <si>
    <t>magasin dans les caves</t>
  </si>
  <si>
    <t>EAT</t>
  </si>
  <si>
    <t>photos et placement du container à envoyer</t>
  </si>
  <si>
    <t>NATHAN</t>
  </si>
  <si>
    <t>Réparer JABA</t>
  </si>
  <si>
    <t>amélioration des conditions de fructi (rigole et aménagement dernière chambres, ventilation, chauffage)</t>
  </si>
  <si>
    <t>EQUIPE PROD</t>
  </si>
  <si>
    <t>check-list AFSCA (farde avec : doc importants, procédure si problème, traçabilité)</t>
  </si>
  <si>
    <t>gestion de la production et de la vente des champis</t>
  </si>
  <si>
    <t>ARNAUD</t>
  </si>
  <si>
    <t>planning production</t>
  </si>
  <si>
    <t>STAGIAIRE</t>
  </si>
  <si>
    <t>JULIEN</t>
  </si>
  <si>
    <t>réparer table inoc</t>
  </si>
  <si>
    <t>STAGIAIRES</t>
  </si>
  <si>
    <t>nettoyage épicentre bureau</t>
  </si>
  <si>
    <t>GROW</t>
  </si>
  <si>
    <t>organiser l'espace de kits</t>
  </si>
  <si>
    <t>LEARN</t>
  </si>
  <si>
    <t>ENTRETIEN ET TRAVAUX</t>
  </si>
  <si>
    <t>réparer les fenêtres et les lumières des salles de fructi</t>
  </si>
  <si>
    <t>GRH</t>
  </si>
  <si>
    <t>TOUS</t>
  </si>
  <si>
    <t>réorganisation responsabilité</t>
  </si>
  <si>
    <t>trouver stagiaires</t>
  </si>
  <si>
    <t>manque STE</t>
  </si>
  <si>
    <t>GESTION</t>
  </si>
  <si>
    <t>organisation Fungi party</t>
  </si>
  <si>
    <t>CAROLE</t>
  </si>
  <si>
    <t>prendre habitude de checker régulièrement calendrier et liste des tâches</t>
  </si>
  <si>
    <t>COMMUNICATION</t>
  </si>
  <si>
    <t>gestion boîte email et réseaux sociaux</t>
  </si>
  <si>
    <t xml:space="preserve">rédiger rapport annuel --&gt; prévoir réunion d'équipe </t>
  </si>
  <si>
    <t xml:space="preserve">préparer stock kits avec la machine et pop pour salon HOPE </t>
  </si>
  <si>
    <t>problème de trésorerie</t>
  </si>
  <si>
    <t>intégrer un calendrier commun gmail par exemple</t>
  </si>
  <si>
    <t>toutes les données de KPI sont conservées</t>
  </si>
  <si>
    <t>A REALISER PAR QUI?</t>
  </si>
  <si>
    <t>POUR QUAND?</t>
  </si>
  <si>
    <t>AJOUTEE PAR QUI?</t>
  </si>
  <si>
    <t>QUELLE TÂCHE?</t>
  </si>
  <si>
    <t>NAThAN</t>
  </si>
  <si>
    <t xml:space="preserve">REMI </t>
  </si>
  <si>
    <t>REMi</t>
  </si>
  <si>
    <t>NATHAN`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</si>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</sst>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164" formatCode="_-* #,##0\ [$€-40C]_-;\-* #,##0\ [$€-40C]_-;_-* &quot;-&quot;??\ [$€-40C]_-;_-@"/>
    <numFmt numFmtId="165" formatCode="_-* #,##0.00\ &quot;€&quot;_-;\-* #,##0.00\ &quot;€&quot;_-;_-* &quot;-&quot;??\ &quot;€&quot;_-;_-@"/>
    <numFmt numFmtId="166" formatCode="_-* #,##0\ &quot;€&quot;_-;\-* #,##0\ &quot;€&quot;_-;_-* &quot;-&quot;??\ &quot;€&quot;_-;_-@"/>
    <numFmt numFmtId="167" formatCode="#,##0.0_ ;\-#,##0.0\ "/>
    <numFmt numFmtId="168" formatCode="dd/mm/yyyy"/>
  </numFmts>
  <fonts count="39" x14ac:knownFonts="1">
    <font>
      <sz val="11"/>
      <color rgb="FF000000"/>
      <name val="Calibri"/>
    </font>
    <font>
      <b/>
      <sz val="10"/>
      <color rgb="FF000000"/>
      <name val="Arial"/>
    </font>
    <font>
      <b/>
      <sz val="13"/>
      <color rgb="FFFFFFFF"/>
      <name val="Arial"/>
    </font>
    <font>
      <sz val="11"/>
      <name val="Calibri"/>
    </font>
    <font>
      <sz val="11"/>
      <color theme="1"/>
      <name val="Calibri"/>
    </font>
    <font>
      <b/>
      <sz val="11"/>
      <color rgb="FF000000"/>
      <name val="Calibri"/>
    </font>
    <font>
      <i/>
      <sz val="11"/>
      <color rgb="FF7F7F7F"/>
      <name val="Arial"/>
    </font>
    <font>
      <i/>
      <sz val="11"/>
      <color rgb="FF7F7F7F"/>
      <name val="Calibri"/>
    </font>
    <font>
      <u/>
      <sz val="11"/>
      <color rgb="FF000000"/>
      <name val="Calibri"/>
    </font>
    <font>
      <b/>
      <u/>
      <sz val="11"/>
      <color rgb="FF000000"/>
      <name val="Calibri"/>
    </font>
    <font>
      <b/>
      <sz val="13"/>
      <color rgb="FF000000"/>
      <name val="Arial"/>
    </font>
    <font>
      <i/>
      <sz val="10"/>
      <color rgb="FF000000"/>
      <name val="Arial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1"/>
      <color rgb="FF000000"/>
      <name val="Verdana"/>
    </font>
    <font>
      <b/>
      <u/>
      <sz val="11"/>
      <color rgb="FF000000"/>
      <name val="Verdana"/>
    </font>
    <font>
      <u/>
      <sz val="11"/>
      <color rgb="FF000000"/>
      <name val="Verdana"/>
    </font>
    <font>
      <i/>
      <sz val="10"/>
      <color rgb="FFFF0000"/>
      <name val="Calibri"/>
    </font>
    <font>
      <i/>
      <sz val="10"/>
      <color rgb="FF000000"/>
      <name val="Calibri"/>
    </font>
    <font>
      <i/>
      <strike/>
      <sz val="10"/>
      <color rgb="FF000000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i/>
      <sz val="10"/>
      <color theme="1"/>
      <name val="Calibri"/>
    </font>
    <font>
      <b/>
      <sz val="12"/>
      <color theme="1"/>
      <name val="Calibri"/>
    </font>
    <font>
      <i/>
      <strike/>
      <sz val="10"/>
      <color theme="1"/>
      <name val="Calibri"/>
    </font>
    <font>
      <b/>
      <u/>
      <sz val="12"/>
      <color theme="1"/>
      <name val="Calibri"/>
    </font>
    <font>
      <b/>
      <i/>
      <u/>
      <sz val="10"/>
      <color theme="1"/>
      <name val="Calibri"/>
    </font>
    <font>
      <i/>
      <sz val="10"/>
      <color rgb="FFFFFFFF"/>
      <name val="Calibri"/>
    </font>
    <font>
      <b/>
      <u/>
      <sz val="12"/>
      <color rgb="FFFF0000"/>
      <name val="Calibri"/>
    </font>
    <font>
      <b/>
      <sz val="12"/>
      <color rgb="FFFF0000"/>
      <name val="Calibri"/>
    </font>
    <font>
      <sz val="12"/>
      <color theme="1"/>
      <name val="Calibri"/>
    </font>
    <font>
      <i/>
      <sz val="10"/>
      <name val="Arial"/>
    </font>
    <font>
      <b/>
      <sz val="12"/>
      <name val="Arial"/>
    </font>
    <font>
      <sz val="12"/>
      <name val="Arial"/>
    </font>
    <font>
      <b/>
      <strike/>
      <sz val="12"/>
      <color theme="1"/>
      <name val="Calibri"/>
    </font>
    <font>
      <b/>
      <sz val="12"/>
      <color rgb="FFFF0000"/>
      <name val="Arial"/>
    </font>
    <font>
      <i/>
      <sz val="10"/>
      <color rgb="FFFF0000"/>
      <name val="Arial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E5DFEC"/>
        <bgColor rgb="FFE5DFEC"/>
      </patternFill>
    </fill>
    <fill>
      <patternFill patternType="solid">
        <fgColor rgb="FFFDFEDA"/>
        <bgColor rgb="FFFDFEDA"/>
      </patternFill>
    </fill>
    <fill>
      <patternFill patternType="solid">
        <fgColor rgb="FFFDE9D9"/>
        <bgColor rgb="FFFDE9D9"/>
      </patternFill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rgb="FFFABF8F"/>
      </patternFill>
    </fill>
    <fill>
      <patternFill patternType="solid">
        <fgColor rgb="FF0000FF"/>
        <bgColor rgb="FF0000FF"/>
      </patternFill>
    </fill>
    <fill>
      <patternFill patternType="solid">
        <fgColor rgb="FFF9CB9C"/>
        <bgColor rgb="FFF9CB9C"/>
      </patternFill>
    </fill>
  </fills>
  <borders count="8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1F497D"/>
      </right>
      <top/>
      <bottom/>
      <diagonal/>
    </border>
    <border>
      <left style="medium">
        <color rgb="FF1F497D"/>
      </left>
      <right/>
      <top/>
      <bottom/>
      <diagonal/>
    </border>
    <border>
      <left style="medium">
        <color rgb="FF1F497D"/>
      </left>
      <right/>
      <top/>
      <bottom style="medium">
        <color rgb="FF1F497D"/>
      </bottom>
      <diagonal/>
    </border>
    <border>
      <left/>
      <right/>
      <top/>
      <bottom style="medium">
        <color rgb="FF1F497D"/>
      </bottom>
      <diagonal/>
    </border>
    <border>
      <left/>
      <right style="medium">
        <color rgb="FF1F497D"/>
      </right>
      <top/>
      <bottom style="medium">
        <color rgb="FF1F497D"/>
      </bottom>
      <diagonal/>
    </border>
    <border>
      <left/>
      <right/>
      <top style="medium">
        <color rgb="FF1F497D"/>
      </top>
      <bottom/>
      <diagonal/>
    </border>
    <border>
      <left style="medium">
        <color rgb="FFF79646"/>
      </left>
      <right/>
      <top style="medium">
        <color rgb="FFF79646"/>
      </top>
      <bottom style="medium">
        <color rgb="FFF79646"/>
      </bottom>
      <diagonal/>
    </border>
    <border>
      <left/>
      <right/>
      <top style="medium">
        <color rgb="FFF79646"/>
      </top>
      <bottom style="medium">
        <color rgb="FFF79646"/>
      </bottom>
      <diagonal/>
    </border>
    <border>
      <left/>
      <right style="medium">
        <color rgb="FFF79646"/>
      </right>
      <top style="medium">
        <color rgb="FFF79646"/>
      </top>
      <bottom style="medium">
        <color rgb="FFF79646"/>
      </bottom>
      <diagonal/>
    </border>
    <border>
      <left style="medium">
        <color rgb="FFF79646"/>
      </left>
      <right/>
      <top/>
      <bottom/>
      <diagonal/>
    </border>
    <border>
      <left style="medium">
        <color rgb="FFF79646"/>
      </left>
      <right/>
      <top style="medium">
        <color rgb="FFF79646"/>
      </top>
      <bottom/>
      <diagonal/>
    </border>
    <border>
      <left/>
      <right/>
      <top style="medium">
        <color rgb="FFF79646"/>
      </top>
      <bottom/>
      <diagonal/>
    </border>
    <border>
      <left/>
      <right/>
      <top style="medium">
        <color rgb="FFF79646"/>
      </top>
      <bottom/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/>
      <right style="medium">
        <color rgb="FFF79646"/>
      </right>
      <top/>
      <bottom/>
      <diagonal/>
    </border>
    <border>
      <left style="medium">
        <color rgb="FFF79646"/>
      </left>
      <right/>
      <top/>
      <bottom/>
      <diagonal/>
    </border>
    <border>
      <left style="medium">
        <color rgb="FFF79646"/>
      </left>
      <right style="medium">
        <color rgb="FFF79646"/>
      </right>
      <top/>
      <bottom style="medium">
        <color rgb="FFF79646"/>
      </bottom>
      <diagonal/>
    </border>
    <border>
      <left style="medium">
        <color rgb="FFF79646"/>
      </left>
      <right/>
      <top/>
      <bottom style="medium">
        <color rgb="FFF79646"/>
      </bottom>
      <diagonal/>
    </border>
    <border>
      <left/>
      <right/>
      <top/>
      <bottom style="medium">
        <color rgb="FFF79646"/>
      </bottom>
      <diagonal/>
    </border>
    <border>
      <left/>
      <right style="medium">
        <color rgb="FFF79646"/>
      </right>
      <top/>
      <bottom style="medium">
        <color rgb="FFF79646"/>
      </bottom>
      <diagonal/>
    </border>
    <border>
      <left style="medium">
        <color rgb="FFF79646"/>
      </left>
      <right/>
      <top style="medium">
        <color rgb="FFF79646"/>
      </top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/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/>
      <right/>
      <top style="medium">
        <color rgb="FF4F81BD"/>
      </top>
      <bottom/>
      <diagonal/>
    </border>
    <border>
      <left style="medium">
        <color rgb="FFC0504D"/>
      </left>
      <right/>
      <top style="medium">
        <color rgb="FFC0504D"/>
      </top>
      <bottom style="medium">
        <color rgb="FFC0504D"/>
      </bottom>
      <diagonal/>
    </border>
    <border>
      <left/>
      <right/>
      <top style="medium">
        <color rgb="FFC0504D"/>
      </top>
      <bottom style="medium">
        <color rgb="FFC0504D"/>
      </bottom>
      <diagonal/>
    </border>
    <border>
      <left/>
      <right style="medium">
        <color rgb="FFC0504D"/>
      </right>
      <top style="medium">
        <color rgb="FFC0504D"/>
      </top>
      <bottom style="medium">
        <color rgb="FFC0504D"/>
      </bottom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/>
      <diagonal/>
    </border>
    <border>
      <left/>
      <right/>
      <top style="medium">
        <color rgb="FFC0504D"/>
      </top>
      <bottom/>
      <diagonal/>
    </border>
    <border>
      <left/>
      <right style="medium">
        <color rgb="FFC0504D"/>
      </right>
      <top style="medium">
        <color rgb="FFC0504D"/>
      </top>
      <bottom/>
      <diagonal/>
    </border>
    <border>
      <left style="medium">
        <color rgb="FFC0504D"/>
      </left>
      <right style="medium">
        <color rgb="FFC0504D"/>
      </right>
      <top/>
      <bottom/>
      <diagonal/>
    </border>
    <border>
      <left style="medium">
        <color rgb="FFC0504D"/>
      </left>
      <right/>
      <top/>
      <bottom/>
      <diagonal/>
    </border>
    <border>
      <left/>
      <right style="medium">
        <color rgb="FFC0504D"/>
      </right>
      <top/>
      <bottom/>
      <diagonal/>
    </border>
    <border>
      <left style="medium">
        <color rgb="FFC0504D"/>
      </left>
      <right style="medium">
        <color rgb="FFC0504D"/>
      </right>
      <top/>
      <bottom style="medium">
        <color rgb="FFC0504D"/>
      </bottom>
      <diagonal/>
    </border>
    <border>
      <left style="medium">
        <color rgb="FFC0504D"/>
      </left>
      <right/>
      <top/>
      <bottom style="medium">
        <color rgb="FFC0504D"/>
      </bottom>
      <diagonal/>
    </border>
    <border>
      <left/>
      <right/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 style="medium">
        <color rgb="FFC0504D"/>
      </left>
      <right/>
      <top/>
      <bottom/>
      <diagonal/>
    </border>
    <border>
      <left style="medium">
        <color rgb="FFC0504D"/>
      </left>
      <right/>
      <top style="medium">
        <color rgb="FFC0504D"/>
      </top>
      <bottom/>
      <diagonal/>
    </border>
    <border>
      <left style="medium">
        <color rgb="FF9BBB59"/>
      </left>
      <right/>
      <top style="medium">
        <color rgb="FF9BBB59"/>
      </top>
      <bottom/>
      <diagonal/>
    </border>
    <border>
      <left/>
      <right/>
      <top style="medium">
        <color rgb="FF9BBB59"/>
      </top>
      <bottom/>
      <diagonal/>
    </border>
    <border>
      <left/>
      <right style="medium">
        <color rgb="FF9BBB59"/>
      </right>
      <top style="medium">
        <color rgb="FF9BBB59"/>
      </top>
      <bottom/>
      <diagonal/>
    </border>
    <border>
      <left style="medium">
        <color rgb="FF9BBB59"/>
      </left>
      <right/>
      <top/>
      <bottom/>
      <diagonal/>
    </border>
    <border>
      <left style="medium">
        <color rgb="FF9BBB59"/>
      </left>
      <right/>
      <top style="medium">
        <color rgb="FF9BBB59"/>
      </top>
      <bottom/>
      <diagonal/>
    </border>
    <border>
      <left/>
      <right/>
      <top style="medium">
        <color rgb="FF9BBB59"/>
      </top>
      <bottom/>
      <diagonal/>
    </border>
    <border>
      <left/>
      <right/>
      <top style="medium">
        <color rgb="FF9BBB59"/>
      </top>
      <bottom/>
      <diagonal/>
    </border>
    <border>
      <left/>
      <right style="medium">
        <color rgb="FF9BBB59"/>
      </right>
      <top style="medium">
        <color rgb="FF9BBB59"/>
      </top>
      <bottom/>
      <diagonal/>
    </border>
    <border>
      <left style="medium">
        <color rgb="FF9BBB59"/>
      </left>
      <right/>
      <top/>
      <bottom/>
      <diagonal/>
    </border>
    <border>
      <left/>
      <right style="medium">
        <color rgb="FF9BBB59"/>
      </right>
      <top/>
      <bottom/>
      <diagonal/>
    </border>
    <border>
      <left style="medium">
        <color rgb="FF9BBB59"/>
      </left>
      <right/>
      <top/>
      <bottom style="medium">
        <color rgb="FF9BBB59"/>
      </bottom>
      <diagonal/>
    </border>
    <border>
      <left/>
      <right/>
      <top/>
      <bottom style="medium">
        <color rgb="FF9BBB59"/>
      </bottom>
      <diagonal/>
    </border>
    <border>
      <left/>
      <right style="medium">
        <color rgb="FF9BBB59"/>
      </right>
      <top/>
      <bottom style="medium">
        <color rgb="FF9BBB59"/>
      </bottom>
      <diagonal/>
    </border>
    <border>
      <left style="medium">
        <color rgb="FF9BBB59"/>
      </left>
      <right/>
      <top style="medium">
        <color rgb="FF9BBB59"/>
      </top>
      <bottom/>
      <diagonal/>
    </border>
    <border>
      <left style="medium">
        <color rgb="FF9BBB59"/>
      </left>
      <right style="medium">
        <color rgb="FF9BBB59"/>
      </right>
      <top/>
      <bottom style="medium">
        <color rgb="FF9BBB59"/>
      </bottom>
      <diagonal/>
    </border>
    <border>
      <left style="medium">
        <color rgb="FF9BBB59"/>
      </left>
      <right/>
      <top style="medium">
        <color rgb="FF9BBB59"/>
      </top>
      <bottom style="medium">
        <color rgb="FF9BBB59"/>
      </bottom>
      <diagonal/>
    </border>
    <border>
      <left/>
      <right/>
      <top style="medium">
        <color rgb="FF9BBB59"/>
      </top>
      <bottom style="medium">
        <color rgb="FF9BBB59"/>
      </bottom>
      <diagonal/>
    </border>
    <border>
      <left/>
      <right style="medium">
        <color rgb="FF9BBB59"/>
      </right>
      <top style="medium">
        <color rgb="FF9BBB59"/>
      </top>
      <bottom style="medium">
        <color rgb="FF9BBB5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62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44" fontId="38" fillId="0" borderId="0" applyFont="0" applyFill="0" applyBorder="0" applyAlignment="0" applyProtection="0"/>
  </cellStyleXfs>
  <cellXfs count="209">
    <xf numFmtId="0" fontId="0" fillId="0" borderId="0" xfId="0" applyFont="1" applyAlignment="1"/>
    <xf numFmtId="0" fontId="1" fillId="2" borderId="1" xfId="0" applyFont="1" applyFill="1" applyBorder="1"/>
    <xf numFmtId="0" fontId="1" fillId="0" borderId="5" xfId="0" applyFont="1" applyBorder="1"/>
    <xf numFmtId="164" fontId="5" fillId="0" borderId="6" xfId="0" applyNumberFormat="1" applyFont="1" applyBorder="1"/>
    <xf numFmtId="0" fontId="0" fillId="0" borderId="6" xfId="0" applyFont="1" applyBorder="1"/>
    <xf numFmtId="165" fontId="0" fillId="0" borderId="7" xfId="0" applyNumberFormat="1" applyFont="1" applyBorder="1"/>
    <xf numFmtId="0" fontId="6" fillId="0" borderId="8" xfId="0" applyFont="1" applyBorder="1"/>
    <xf numFmtId="166" fontId="7" fillId="0" borderId="0" xfId="0" applyNumberFormat="1" applyFont="1"/>
    <xf numFmtId="0" fontId="0" fillId="0" borderId="0" xfId="0" applyFont="1"/>
    <xf numFmtId="165" fontId="0" fillId="0" borderId="9" xfId="0" applyNumberFormat="1" applyFont="1" applyBorder="1"/>
    <xf numFmtId="0" fontId="1" fillId="0" borderId="10" xfId="0" applyFont="1" applyBorder="1"/>
    <xf numFmtId="9" fontId="0" fillId="0" borderId="11" xfId="0" applyNumberFormat="1" applyFont="1" applyBorder="1" applyAlignment="1">
      <alignment horizontal="right"/>
    </xf>
    <xf numFmtId="0" fontId="0" fillId="0" borderId="11" xfId="0" applyFont="1" applyBorder="1"/>
    <xf numFmtId="9" fontId="0" fillId="0" borderId="12" xfId="0" applyNumberFormat="1" applyFont="1" applyBorder="1" applyAlignment="1">
      <alignment horizontal="right"/>
    </xf>
    <xf numFmtId="0" fontId="1" fillId="0" borderId="8" xfId="0" applyFont="1" applyBorder="1"/>
    <xf numFmtId="164" fontId="5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4" borderId="1" xfId="0" applyFont="1" applyFill="1" applyBorder="1"/>
    <xf numFmtId="167" fontId="0" fillId="4" borderId="1" xfId="0" applyNumberFormat="1" applyFont="1" applyFill="1" applyBorder="1" applyAlignment="1">
      <alignment horizontal="center"/>
    </xf>
    <xf numFmtId="167" fontId="0" fillId="4" borderId="1" xfId="0" applyNumberFormat="1" applyFont="1" applyFill="1" applyBorder="1"/>
    <xf numFmtId="0" fontId="0" fillId="0" borderId="0" xfId="0" applyFont="1" applyAlignment="1">
      <alignment horizontal="left"/>
    </xf>
    <xf numFmtId="167" fontId="0" fillId="0" borderId="0" xfId="0" applyNumberFormat="1" applyFont="1" applyAlignment="1">
      <alignment horizontal="center"/>
    </xf>
    <xf numFmtId="0" fontId="4" fillId="0" borderId="0" xfId="0" applyFont="1"/>
    <xf numFmtId="165" fontId="0" fillId="0" borderId="0" xfId="0" applyNumberFormat="1" applyFont="1" applyAlignment="1">
      <alignment horizontal="right"/>
    </xf>
    <xf numFmtId="9" fontId="0" fillId="0" borderId="9" xfId="0" applyNumberFormat="1" applyFont="1" applyBorder="1" applyAlignment="1">
      <alignment horizontal="right"/>
    </xf>
    <xf numFmtId="164" fontId="5" fillId="0" borderId="13" xfId="0" applyNumberFormat="1" applyFont="1" applyBorder="1"/>
    <xf numFmtId="165" fontId="5" fillId="0" borderId="11" xfId="0" applyNumberFormat="1" applyFont="1" applyBorder="1"/>
    <xf numFmtId="0" fontId="0" fillId="0" borderId="12" xfId="0" applyFont="1" applyBorder="1"/>
    <xf numFmtId="0" fontId="0" fillId="0" borderId="14" xfId="0" applyFont="1" applyBorder="1"/>
    <xf numFmtId="0" fontId="0" fillId="6" borderId="1" xfId="0" applyFont="1" applyFill="1" applyBorder="1"/>
    <xf numFmtId="0" fontId="1" fillId="0" borderId="16" xfId="0" applyFont="1" applyBorder="1"/>
    <xf numFmtId="10" fontId="0" fillId="0" borderId="17" xfId="0" applyNumberFormat="1" applyFont="1" applyBorder="1"/>
    <xf numFmtId="9" fontId="0" fillId="0" borderId="17" xfId="0" applyNumberFormat="1" applyFont="1" applyBorder="1"/>
    <xf numFmtId="0" fontId="0" fillId="0" borderId="17" xfId="0" applyFont="1" applyBorder="1"/>
    <xf numFmtId="9" fontId="0" fillId="0" borderId="18" xfId="0" applyNumberFormat="1" applyFont="1" applyBorder="1"/>
    <xf numFmtId="0" fontId="0" fillId="0" borderId="19" xfId="0" applyFont="1" applyBorder="1"/>
    <xf numFmtId="9" fontId="0" fillId="4" borderId="1" xfId="0" applyNumberFormat="1" applyFont="1" applyFill="1" applyBorder="1"/>
    <xf numFmtId="0" fontId="1" fillId="0" borderId="23" xfId="0" applyFont="1" applyBorder="1"/>
    <xf numFmtId="0" fontId="0" fillId="0" borderId="26" xfId="0" applyFont="1" applyBorder="1"/>
    <xf numFmtId="165" fontId="0" fillId="0" borderId="27" xfId="0" applyNumberFormat="1" applyFont="1" applyBorder="1"/>
    <xf numFmtId="0" fontId="0" fillId="0" borderId="28" xfId="0" applyFont="1" applyBorder="1"/>
    <xf numFmtId="0" fontId="11" fillId="0" borderId="23" xfId="0" applyFont="1" applyBorder="1" applyAlignment="1">
      <alignment horizontal="left"/>
    </xf>
    <xf numFmtId="0" fontId="11" fillId="6" borderId="1" xfId="0" applyFont="1" applyFill="1" applyBorder="1"/>
    <xf numFmtId="0" fontId="11" fillId="0" borderId="28" xfId="0" applyFont="1" applyBorder="1"/>
    <xf numFmtId="165" fontId="11" fillId="0" borderId="23" xfId="0" applyNumberFormat="1" applyFont="1" applyBorder="1"/>
    <xf numFmtId="165" fontId="11" fillId="0" borderId="0" xfId="0" applyNumberFormat="1" applyFont="1"/>
    <xf numFmtId="165" fontId="11" fillId="0" borderId="28" xfId="0" applyNumberFormat="1" applyFont="1" applyBorder="1"/>
    <xf numFmtId="165" fontId="0" fillId="8" borderId="29" xfId="0" applyNumberFormat="1" applyFont="1" applyFill="1" applyBorder="1"/>
    <xf numFmtId="165" fontId="0" fillId="8" borderId="1" xfId="0" applyNumberFormat="1" applyFont="1" applyFill="1" applyBorder="1"/>
    <xf numFmtId="165" fontId="0" fillId="0" borderId="28" xfId="0" applyNumberFormat="1" applyFont="1" applyBorder="1"/>
    <xf numFmtId="0" fontId="1" fillId="0" borderId="30" xfId="0" applyFont="1" applyBorder="1"/>
    <xf numFmtId="9" fontId="0" fillId="0" borderId="31" xfId="0" applyNumberFormat="1" applyFont="1" applyBorder="1" applyAlignment="1">
      <alignment horizontal="right"/>
    </xf>
    <xf numFmtId="9" fontId="0" fillId="0" borderId="32" xfId="0" applyNumberFormat="1" applyFont="1" applyBorder="1" applyAlignment="1">
      <alignment horizontal="right"/>
    </xf>
    <xf numFmtId="0" fontId="0" fillId="0" borderId="32" xfId="0" applyFont="1" applyBorder="1"/>
    <xf numFmtId="9" fontId="0" fillId="0" borderId="33" xfId="0" applyNumberFormat="1" applyFont="1" applyBorder="1" applyAlignment="1">
      <alignment horizontal="right"/>
    </xf>
    <xf numFmtId="165" fontId="0" fillId="6" borderId="24" xfId="0" applyNumberFormat="1" applyFont="1" applyFill="1" applyBorder="1"/>
    <xf numFmtId="165" fontId="0" fillId="6" borderId="25" xfId="0" applyNumberFormat="1" applyFont="1" applyFill="1" applyBorder="1"/>
    <xf numFmtId="0" fontId="11" fillId="0" borderId="0" xfId="0" applyFont="1"/>
    <xf numFmtId="0" fontId="1" fillId="0" borderId="31" xfId="0" applyFont="1" applyBorder="1"/>
    <xf numFmtId="9" fontId="0" fillId="4" borderId="1" xfId="0" applyNumberFormat="1" applyFont="1" applyFill="1" applyBorder="1" applyAlignment="1">
      <alignment horizontal="center"/>
    </xf>
    <xf numFmtId="9" fontId="0" fillId="0" borderId="0" xfId="0" applyNumberFormat="1" applyFont="1" applyAlignment="1">
      <alignment horizontal="center"/>
    </xf>
    <xf numFmtId="165" fontId="0" fillId="0" borderId="34" xfId="0" applyNumberFormat="1" applyFont="1" applyBorder="1"/>
    <xf numFmtId="165" fontId="0" fillId="0" borderId="26" xfId="0" applyNumberFormat="1" applyFont="1" applyBorder="1"/>
    <xf numFmtId="0" fontId="11" fillId="0" borderId="31" xfId="0" applyFont="1" applyBorder="1" applyAlignment="1">
      <alignment horizontal="left"/>
    </xf>
    <xf numFmtId="165" fontId="11" fillId="0" borderId="31" xfId="0" applyNumberFormat="1" applyFont="1" applyBorder="1"/>
    <xf numFmtId="165" fontId="11" fillId="0" borderId="32" xfId="0" applyNumberFormat="1" applyFont="1" applyBorder="1"/>
    <xf numFmtId="0" fontId="0" fillId="0" borderId="33" xfId="0" applyFont="1" applyBorder="1"/>
    <xf numFmtId="0" fontId="1" fillId="0" borderId="38" xfId="0" applyFont="1" applyBorder="1"/>
    <xf numFmtId="165" fontId="0" fillId="6" borderId="1" xfId="0" applyNumberFormat="1" applyFont="1" applyFill="1" applyBorder="1"/>
    <xf numFmtId="0" fontId="0" fillId="0" borderId="39" xfId="0" applyFont="1" applyBorder="1"/>
    <xf numFmtId="166" fontId="12" fillId="8" borderId="40" xfId="0" applyNumberFormat="1" applyFont="1" applyFill="1" applyBorder="1" applyAlignment="1">
      <alignment horizontal="center" vertical="center"/>
    </xf>
    <xf numFmtId="166" fontId="12" fillId="8" borderId="1" xfId="0" applyNumberFormat="1" applyFont="1" applyFill="1" applyBorder="1" applyAlignment="1">
      <alignment horizontal="center" vertical="center"/>
    </xf>
    <xf numFmtId="165" fontId="0" fillId="0" borderId="0" xfId="0" applyNumberFormat="1" applyFont="1"/>
    <xf numFmtId="0" fontId="1" fillId="0" borderId="41" xfId="0" applyFont="1" applyBorder="1"/>
    <xf numFmtId="165" fontId="0" fillId="0" borderId="42" xfId="0" applyNumberFormat="1" applyFont="1" applyBorder="1"/>
    <xf numFmtId="0" fontId="0" fillId="0" borderId="42" xfId="0" applyFont="1" applyBorder="1"/>
    <xf numFmtId="0" fontId="0" fillId="0" borderId="43" xfId="0" applyFont="1" applyBorder="1"/>
    <xf numFmtId="0" fontId="0" fillId="0" borderId="44" xfId="0" applyFont="1" applyBorder="1"/>
    <xf numFmtId="0" fontId="1" fillId="0" borderId="48" xfId="0" applyFont="1" applyBorder="1"/>
    <xf numFmtId="0" fontId="0" fillId="0" borderId="49" xfId="0" applyFont="1" applyBorder="1"/>
    <xf numFmtId="0" fontId="11" fillId="0" borderId="51" xfId="0" applyFont="1" applyBorder="1" applyAlignment="1">
      <alignment horizontal="left"/>
    </xf>
    <xf numFmtId="0" fontId="11" fillId="6" borderId="52" xfId="0" applyFont="1" applyFill="1" applyBorder="1"/>
    <xf numFmtId="0" fontId="11" fillId="0" borderId="53" xfId="0" applyFont="1" applyBorder="1"/>
    <xf numFmtId="0" fontId="1" fillId="0" borderId="51" xfId="0" applyFont="1" applyBorder="1"/>
    <xf numFmtId="0" fontId="0" fillId="8" borderId="52" xfId="0" applyFont="1" applyFill="1" applyBorder="1"/>
    <xf numFmtId="0" fontId="0" fillId="8" borderId="1" xfId="0" applyFont="1" applyFill="1" applyBorder="1"/>
    <xf numFmtId="2" fontId="0" fillId="0" borderId="53" xfId="0" applyNumberFormat="1" applyFont="1" applyBorder="1"/>
    <xf numFmtId="0" fontId="1" fillId="0" borderId="54" xfId="0" applyFont="1" applyBorder="1"/>
    <xf numFmtId="9" fontId="0" fillId="0" borderId="55" xfId="0" applyNumberFormat="1" applyFont="1" applyBorder="1" applyAlignment="1">
      <alignment horizontal="right"/>
    </xf>
    <xf numFmtId="9" fontId="0" fillId="0" borderId="56" xfId="0" applyNumberFormat="1" applyFont="1" applyBorder="1" applyAlignment="1">
      <alignment horizontal="right"/>
    </xf>
    <xf numFmtId="0" fontId="0" fillId="0" borderId="56" xfId="0" applyFont="1" applyBorder="1"/>
    <xf numFmtId="9" fontId="0" fillId="0" borderId="57" xfId="0" applyNumberFormat="1" applyFont="1" applyBorder="1" applyAlignment="1">
      <alignment horizontal="right"/>
    </xf>
    <xf numFmtId="0" fontId="1" fillId="0" borderId="51" xfId="0" applyFont="1" applyBorder="1" applyAlignment="1">
      <alignment horizontal="left"/>
    </xf>
    <xf numFmtId="0" fontId="1" fillId="0" borderId="54" xfId="0" applyFont="1" applyBorder="1" applyAlignment="1">
      <alignment horizontal="left"/>
    </xf>
    <xf numFmtId="9" fontId="0" fillId="0" borderId="0" xfId="0" applyNumberFormat="1" applyFont="1" applyAlignment="1">
      <alignment horizontal="right"/>
    </xf>
    <xf numFmtId="0" fontId="1" fillId="0" borderId="58" xfId="0" applyFont="1" applyBorder="1"/>
    <xf numFmtId="0" fontId="11" fillId="0" borderId="58" xfId="0" applyFont="1" applyBorder="1" applyAlignment="1">
      <alignment horizontal="left"/>
    </xf>
    <xf numFmtId="0" fontId="0" fillId="6" borderId="52" xfId="0" applyFont="1" applyFill="1" applyBorder="1"/>
    <xf numFmtId="0" fontId="1" fillId="0" borderId="55" xfId="0" applyFont="1" applyBorder="1"/>
    <xf numFmtId="0" fontId="1" fillId="0" borderId="63" xfId="0" applyFont="1" applyBorder="1"/>
    <xf numFmtId="0" fontId="0" fillId="6" borderId="64" xfId="0" applyFont="1" applyFill="1" applyBorder="1"/>
    <xf numFmtId="0" fontId="0" fillId="6" borderId="65" xfId="0" applyFont="1" applyFill="1" applyBorder="1"/>
    <xf numFmtId="0" fontId="0" fillId="0" borderId="66" xfId="0" applyFont="1" applyBorder="1"/>
    <xf numFmtId="0" fontId="0" fillId="0" borderId="67" xfId="0" applyFont="1" applyBorder="1"/>
    <xf numFmtId="0" fontId="0" fillId="6" borderId="68" xfId="0" applyFont="1" applyFill="1" applyBorder="1"/>
    <xf numFmtId="0" fontId="0" fillId="0" borderId="69" xfId="0" applyFont="1" applyBorder="1"/>
    <xf numFmtId="9" fontId="0" fillId="0" borderId="70" xfId="0" applyNumberFormat="1" applyFont="1" applyBorder="1" applyAlignment="1">
      <alignment horizontal="right"/>
    </xf>
    <xf numFmtId="9" fontId="0" fillId="0" borderId="71" xfId="0" applyNumberFormat="1" applyFont="1" applyBorder="1" applyAlignment="1">
      <alignment horizontal="right"/>
    </xf>
    <xf numFmtId="0" fontId="0" fillId="0" borderId="71" xfId="0" applyFont="1" applyBorder="1"/>
    <xf numFmtId="9" fontId="0" fillId="0" borderId="72" xfId="0" applyNumberFormat="1" applyFont="1" applyBorder="1" applyAlignment="1">
      <alignment horizontal="right"/>
    </xf>
    <xf numFmtId="0" fontId="1" fillId="0" borderId="73" xfId="0" applyFont="1" applyBorder="1"/>
    <xf numFmtId="0" fontId="1" fillId="0" borderId="74" xfId="0" applyFont="1" applyBorder="1"/>
    <xf numFmtId="9" fontId="0" fillId="0" borderId="75" xfId="0" applyNumberFormat="1" applyFont="1" applyBorder="1" applyAlignment="1">
      <alignment horizontal="right"/>
    </xf>
    <xf numFmtId="9" fontId="0" fillId="0" borderId="76" xfId="0" applyNumberFormat="1" applyFont="1" applyBorder="1" applyAlignment="1">
      <alignment horizontal="right"/>
    </xf>
    <xf numFmtId="0" fontId="0" fillId="0" borderId="76" xfId="0" applyFont="1" applyBorder="1"/>
    <xf numFmtId="9" fontId="0" fillId="0" borderId="77" xfId="0" applyNumberFormat="1" applyFont="1" applyBorder="1" applyAlignment="1">
      <alignment horizontal="right"/>
    </xf>
    <xf numFmtId="0" fontId="0" fillId="0" borderId="1" xfId="0" applyFont="1" applyBorder="1"/>
    <xf numFmtId="2" fontId="11" fillId="6" borderId="29" xfId="0" applyNumberFormat="1" applyFont="1" applyFill="1" applyBorder="1"/>
    <xf numFmtId="2" fontId="11" fillId="6" borderId="1" xfId="0" applyNumberFormat="1" applyFont="1" applyFill="1" applyBorder="1"/>
    <xf numFmtId="0" fontId="1" fillId="0" borderId="15" xfId="0" applyFont="1" applyBorder="1"/>
    <xf numFmtId="2" fontId="0" fillId="6" borderId="1" xfId="0" applyNumberFormat="1" applyFont="1" applyFill="1" applyBorder="1"/>
    <xf numFmtId="10" fontId="0" fillId="0" borderId="70" xfId="0" applyNumberFormat="1" applyFont="1" applyBorder="1" applyAlignment="1">
      <alignment horizontal="right"/>
    </xf>
    <xf numFmtId="10" fontId="0" fillId="0" borderId="71" xfId="0" applyNumberFormat="1" applyFont="1" applyBorder="1" applyAlignment="1">
      <alignment horizontal="right"/>
    </xf>
    <xf numFmtId="2" fontId="0" fillId="0" borderId="49" xfId="0" applyNumberFormat="1" applyFont="1" applyBorder="1"/>
    <xf numFmtId="2" fontId="11" fillId="0" borderId="53" xfId="0" applyNumberFormat="1" applyFont="1" applyBorder="1"/>
    <xf numFmtId="1" fontId="11" fillId="0" borderId="53" xfId="0" applyNumberFormat="1" applyFont="1" applyBorder="1"/>
    <xf numFmtId="2" fontId="0" fillId="0" borderId="50" xfId="0" applyNumberFormat="1" applyFont="1" applyBorder="1"/>
    <xf numFmtId="2" fontId="0" fillId="0" borderId="0" xfId="0" applyNumberFormat="1" applyFont="1"/>
    <xf numFmtId="2" fontId="0" fillId="0" borderId="59" xfId="0" applyNumberFormat="1" applyFont="1" applyBorder="1"/>
    <xf numFmtId="0" fontId="15" fillId="0" borderId="0" xfId="0" applyFont="1" applyAlignment="1">
      <alignment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5" fillId="8" borderId="1" xfId="0" applyFont="1" applyFill="1" applyBorder="1" applyAlignment="1">
      <alignment vertical="top" wrapText="1"/>
    </xf>
    <xf numFmtId="0" fontId="16" fillId="8" borderId="1" xfId="0" applyFont="1" applyFill="1" applyBorder="1" applyAlignment="1">
      <alignment vertical="top" wrapText="1"/>
    </xf>
    <xf numFmtId="0" fontId="15" fillId="8" borderId="1" xfId="0" quotePrefix="1" applyFont="1" applyFill="1" applyBorder="1" applyAlignment="1">
      <alignment vertical="top" wrapText="1"/>
    </xf>
    <xf numFmtId="0" fontId="17" fillId="8" borderId="1" xfId="0" applyFont="1" applyFill="1" applyBorder="1" applyAlignment="1">
      <alignment vertical="top" wrapText="1"/>
    </xf>
    <xf numFmtId="0" fontId="15" fillId="8" borderId="1" xfId="0" applyFont="1" applyFill="1" applyBorder="1" applyAlignment="1">
      <alignment horizontal="center" vertical="top" wrapText="1"/>
    </xf>
    <xf numFmtId="0" fontId="15" fillId="12" borderId="0" xfId="0" applyFont="1" applyFill="1" applyAlignment="1">
      <alignment vertical="top" wrapText="1"/>
    </xf>
    <xf numFmtId="0" fontId="15" fillId="12" borderId="0" xfId="0" applyFont="1" applyFill="1" applyAlignment="1">
      <alignment horizontal="center" vertical="top" wrapText="1"/>
    </xf>
    <xf numFmtId="0" fontId="0" fillId="12" borderId="0" xfId="0" applyFont="1" applyFill="1" applyAlignment="1">
      <alignment vertical="top" wrapText="1"/>
    </xf>
    <xf numFmtId="0" fontId="22" fillId="0" borderId="0" xfId="0" applyFont="1" applyAlignment="1"/>
    <xf numFmtId="0" fontId="18" fillId="13" borderId="1" xfId="0" applyFont="1" applyFill="1" applyBorder="1" applyAlignment="1"/>
    <xf numFmtId="0" fontId="23" fillId="0" borderId="0" xfId="0" applyFont="1"/>
    <xf numFmtId="0" fontId="24" fillId="0" borderId="0" xfId="0" applyFont="1"/>
    <xf numFmtId="0" fontId="23" fillId="13" borderId="1" xfId="0" applyFont="1" applyFill="1" applyBorder="1"/>
    <xf numFmtId="0" fontId="25" fillId="4" borderId="1" xfId="0" applyFont="1" applyFill="1" applyBorder="1"/>
    <xf numFmtId="0" fontId="26" fillId="0" borderId="0" xfId="0" applyFont="1"/>
    <xf numFmtId="0" fontId="27" fillId="0" borderId="0" xfId="0" applyFont="1"/>
    <xf numFmtId="0" fontId="21" fillId="14" borderId="0" xfId="0" applyFont="1" applyFill="1" applyAlignment="1"/>
    <xf numFmtId="0" fontId="21" fillId="14" borderId="0" xfId="0" applyFont="1" applyFill="1"/>
    <xf numFmtId="0" fontId="28" fillId="14" borderId="0" xfId="0" applyFont="1" applyFill="1"/>
    <xf numFmtId="0" fontId="26" fillId="15" borderId="0" xfId="0" applyFont="1" applyFill="1"/>
    <xf numFmtId="0" fontId="22" fillId="15" borderId="0" xfId="0" applyFont="1" applyFill="1" applyAlignment="1"/>
    <xf numFmtId="0" fontId="19" fillId="15" borderId="0" xfId="0" applyFont="1" applyFill="1"/>
    <xf numFmtId="168" fontId="19" fillId="15" borderId="0" xfId="0" applyNumberFormat="1" applyFont="1" applyFill="1"/>
    <xf numFmtId="0" fontId="29" fillId="15" borderId="0" xfId="0" applyFont="1" applyFill="1"/>
    <xf numFmtId="0" fontId="30" fillId="15" borderId="0" xfId="0" applyFont="1" applyFill="1"/>
    <xf numFmtId="0" fontId="31" fillId="15" borderId="0" xfId="0" applyFont="1" applyFill="1"/>
    <xf numFmtId="0" fontId="24" fillId="15" borderId="0" xfId="0" applyFont="1" applyFill="1"/>
    <xf numFmtId="168" fontId="32" fillId="15" borderId="0" xfId="0" applyNumberFormat="1" applyFont="1" applyFill="1" applyAlignment="1"/>
    <xf numFmtId="0" fontId="33" fillId="15" borderId="0" xfId="0" applyFont="1" applyFill="1"/>
    <xf numFmtId="0" fontId="32" fillId="15" borderId="0" xfId="0" applyFont="1" applyFill="1" applyAlignment="1"/>
    <xf numFmtId="0" fontId="34" fillId="4" borderId="0" xfId="0" applyFont="1" applyFill="1"/>
    <xf numFmtId="0" fontId="35" fillId="4" borderId="0" xfId="0" applyFont="1" applyFill="1"/>
    <xf numFmtId="168" fontId="25" fillId="4" borderId="1" xfId="0" applyNumberFormat="1" applyFont="1" applyFill="1" applyBorder="1"/>
    <xf numFmtId="0" fontId="18" fillId="15" borderId="0" xfId="0" applyFont="1" applyFill="1" applyAlignment="1"/>
    <xf numFmtId="168" fontId="18" fillId="15" borderId="0" xfId="0" applyNumberFormat="1" applyFont="1" applyFill="1" applyAlignment="1"/>
    <xf numFmtId="0" fontId="22" fillId="15" borderId="0" xfId="0" applyFont="1" applyFill="1"/>
    <xf numFmtId="0" fontId="19" fillId="15" borderId="1" xfId="0" applyFont="1" applyFill="1" applyBorder="1" applyAlignment="1"/>
    <xf numFmtId="0" fontId="19" fillId="15" borderId="1" xfId="0" applyFont="1" applyFill="1" applyBorder="1"/>
    <xf numFmtId="168" fontId="19" fillId="15" borderId="1" xfId="0" applyNumberFormat="1" applyFont="1" applyFill="1" applyBorder="1" applyAlignment="1"/>
    <xf numFmtId="0" fontId="30" fillId="15" borderId="0" xfId="0" applyFont="1" applyFill="1" applyAlignment="1"/>
    <xf numFmtId="0" fontId="18" fillId="15" borderId="1" xfId="0" applyFont="1" applyFill="1" applyBorder="1" applyAlignment="1"/>
    <xf numFmtId="168" fontId="18" fillId="15" borderId="1" xfId="0" applyNumberFormat="1" applyFont="1" applyFill="1" applyBorder="1" applyAlignment="1"/>
    <xf numFmtId="0" fontId="23" fillId="15" borderId="1" xfId="0" applyFont="1" applyFill="1" applyBorder="1"/>
    <xf numFmtId="0" fontId="31" fillId="4" borderId="0" xfId="0" applyFont="1" applyFill="1"/>
    <xf numFmtId="168" fontId="20" fillId="4" borderId="1" xfId="0" applyNumberFormat="1" applyFont="1" applyFill="1" applyBorder="1" applyAlignment="1"/>
    <xf numFmtId="168" fontId="23" fillId="0" borderId="0" xfId="0" applyNumberFormat="1" applyFont="1"/>
    <xf numFmtId="0" fontId="19" fillId="15" borderId="0" xfId="0" applyFont="1" applyFill="1" applyAlignment="1"/>
    <xf numFmtId="0" fontId="11" fillId="15" borderId="0" xfId="0" applyFont="1" applyFill="1" applyAlignment="1"/>
    <xf numFmtId="0" fontId="36" fillId="15" borderId="0" xfId="0" applyFont="1" applyFill="1"/>
    <xf numFmtId="0" fontId="37" fillId="15" borderId="0" xfId="0" applyFont="1" applyFill="1" applyAlignment="1"/>
    <xf numFmtId="168" fontId="37" fillId="15" borderId="0" xfId="0" applyNumberFormat="1" applyFont="1" applyFill="1" applyAlignment="1"/>
    <xf numFmtId="0" fontId="20" fillId="4" borderId="1" xfId="0" applyFont="1" applyFill="1" applyBorder="1" applyAlignment="1"/>
    <xf numFmtId="168" fontId="19" fillId="4" borderId="1" xfId="0" applyNumberFormat="1" applyFont="1" applyFill="1" applyBorder="1" applyAlignment="1"/>
    <xf numFmtId="0" fontId="18" fillId="14" borderId="0" xfId="0" applyFont="1" applyFill="1"/>
    <xf numFmtId="168" fontId="11" fillId="15" borderId="0" xfId="0" applyNumberFormat="1" applyFont="1" applyFill="1" applyAlignment="1"/>
    <xf numFmtId="168" fontId="23" fillId="15" borderId="0" xfId="0" applyNumberFormat="1" applyFont="1" applyFill="1"/>
    <xf numFmtId="0" fontId="10" fillId="11" borderId="60" xfId="0" applyFont="1" applyFill="1" applyBorder="1" applyAlignment="1">
      <alignment horizontal="center"/>
    </xf>
    <xf numFmtId="0" fontId="3" fillId="0" borderId="61" xfId="0" applyFont="1" applyBorder="1"/>
    <xf numFmtId="0" fontId="3" fillId="0" borderId="62" xfId="0" applyFont="1" applyBorder="1"/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0" fillId="5" borderId="78" xfId="0" applyFont="1" applyFill="1" applyBorder="1" applyAlignment="1">
      <alignment horizontal="center"/>
    </xf>
    <xf numFmtId="0" fontId="3" fillId="0" borderId="79" xfId="0" applyFont="1" applyBorder="1"/>
    <xf numFmtId="0" fontId="3" fillId="0" borderId="80" xfId="0" applyFont="1" applyBorder="1"/>
    <xf numFmtId="0" fontId="10" fillId="7" borderId="20" xfId="0" applyFont="1" applyFill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10" fillId="9" borderId="35" xfId="0" applyFont="1" applyFill="1" applyBorder="1" applyAlignment="1">
      <alignment horizontal="center"/>
    </xf>
    <xf numFmtId="0" fontId="3" fillId="0" borderId="36" xfId="0" applyFont="1" applyBorder="1"/>
    <xf numFmtId="0" fontId="3" fillId="0" borderId="37" xfId="0" applyFont="1" applyBorder="1"/>
    <xf numFmtId="0" fontId="10" fillId="10" borderId="45" xfId="0" applyFont="1" applyFill="1" applyBorder="1" applyAlignment="1">
      <alignment horizontal="center"/>
    </xf>
    <xf numFmtId="0" fontId="3" fillId="0" borderId="46" xfId="0" applyFont="1" applyBorder="1"/>
    <xf numFmtId="0" fontId="3" fillId="0" borderId="47" xfId="0" applyFont="1" applyBorder="1"/>
    <xf numFmtId="44" fontId="0" fillId="0" borderId="0" xfId="61" applyFont="1" applyAlignment="1">
      <alignment horizontal="center"/>
    </xf>
  </cellXfs>
  <cellStyles count="62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Monétaire" xfId="61" builtinId="4"/>
    <cellStyle name="Normal" xfId="0" builtinId="0"/>
  </cellStyles>
  <dxfs count="127"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CC66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9" defaultPivotStyle="PivotStyleMedium4"/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20" Type="http://schemas.openxmlformats.org/officeDocument/2006/relationships/calcChain" Target="calcChain.xml"/><Relationship Id="rId16" Type="http://customschemas.google.com/relationships/workbookmetadata" Target="metadata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18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fr-FR"/>
              <a:t>Chiffre d'affaires mensuel (milliers d'€)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4"/>
          <c:order val="0"/>
          <c:tx>
            <c:strRef>
              <c:f>'Graphes KPI 2019'!$B$15</c:f>
              <c:strCache>
                <c:ptCount val="1"/>
                <c:pt idx="0">
                  <c:v>CA mensuel 2019</c:v>
                </c:pt>
              </c:strCache>
            </c:strRef>
          </c:tx>
          <c:spPr>
            <a:ln w="19050" cmpd="sng">
              <a:solidFill>
                <a:schemeClr val="accent5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>
                    <a:solidFill>
                      <a:srgbClr val="F79646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'Graphes KPI 2019'!$C$15:$N$15</c:f>
              <c:numCache>
                <c:formatCode>#,##0.0_ ;\-#,##0.0\ </c:formatCode>
                <c:ptCount val="12"/>
                <c:pt idx="0">
                  <c:v>46.35502908286249</c:v>
                </c:pt>
                <c:pt idx="1">
                  <c:v>35.82515310027664</c:v>
                </c:pt>
                <c:pt idx="2">
                  <c:v>44.5082669984212</c:v>
                </c:pt>
                <c:pt idx="3">
                  <c:v>44.32138355388145</c:v>
                </c:pt>
                <c:pt idx="4">
                  <c:v>43.94309300789234</c:v>
                </c:pt>
                <c:pt idx="5">
                  <c:v>23.65986120573286</c:v>
                </c:pt>
                <c:pt idx="6">
                  <c:v>2.958423252709046</c:v>
                </c:pt>
                <c:pt idx="7">
                  <c:v>12.000173</c:v>
                </c:pt>
                <c:pt idx="8">
                  <c:v>6.626291</c:v>
                </c:pt>
                <c:pt idx="9">
                  <c:v>34.78706097358595</c:v>
                </c:pt>
                <c:pt idx="10">
                  <c:v>37.50318976041203</c:v>
                </c:pt>
                <c:pt idx="11">
                  <c:v>39.07435753364781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536200"/>
        <c:axId val="-2060186584"/>
      </c:lineChart>
      <c:catAx>
        <c:axId val="-205653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 rot="-27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-2060186584"/>
        <c:crosses val="autoZero"/>
        <c:auto val="1"/>
        <c:lblAlgn val="ctr"/>
        <c:lblOffset val="100"/>
        <c:noMultiLvlLbl val="1"/>
      </c:catAx>
      <c:valAx>
        <c:axId val="-2060186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layout/>
          <c:overlay val="0"/>
        </c:title>
        <c:numFmt formatCode="#,##0.0_ ;\-#,##0.0\ 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-205653620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18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fr-FR"/>
              <a:t>Chiffre d'affaires mensuel cumulé (milliers d'€)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'Graphes KPI 2019'!$B$16</c:f>
              <c:strCache>
                <c:ptCount val="1"/>
                <c:pt idx="0">
                  <c:v>CA 2019 cumulé</c:v>
                </c:pt>
              </c:strCache>
            </c:strRef>
          </c:tx>
          <c:spPr>
            <a:ln w="19050" cmpd="sng">
              <a:solidFill>
                <a:schemeClr val="accent1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>
                    <a:solidFill>
                      <a:srgbClr val="4F81BD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'Graphes KPI 2019'!$C$1:$N$1</c:f>
              <c:strCache>
                <c:ptCount val="12"/>
                <c:pt idx="0">
                  <c:v>jan</c:v>
                </c:pt>
                <c:pt idx="1">
                  <c:v>fév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'Graphes KPI 2019'!$C$16:$N$16</c:f>
              <c:numCache>
                <c:formatCode>#,##0.0_ ;\-#,##0.0\ </c:formatCode>
                <c:ptCount val="12"/>
                <c:pt idx="0">
                  <c:v>46.35502908286249</c:v>
                </c:pt>
                <c:pt idx="1">
                  <c:v>82.18018218313912</c:v>
                </c:pt>
                <c:pt idx="2">
                  <c:v>126.6884491815603</c:v>
                </c:pt>
                <c:pt idx="3">
                  <c:v>171.0098327354418</c:v>
                </c:pt>
                <c:pt idx="4">
                  <c:v>214.9529257433341</c:v>
                </c:pt>
                <c:pt idx="5">
                  <c:v>238.612786949067</c:v>
                </c:pt>
                <c:pt idx="6">
                  <c:v>241.571210201776</c:v>
                </c:pt>
                <c:pt idx="7">
                  <c:v>253.571383201776</c:v>
                </c:pt>
                <c:pt idx="8">
                  <c:v>260.197674201776</c:v>
                </c:pt>
                <c:pt idx="9">
                  <c:v>294.984735175362</c:v>
                </c:pt>
                <c:pt idx="10">
                  <c:v>332.487924935774</c:v>
                </c:pt>
                <c:pt idx="11">
                  <c:v>371.5622824694218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'Graphes KPI 2019'!$B$13</c:f>
              <c:strCache>
                <c:ptCount val="1"/>
                <c:pt idx="0">
                  <c:v>CA 2018 cumulé</c:v>
                </c:pt>
              </c:strCache>
            </c:strRef>
          </c:tx>
          <c:spPr>
            <a:ln w="19050" cmpd="sng">
              <a:solidFill>
                <a:schemeClr val="accent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>
                    <a:solidFill>
                      <a:srgbClr val="403251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'Graphes KPI 2019'!$C$1:$N$1</c:f>
              <c:strCache>
                <c:ptCount val="12"/>
                <c:pt idx="0">
                  <c:v>jan</c:v>
                </c:pt>
                <c:pt idx="1">
                  <c:v>fév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'Graphes KPI 2019'!$C$13:$N$13</c:f>
              <c:numCache>
                <c:formatCode>#,##0.0_ ;\-#,##0.0\ </c:formatCode>
                <c:ptCount val="12"/>
                <c:pt idx="0">
                  <c:v>31.91092</c:v>
                </c:pt>
                <c:pt idx="1">
                  <c:v>49.27146</c:v>
                </c:pt>
                <c:pt idx="2">
                  <c:v>73.47727</c:v>
                </c:pt>
                <c:pt idx="3">
                  <c:v>95.13364</c:v>
                </c:pt>
                <c:pt idx="4">
                  <c:v>110.66934</c:v>
                </c:pt>
                <c:pt idx="5">
                  <c:v>126.58381</c:v>
                </c:pt>
                <c:pt idx="6">
                  <c:v>139.29457</c:v>
                </c:pt>
                <c:pt idx="7">
                  <c:v>154.27733</c:v>
                </c:pt>
                <c:pt idx="8">
                  <c:v>175.05806</c:v>
                </c:pt>
                <c:pt idx="9">
                  <c:v>194.04511</c:v>
                </c:pt>
                <c:pt idx="10">
                  <c:v>232.35197</c:v>
                </c:pt>
                <c:pt idx="11">
                  <c:v>257.55287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429384"/>
        <c:axId val="-2056423912"/>
      </c:lineChart>
      <c:catAx>
        <c:axId val="-205642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 rot="-27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-2056423912"/>
        <c:crosses val="autoZero"/>
        <c:auto val="1"/>
        <c:lblAlgn val="ctr"/>
        <c:lblOffset val="100"/>
        <c:noMultiLvlLbl val="1"/>
      </c:catAx>
      <c:valAx>
        <c:axId val="-2056423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layout/>
          <c:overlay val="0"/>
        </c:title>
        <c:numFmt formatCode="#,##0.0_ ;\-#,##0.0\ 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-205642938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'Graphes KPI 2019'!$M$73:$M$75</c:f>
              <c:strCache>
                <c:ptCount val="1"/>
                <c:pt idx="0">
                  <c:v>EAT (€) GROW (€) LEARN (€)</c:v>
                </c:pt>
              </c:strCache>
            </c:strRef>
          </c:tx>
          <c:val>
            <c:numRef>
              <c:f>'Graphes KPI 2019'!$N$73:$N$75</c:f>
              <c:numCache>
                <c:formatCode>_-"€"* #,##0.00_-;\-"€"* #,##0.00_-;_-"€"* "-"??_-;_-@_-</c:formatCode>
                <c:ptCount val="3"/>
                <c:pt idx="0">
                  <c:v>282352.2606779194</c:v>
                </c:pt>
                <c:pt idx="1">
                  <c:v>60812.28329150237</c:v>
                </c:pt>
                <c:pt idx="2">
                  <c:v>26841.6315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381000</xdr:colOff>
      <xdr:row>24</xdr:row>
      <xdr:rowOff>161925</xdr:rowOff>
    </xdr:from>
    <xdr:ext cx="8172450" cy="6286500"/>
    <xdr:graphicFrame macro="">
      <xdr:nvGraphicFramePr>
        <xdr:cNvPr id="27203136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495300</xdr:colOff>
      <xdr:row>64</xdr:row>
      <xdr:rowOff>38100</xdr:rowOff>
    </xdr:from>
    <xdr:ext cx="7219950" cy="6477000"/>
    <xdr:graphicFrame macro="">
      <xdr:nvGraphicFramePr>
        <xdr:cNvPr id="90239295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12</xdr:col>
      <xdr:colOff>50800</xdr:colOff>
      <xdr:row>50</xdr:row>
      <xdr:rowOff>31750</xdr:rowOff>
    </xdr:from>
    <xdr:to>
      <xdr:col>17</xdr:col>
      <xdr:colOff>533400</xdr:colOff>
      <xdr:row>66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larchenterre@larchenterre.be" TargetMode="External"/><Relationship Id="rId2" Type="http://schemas.openxmlformats.org/officeDocument/2006/relationships/hyperlink" Target="mailto:larchenterre@larchenterre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opLeftCell="C1" workbookViewId="0">
      <pane ySplit="1" topLeftCell="A2" activePane="bottomLeft" state="frozen"/>
      <selection pane="bottomLeft" activeCell="D18" sqref="D18"/>
    </sheetView>
  </sheetViews>
  <sheetFormatPr baseColWidth="10" defaultColWidth="14.5" defaultRowHeight="15" customHeight="1" x14ac:dyDescent="0"/>
  <cols>
    <col min="1" max="2" width="10.6640625" customWidth="1"/>
    <col min="3" max="3" width="58.1640625" customWidth="1"/>
    <col min="4" max="8" width="12.1640625" customWidth="1"/>
    <col min="9" max="9" width="12.5" customWidth="1"/>
    <col min="10" max="10" width="12.33203125" customWidth="1"/>
    <col min="11" max="15" width="12.5" customWidth="1"/>
    <col min="16" max="16" width="10.6640625" customWidth="1"/>
    <col min="17" max="17" width="14" customWidth="1"/>
  </cols>
  <sheetData>
    <row r="1" spans="3:17" ht="13.5" customHeight="1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Q1" s="1" t="s">
        <v>12</v>
      </c>
    </row>
    <row r="2" spans="3:17" ht="13.5" customHeight="1"/>
    <row r="3" spans="3:17" ht="13.5" customHeight="1">
      <c r="C3" s="193" t="s">
        <v>13</v>
      </c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5"/>
    </row>
    <row r="4" spans="3:17" ht="13.5" customHeight="1">
      <c r="C4" s="2" t="s">
        <v>14</v>
      </c>
      <c r="D4" s="3">
        <f t="shared" ref="D4:O4" si="0">D30</f>
        <v>36449.709082862486</v>
      </c>
      <c r="E4" s="3">
        <f t="shared" si="0"/>
        <v>28846.337300276638</v>
      </c>
      <c r="F4" s="3">
        <f t="shared" si="0"/>
        <v>37297.302998421204</v>
      </c>
      <c r="G4" s="3">
        <f t="shared" si="0"/>
        <v>40649.956972319989</v>
      </c>
      <c r="H4" s="3">
        <f t="shared" si="0"/>
        <v>38855.954007892331</v>
      </c>
      <c r="I4" s="3">
        <f t="shared" si="0"/>
        <v>17729.226205732863</v>
      </c>
      <c r="J4" s="3">
        <f t="shared" si="0"/>
        <v>0.01</v>
      </c>
      <c r="K4" s="3">
        <f t="shared" si="0"/>
        <v>0.01</v>
      </c>
      <c r="L4" s="3">
        <f t="shared" si="0"/>
        <v>0.01</v>
      </c>
      <c r="M4" s="3">
        <f t="shared" si="0"/>
        <v>29180.079447513599</v>
      </c>
      <c r="N4" s="3">
        <f t="shared" si="0"/>
        <v>24109.192763574552</v>
      </c>
      <c r="O4" s="3">
        <f t="shared" si="0"/>
        <v>29234.47189932577</v>
      </c>
      <c r="P4" s="4"/>
      <c r="Q4" s="5">
        <f>Q30</f>
        <v>282352.26067791949</v>
      </c>
    </row>
    <row r="5" spans="3:17" ht="13.5" customHeight="1">
      <c r="C5" s="6" t="s">
        <v>15</v>
      </c>
      <c r="D5" s="7">
        <f t="shared" ref="D5:O5" si="1">D33</f>
        <v>22000</v>
      </c>
      <c r="E5" s="7">
        <f t="shared" si="1"/>
        <v>22000</v>
      </c>
      <c r="F5" s="7">
        <f t="shared" si="1"/>
        <v>22000</v>
      </c>
      <c r="G5" s="7">
        <f t="shared" si="1"/>
        <v>22000</v>
      </c>
      <c r="H5" s="7">
        <f t="shared" si="1"/>
        <v>22000</v>
      </c>
      <c r="I5" s="7">
        <f t="shared" si="1"/>
        <v>22000</v>
      </c>
      <c r="J5" s="7">
        <f t="shared" si="1"/>
        <v>22000</v>
      </c>
      <c r="K5" s="7">
        <f t="shared" si="1"/>
        <v>22000</v>
      </c>
      <c r="L5" s="7">
        <f t="shared" si="1"/>
        <v>22000</v>
      </c>
      <c r="M5" s="7">
        <f t="shared" si="1"/>
        <v>22000</v>
      </c>
      <c r="N5" s="7">
        <f t="shared" si="1"/>
        <v>22000</v>
      </c>
      <c r="O5" s="7">
        <f t="shared" si="1"/>
        <v>22000</v>
      </c>
      <c r="P5" s="8"/>
      <c r="Q5" s="9">
        <f>Q33</f>
        <v>264000</v>
      </c>
    </row>
    <row r="6" spans="3:17" ht="13.5" customHeight="1">
      <c r="C6" s="10" t="s">
        <v>16</v>
      </c>
      <c r="D6" s="11">
        <f t="shared" ref="D6:O6" si="2">D4/D5</f>
        <v>1.6568049583119311</v>
      </c>
      <c r="E6" s="11">
        <f t="shared" si="2"/>
        <v>1.3111971500125745</v>
      </c>
      <c r="F6" s="11">
        <f t="shared" si="2"/>
        <v>1.6953319544736911</v>
      </c>
      <c r="G6" s="11">
        <f t="shared" si="2"/>
        <v>1.8477253169236358</v>
      </c>
      <c r="H6" s="11">
        <f t="shared" si="2"/>
        <v>1.7661797276314697</v>
      </c>
      <c r="I6" s="11">
        <f t="shared" si="2"/>
        <v>0.80587391844240286</v>
      </c>
      <c r="J6" s="11">
        <f t="shared" si="2"/>
        <v>4.5454545454545457E-7</v>
      </c>
      <c r="K6" s="11">
        <f t="shared" si="2"/>
        <v>4.5454545454545457E-7</v>
      </c>
      <c r="L6" s="11">
        <f t="shared" si="2"/>
        <v>4.5454545454545457E-7</v>
      </c>
      <c r="M6" s="11">
        <f t="shared" si="2"/>
        <v>1.3263672476142545</v>
      </c>
      <c r="N6" s="11">
        <f t="shared" si="2"/>
        <v>1.0958723983442977</v>
      </c>
      <c r="O6" s="11">
        <f t="shared" si="2"/>
        <v>1.3288396317875351</v>
      </c>
      <c r="P6" s="12"/>
      <c r="Q6" s="13">
        <f>Q4/Q5</f>
        <v>1.0695161389315133</v>
      </c>
    </row>
    <row r="7" spans="3:17" ht="13.5" customHeight="1">
      <c r="C7" s="14" t="s">
        <v>17</v>
      </c>
      <c r="D7" s="15">
        <f t="shared" ref="D7:O7" si="3">D35+D40</f>
        <v>5841</v>
      </c>
      <c r="E7" s="15">
        <f t="shared" si="3"/>
        <v>3865</v>
      </c>
      <c r="F7" s="15">
        <f t="shared" si="3"/>
        <v>6201</v>
      </c>
      <c r="G7" s="15">
        <f t="shared" si="3"/>
        <v>2066.7295815614639</v>
      </c>
      <c r="H7" s="15">
        <f t="shared" si="3"/>
        <v>2984</v>
      </c>
      <c r="I7" s="15">
        <f t="shared" si="3"/>
        <v>3052</v>
      </c>
      <c r="J7" s="15">
        <f t="shared" si="3"/>
        <v>1493.3172527090458</v>
      </c>
      <c r="K7" s="15">
        <f t="shared" si="3"/>
        <v>10516</v>
      </c>
      <c r="L7" s="15">
        <f t="shared" si="3"/>
        <v>4448</v>
      </c>
      <c r="M7" s="15">
        <f t="shared" si="3"/>
        <v>2523.9375260723486</v>
      </c>
      <c r="N7" s="15">
        <f t="shared" si="3"/>
        <v>9699.4114968374688</v>
      </c>
      <c r="O7" s="15">
        <f t="shared" si="3"/>
        <v>8121.8874343220396</v>
      </c>
      <c r="P7" s="8"/>
      <c r="Q7" s="9">
        <f>Q35+Q40</f>
        <v>60812.283291502368</v>
      </c>
    </row>
    <row r="8" spans="3:17" ht="13.5" customHeight="1">
      <c r="C8" s="6" t="s">
        <v>18</v>
      </c>
      <c r="D8" s="7">
        <f t="shared" ref="D8:O8" si="4">D38+D43</f>
        <v>4000</v>
      </c>
      <c r="E8" s="7">
        <f t="shared" si="4"/>
        <v>4000</v>
      </c>
      <c r="F8" s="7">
        <f t="shared" si="4"/>
        <v>4000</v>
      </c>
      <c r="G8" s="7">
        <f t="shared" si="4"/>
        <v>4000</v>
      </c>
      <c r="H8" s="7">
        <f t="shared" si="4"/>
        <v>4000</v>
      </c>
      <c r="I8" s="7">
        <f t="shared" si="4"/>
        <v>4000</v>
      </c>
      <c r="J8" s="7">
        <f t="shared" si="4"/>
        <v>4000</v>
      </c>
      <c r="K8" s="7">
        <f t="shared" si="4"/>
        <v>4000</v>
      </c>
      <c r="L8" s="7">
        <f t="shared" si="4"/>
        <v>4000</v>
      </c>
      <c r="M8" s="7">
        <f t="shared" si="4"/>
        <v>4000</v>
      </c>
      <c r="N8" s="7">
        <f t="shared" si="4"/>
        <v>7500</v>
      </c>
      <c r="O8" s="7">
        <f t="shared" si="4"/>
        <v>7500</v>
      </c>
      <c r="P8" s="8"/>
      <c r="Q8" s="9">
        <f>Q38+Q43</f>
        <v>55000</v>
      </c>
    </row>
    <row r="9" spans="3:17" ht="13.5" customHeight="1">
      <c r="C9" s="10" t="s">
        <v>19</v>
      </c>
      <c r="D9" s="11">
        <f t="shared" ref="D9:O9" si="5">D7/D8</f>
        <v>1.46025</v>
      </c>
      <c r="E9" s="11">
        <f t="shared" si="5"/>
        <v>0.96625000000000005</v>
      </c>
      <c r="F9" s="11">
        <f t="shared" si="5"/>
        <v>1.5502499999999999</v>
      </c>
      <c r="G9" s="11">
        <f t="shared" si="5"/>
        <v>0.51668239539036598</v>
      </c>
      <c r="H9" s="11">
        <f t="shared" si="5"/>
        <v>0.746</v>
      </c>
      <c r="I9" s="11">
        <f t="shared" si="5"/>
        <v>0.76300000000000001</v>
      </c>
      <c r="J9" s="11">
        <f t="shared" si="5"/>
        <v>0.37332931317726142</v>
      </c>
      <c r="K9" s="11">
        <f t="shared" si="5"/>
        <v>2.629</v>
      </c>
      <c r="L9" s="11">
        <f t="shared" si="5"/>
        <v>1.1120000000000001</v>
      </c>
      <c r="M9" s="11">
        <f t="shared" si="5"/>
        <v>0.63098438151808711</v>
      </c>
      <c r="N9" s="11">
        <f t="shared" si="5"/>
        <v>1.2932548662449959</v>
      </c>
      <c r="O9" s="11">
        <f t="shared" si="5"/>
        <v>1.0829183245762719</v>
      </c>
      <c r="P9" s="12"/>
      <c r="Q9" s="13">
        <f>Q7/Q8</f>
        <v>1.1056778780273158</v>
      </c>
    </row>
    <row r="10" spans="3:17" ht="13.5" customHeight="1">
      <c r="C10" s="2" t="s">
        <v>20</v>
      </c>
      <c r="D10" s="3">
        <f t="shared" ref="D10:O10" si="6">D45</f>
        <v>3453.9</v>
      </c>
      <c r="E10" s="3">
        <f t="shared" si="6"/>
        <v>2706.1698000000001</v>
      </c>
      <c r="F10" s="3">
        <f t="shared" si="6"/>
        <v>987.45</v>
      </c>
      <c r="G10" s="3">
        <f t="shared" si="6"/>
        <v>1461.6</v>
      </c>
      <c r="H10" s="3">
        <f t="shared" si="6"/>
        <v>2044.5</v>
      </c>
      <c r="I10" s="3">
        <f t="shared" si="6"/>
        <v>2862.3</v>
      </c>
      <c r="J10" s="3">
        <f t="shared" si="6"/>
        <v>1448.55</v>
      </c>
      <c r="K10" s="3">
        <f t="shared" si="6"/>
        <v>1472.4749999999999</v>
      </c>
      <c r="L10" s="3">
        <f t="shared" si="6"/>
        <v>1959.675</v>
      </c>
      <c r="M10" s="3">
        <f t="shared" si="6"/>
        <v>3045</v>
      </c>
      <c r="N10" s="3">
        <f t="shared" si="6"/>
        <v>3694.5854999999997</v>
      </c>
      <c r="O10" s="3">
        <f t="shared" si="6"/>
        <v>1705.4261999999999</v>
      </c>
      <c r="P10" s="4"/>
      <c r="Q10" s="5">
        <f t="shared" ref="Q10:Q11" si="7">Q45</f>
        <v>26841.631499999996</v>
      </c>
    </row>
    <row r="11" spans="3:17" ht="13.5" customHeight="1">
      <c r="C11" s="6" t="s">
        <v>33</v>
      </c>
      <c r="D11" s="7">
        <f t="shared" ref="D11:O11" si="8">D46</f>
        <v>4000</v>
      </c>
      <c r="E11" s="7">
        <f t="shared" si="8"/>
        <v>4000</v>
      </c>
      <c r="F11" s="7">
        <f t="shared" si="8"/>
        <v>4000</v>
      </c>
      <c r="G11" s="7">
        <f t="shared" si="8"/>
        <v>4000</v>
      </c>
      <c r="H11" s="7">
        <f t="shared" si="8"/>
        <v>4000</v>
      </c>
      <c r="I11" s="7">
        <f t="shared" si="8"/>
        <v>4000</v>
      </c>
      <c r="J11" s="7">
        <f t="shared" si="8"/>
        <v>4000</v>
      </c>
      <c r="K11" s="7">
        <f t="shared" si="8"/>
        <v>4000</v>
      </c>
      <c r="L11" s="7">
        <f t="shared" si="8"/>
        <v>4000</v>
      </c>
      <c r="M11" s="7">
        <f t="shared" si="8"/>
        <v>4000</v>
      </c>
      <c r="N11" s="7">
        <f t="shared" si="8"/>
        <v>4000</v>
      </c>
      <c r="O11" s="7">
        <f t="shared" si="8"/>
        <v>4000</v>
      </c>
      <c r="P11" s="8"/>
      <c r="Q11" s="9">
        <f t="shared" si="7"/>
        <v>34007.01</v>
      </c>
    </row>
    <row r="12" spans="3:17" ht="13.5" customHeight="1">
      <c r="C12" s="10" t="s">
        <v>35</v>
      </c>
      <c r="D12" s="11">
        <f t="shared" ref="D12:O12" si="9">D10/D11</f>
        <v>0.86347499999999999</v>
      </c>
      <c r="E12" s="11">
        <f t="shared" si="9"/>
        <v>0.67654245000000002</v>
      </c>
      <c r="F12" s="11">
        <f t="shared" si="9"/>
        <v>0.24686250000000001</v>
      </c>
      <c r="G12" s="11">
        <f t="shared" si="9"/>
        <v>0.3654</v>
      </c>
      <c r="H12" s="11">
        <f t="shared" si="9"/>
        <v>0.51112500000000005</v>
      </c>
      <c r="I12" s="11">
        <f t="shared" si="9"/>
        <v>0.71557500000000007</v>
      </c>
      <c r="J12" s="11">
        <f t="shared" si="9"/>
        <v>0.3621375</v>
      </c>
      <c r="K12" s="11">
        <f t="shared" si="9"/>
        <v>0.36811874999999999</v>
      </c>
      <c r="L12" s="11">
        <f t="shared" si="9"/>
        <v>0.48991875000000001</v>
      </c>
      <c r="M12" s="11">
        <f t="shared" si="9"/>
        <v>0.76124999999999998</v>
      </c>
      <c r="N12" s="11">
        <f t="shared" si="9"/>
        <v>0.92364637499999991</v>
      </c>
      <c r="O12" s="11">
        <f t="shared" si="9"/>
        <v>0.42635654999999995</v>
      </c>
      <c r="P12" s="12"/>
      <c r="Q12" s="13">
        <f>Q10/Q11</f>
        <v>0.78929701552709264</v>
      </c>
    </row>
    <row r="13" spans="3:17" ht="13.5" customHeight="1">
      <c r="C13" s="2" t="s">
        <v>36</v>
      </c>
      <c r="D13" s="3">
        <f t="shared" ref="D13:O13" si="10">D49</f>
        <v>46355.029082862486</v>
      </c>
      <c r="E13" s="3">
        <f t="shared" si="10"/>
        <v>35825.153100276642</v>
      </c>
      <c r="F13" s="3">
        <f t="shared" si="10"/>
        <v>44508.266998421204</v>
      </c>
      <c r="G13" s="3">
        <f t="shared" si="10"/>
        <v>44321.383553881453</v>
      </c>
      <c r="H13" s="3">
        <f t="shared" si="10"/>
        <v>43943.093007892334</v>
      </c>
      <c r="I13" s="3">
        <f t="shared" si="10"/>
        <v>23659.861205732861</v>
      </c>
      <c r="J13" s="3">
        <f t="shared" si="10"/>
        <v>2958.4232527090458</v>
      </c>
      <c r="K13" s="3">
        <f t="shared" si="10"/>
        <v>12000.173000000001</v>
      </c>
      <c r="L13" s="3">
        <f t="shared" si="10"/>
        <v>6626.2910000000002</v>
      </c>
      <c r="M13" s="3">
        <f t="shared" si="10"/>
        <v>34787.060973585954</v>
      </c>
      <c r="N13" s="3">
        <f t="shared" si="10"/>
        <v>37503.189760412024</v>
      </c>
      <c r="O13" s="3">
        <f t="shared" si="10"/>
        <v>39074.35753364781</v>
      </c>
      <c r="P13" s="4"/>
      <c r="Q13" s="5">
        <f t="shared" ref="Q13:Q14" si="11">Q49</f>
        <v>371562.2824694218</v>
      </c>
    </row>
    <row r="14" spans="3:17" ht="13.5" customHeight="1">
      <c r="C14" s="6" t="s">
        <v>37</v>
      </c>
      <c r="D14" s="7">
        <f t="shared" ref="D14:O14" si="12">D50</f>
        <v>30000</v>
      </c>
      <c r="E14" s="7">
        <f t="shared" si="12"/>
        <v>30000</v>
      </c>
      <c r="F14" s="7">
        <f t="shared" si="12"/>
        <v>30000</v>
      </c>
      <c r="G14" s="7">
        <f t="shared" si="12"/>
        <v>30000</v>
      </c>
      <c r="H14" s="7">
        <f t="shared" si="12"/>
        <v>30000</v>
      </c>
      <c r="I14" s="7">
        <f t="shared" si="12"/>
        <v>30000</v>
      </c>
      <c r="J14" s="7">
        <f t="shared" si="12"/>
        <v>30000</v>
      </c>
      <c r="K14" s="7">
        <f t="shared" si="12"/>
        <v>30000</v>
      </c>
      <c r="L14" s="7">
        <f t="shared" si="12"/>
        <v>30000</v>
      </c>
      <c r="M14" s="7">
        <f t="shared" si="12"/>
        <v>30000</v>
      </c>
      <c r="N14" s="7">
        <f t="shared" si="12"/>
        <v>33500</v>
      </c>
      <c r="O14" s="7">
        <f t="shared" si="12"/>
        <v>33500</v>
      </c>
      <c r="P14" s="8"/>
      <c r="Q14" s="9">
        <f t="shared" si="11"/>
        <v>367000</v>
      </c>
    </row>
    <row r="15" spans="3:17" ht="13.5" customHeight="1">
      <c r="C15" s="10" t="s">
        <v>39</v>
      </c>
      <c r="D15" s="11">
        <f t="shared" ref="D15:O15" si="13">D51</f>
        <v>1.5451676360954163</v>
      </c>
      <c r="E15" s="11">
        <f t="shared" si="13"/>
        <v>1.1941717700092214</v>
      </c>
      <c r="F15" s="11">
        <f t="shared" si="13"/>
        <v>1.4836088999473735</v>
      </c>
      <c r="G15" s="11">
        <f t="shared" si="13"/>
        <v>1.4773794517960483</v>
      </c>
      <c r="H15" s="11">
        <f t="shared" si="13"/>
        <v>1.4647697669297444</v>
      </c>
      <c r="I15" s="11">
        <f t="shared" si="13"/>
        <v>0.78866204019109531</v>
      </c>
      <c r="J15" s="11">
        <f t="shared" si="13"/>
        <v>9.8614108423634855E-2</v>
      </c>
      <c r="K15" s="11">
        <f t="shared" si="13"/>
        <v>0.40000576666666671</v>
      </c>
      <c r="L15" s="11">
        <f t="shared" si="13"/>
        <v>0.22087636666666668</v>
      </c>
      <c r="M15" s="11">
        <f t="shared" si="13"/>
        <v>1.1595686991195318</v>
      </c>
      <c r="N15" s="11">
        <f t="shared" si="13"/>
        <v>1.1194982018033439</v>
      </c>
      <c r="O15" s="11">
        <f t="shared" si="13"/>
        <v>1.1663987323476959</v>
      </c>
      <c r="P15" s="12"/>
      <c r="Q15" s="13">
        <f>Q13/Q14</f>
        <v>1.0124312873826207</v>
      </c>
    </row>
    <row r="16" spans="3:17" ht="13.5" customHeight="1">
      <c r="C16" s="14" t="s">
        <v>40</v>
      </c>
      <c r="D16" s="25">
        <f t="shared" ref="D16:O16" si="14">D53</f>
        <v>16355.029082862486</v>
      </c>
      <c r="E16" s="25">
        <f t="shared" si="14"/>
        <v>22180.182183139128</v>
      </c>
      <c r="F16" s="25">
        <f t="shared" si="14"/>
        <v>36688.449181560332</v>
      </c>
      <c r="G16" s="25">
        <f t="shared" si="14"/>
        <v>51009.832735441785</v>
      </c>
      <c r="H16" s="25">
        <f t="shared" si="14"/>
        <v>64952.925743334119</v>
      </c>
      <c r="I16" s="25">
        <f t="shared" si="14"/>
        <v>58612.786949066984</v>
      </c>
      <c r="J16" s="25">
        <f t="shared" si="14"/>
        <v>31571.21020177603</v>
      </c>
      <c r="K16" s="25">
        <f t="shared" si="14"/>
        <v>13571.383201776032</v>
      </c>
      <c r="L16" s="25">
        <f t="shared" si="14"/>
        <v>-9802.3257982239666</v>
      </c>
      <c r="M16" s="25">
        <f t="shared" si="14"/>
        <v>-5015.2648246380122</v>
      </c>
      <c r="N16" s="25">
        <f t="shared" si="14"/>
        <v>-1012.0750642259882</v>
      </c>
      <c r="O16" s="25">
        <f t="shared" si="14"/>
        <v>4562.2824694218216</v>
      </c>
      <c r="P16" s="8"/>
      <c r="Q16" s="26"/>
    </row>
    <row r="17" spans="1:17" ht="13.5" customHeight="1">
      <c r="C17" s="2" t="str">
        <f t="shared" ref="C17:D17" si="15">C56</f>
        <v>Trésorerie réelle</v>
      </c>
      <c r="D17" s="3">
        <f t="shared" si="15"/>
        <v>6683.3917246259998</v>
      </c>
      <c r="E17" s="3">
        <v>20840.78</v>
      </c>
      <c r="F17" s="3">
        <f t="shared" ref="F17:O17" si="16">F56</f>
        <v>8602.5286762125961</v>
      </c>
      <c r="G17" s="3">
        <f t="shared" si="16"/>
        <v>9759.7958899202422</v>
      </c>
      <c r="H17" s="3">
        <f t="shared" si="16"/>
        <v>11072.746095726008</v>
      </c>
      <c r="I17" s="3">
        <f t="shared" si="16"/>
        <v>12562.322766098085</v>
      </c>
      <c r="J17" s="3">
        <f t="shared" si="16"/>
        <v>14252.286823459301</v>
      </c>
      <c r="K17" s="3">
        <f t="shared" si="16"/>
        <v>16169.595661586714</v>
      </c>
      <c r="L17" s="3">
        <f t="shared" si="16"/>
        <v>18344.833155395594</v>
      </c>
      <c r="M17" s="3">
        <f t="shared" si="16"/>
        <v>20812.6975183916</v>
      </c>
      <c r="N17" s="3">
        <f t="shared" si="16"/>
        <v>23612.554789829755</v>
      </c>
      <c r="O17" s="3">
        <f t="shared" si="16"/>
        <v>8160.1928648900921</v>
      </c>
      <c r="P17" s="4"/>
      <c r="Q17" s="5"/>
    </row>
    <row r="18" spans="1:17" ht="13.5" customHeight="1">
      <c r="C18" s="6" t="str">
        <f t="shared" ref="C18:O18" si="17">C57</f>
        <v>Trésorerie prévisionnelle</v>
      </c>
      <c r="D18" s="7">
        <f t="shared" si="17"/>
        <v>6543</v>
      </c>
      <c r="E18" s="7">
        <f t="shared" si="17"/>
        <v>7423.2062351999994</v>
      </c>
      <c r="F18" s="7">
        <f t="shared" si="17"/>
        <v>8421.8234464790075</v>
      </c>
      <c r="G18" s="7">
        <f t="shared" si="17"/>
        <v>9554.781036169421</v>
      </c>
      <c r="H18" s="7">
        <f t="shared" si="17"/>
        <v>10840.151331753563</v>
      </c>
      <c r="I18" s="7">
        <f t="shared" si="17"/>
        <v>12298.437865869575</v>
      </c>
      <c r="J18" s="7">
        <f t="shared" si="17"/>
        <v>13952.902437588691</v>
      </c>
      <c r="K18" s="7">
        <f t="shared" si="17"/>
        <v>15829.936172068721</v>
      </c>
      <c r="L18" s="7">
        <f t="shared" si="17"/>
        <v>17959.480497526907</v>
      </c>
      <c r="M18" s="7">
        <f t="shared" si="17"/>
        <v>20375.504754729409</v>
      </c>
      <c r="N18" s="7">
        <f t="shared" si="17"/>
        <v>23116.548057566037</v>
      </c>
      <c r="O18" s="7">
        <f t="shared" si="17"/>
        <v>7988.7793675543799</v>
      </c>
      <c r="P18" s="8"/>
      <c r="Q18" s="9"/>
    </row>
    <row r="19" spans="1:17" ht="13.5" customHeight="1">
      <c r="C19" s="10" t="str">
        <f t="shared" ref="C19:O19" si="18">C59</f>
        <v>Différence réel - prévisionnel</v>
      </c>
      <c r="D19" s="27">
        <f t="shared" si="18"/>
        <v>140.39172462599981</v>
      </c>
      <c r="E19" s="28">
        <f t="shared" si="18"/>
        <v>159.27811792972716</v>
      </c>
      <c r="F19" s="28">
        <f t="shared" si="18"/>
        <v>180.70522973358857</v>
      </c>
      <c r="G19" s="28">
        <f t="shared" si="18"/>
        <v>205.0148537508212</v>
      </c>
      <c r="H19" s="28">
        <f t="shared" si="18"/>
        <v>232.59476397244543</v>
      </c>
      <c r="I19" s="28">
        <f t="shared" si="18"/>
        <v>263.88490022850965</v>
      </c>
      <c r="J19" s="28">
        <f t="shared" si="18"/>
        <v>299.38438587060955</v>
      </c>
      <c r="K19" s="28">
        <f t="shared" si="18"/>
        <v>339.65948951799328</v>
      </c>
      <c r="L19" s="28">
        <f t="shared" si="18"/>
        <v>385.35265786868695</v>
      </c>
      <c r="M19" s="28">
        <f t="shared" si="18"/>
        <v>437.19276366219128</v>
      </c>
      <c r="N19" s="28">
        <f t="shared" si="18"/>
        <v>496.00673226371873</v>
      </c>
      <c r="O19" s="28">
        <f t="shared" si="18"/>
        <v>171.41349733571224</v>
      </c>
      <c r="P19" s="12"/>
      <c r="Q19" s="29"/>
    </row>
    <row r="20" spans="1:17" ht="13.5" customHeight="1" thickBot="1">
      <c r="C20" s="8"/>
    </row>
    <row r="21" spans="1:17" ht="13.5" customHeight="1" thickBot="1">
      <c r="B21" s="118"/>
      <c r="C21" s="196" t="s">
        <v>41</v>
      </c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8"/>
    </row>
    <row r="22" spans="1:17" ht="13.5" customHeight="1">
      <c r="B22" s="24">
        <f>0.75*12000</f>
        <v>9000</v>
      </c>
      <c r="C22" s="121" t="s">
        <v>42</v>
      </c>
      <c r="D22" s="122">
        <f>D31*2.561</f>
        <v>2406.0594999999998</v>
      </c>
      <c r="E22" s="122">
        <f t="shared" ref="E22:O22" si="19">E31*2.561</f>
        <v>1951.482</v>
      </c>
      <c r="F22" s="122">
        <f t="shared" si="19"/>
        <v>2619.9029999999998</v>
      </c>
      <c r="G22" s="122">
        <f t="shared" si="19"/>
        <v>3073.2</v>
      </c>
      <c r="H22" s="122">
        <f t="shared" si="19"/>
        <v>2048.8000000000002</v>
      </c>
      <c r="I22" s="122">
        <f t="shared" si="19"/>
        <v>1280.5</v>
      </c>
      <c r="J22" s="122">
        <f t="shared" si="19"/>
        <v>0</v>
      </c>
      <c r="K22" s="122">
        <f t="shared" si="19"/>
        <v>0</v>
      </c>
      <c r="L22" s="122">
        <f t="shared" si="19"/>
        <v>0</v>
      </c>
      <c r="M22" s="122">
        <f t="shared" si="19"/>
        <v>2525.1459999999997</v>
      </c>
      <c r="N22" s="122">
        <f t="shared" si="19"/>
        <v>2391.9740000000002</v>
      </c>
      <c r="O22" s="122">
        <f t="shared" si="19"/>
        <v>2048.8000000000002</v>
      </c>
      <c r="P22" s="8"/>
      <c r="Q22" s="30">
        <f t="shared" ref="Q22:Q26" si="20">SUM(D22:O22)</f>
        <v>20345.8645</v>
      </c>
    </row>
    <row r="23" spans="1:17" ht="13.5" customHeight="1">
      <c r="B23" s="30"/>
      <c r="C23" s="121" t="s">
        <v>43</v>
      </c>
      <c r="D23" s="122">
        <v>3987</v>
      </c>
      <c r="E23" s="122">
        <v>3098</v>
      </c>
      <c r="F23" s="122">
        <v>4987</v>
      </c>
      <c r="G23" s="122">
        <v>8765</v>
      </c>
      <c r="H23" s="122">
        <v>4249</v>
      </c>
      <c r="I23" s="122">
        <v>4321</v>
      </c>
      <c r="J23" s="122">
        <v>0</v>
      </c>
      <c r="K23" s="122">
        <v>0</v>
      </c>
      <c r="L23" s="122">
        <v>0</v>
      </c>
      <c r="M23" s="122">
        <v>8765</v>
      </c>
      <c r="N23" s="122">
        <v>4321</v>
      </c>
      <c r="O23" s="122">
        <v>4987</v>
      </c>
      <c r="P23" s="8"/>
      <c r="Q23" s="30">
        <f t="shared" si="20"/>
        <v>47480</v>
      </c>
    </row>
    <row r="24" spans="1:17" ht="13.5" customHeight="1">
      <c r="C24" s="121" t="s">
        <v>44</v>
      </c>
      <c r="D24" s="122">
        <f>D31*0.8938</f>
        <v>839.7251</v>
      </c>
      <c r="E24" s="122">
        <f t="shared" ref="E24:O24" si="21">E31*0.8938</f>
        <v>681.07560000000001</v>
      </c>
      <c r="F24" s="122">
        <f t="shared" si="21"/>
        <v>914.35739999999998</v>
      </c>
      <c r="G24" s="122">
        <f t="shared" si="21"/>
        <v>1072.56</v>
      </c>
      <c r="H24" s="122">
        <f t="shared" si="21"/>
        <v>715.04000000000008</v>
      </c>
      <c r="I24" s="122">
        <f t="shared" si="21"/>
        <v>446.90000000000003</v>
      </c>
      <c r="J24" s="122">
        <f t="shared" si="21"/>
        <v>0</v>
      </c>
      <c r="K24" s="122">
        <f t="shared" si="21"/>
        <v>0</v>
      </c>
      <c r="L24" s="122">
        <f t="shared" si="21"/>
        <v>0</v>
      </c>
      <c r="M24" s="122">
        <f t="shared" si="21"/>
        <v>881.28680000000008</v>
      </c>
      <c r="N24" s="122">
        <f t="shared" si="21"/>
        <v>834.80920000000003</v>
      </c>
      <c r="O24" s="122">
        <f t="shared" si="21"/>
        <v>715.04000000000008</v>
      </c>
      <c r="P24" s="8"/>
      <c r="Q24" s="30">
        <f t="shared" si="20"/>
        <v>7100.7940999999992</v>
      </c>
    </row>
    <row r="25" spans="1:17" ht="13.5" customHeight="1">
      <c r="C25" s="121" t="s">
        <v>45</v>
      </c>
      <c r="D25" s="122">
        <f t="shared" ref="D25:H25" si="22">D24*0.5</f>
        <v>419.86255</v>
      </c>
      <c r="E25" s="122">
        <f t="shared" si="22"/>
        <v>340.5378</v>
      </c>
      <c r="F25" s="122">
        <f t="shared" si="22"/>
        <v>457.17869999999999</v>
      </c>
      <c r="G25" s="122">
        <f t="shared" si="22"/>
        <v>536.28</v>
      </c>
      <c r="H25" s="122">
        <f t="shared" si="22"/>
        <v>357.52000000000004</v>
      </c>
      <c r="I25" s="122">
        <f>876</f>
        <v>876</v>
      </c>
      <c r="J25" s="122">
        <v>987</v>
      </c>
      <c r="K25" s="122">
        <v>1876</v>
      </c>
      <c r="L25" s="122">
        <v>654</v>
      </c>
      <c r="M25" s="122">
        <v>8765</v>
      </c>
      <c r="N25" s="122">
        <v>1298</v>
      </c>
      <c r="O25" s="122">
        <v>431</v>
      </c>
      <c r="P25" s="8"/>
      <c r="Q25" s="30">
        <f t="shared" si="20"/>
        <v>16998.37905</v>
      </c>
    </row>
    <row r="26" spans="1:17" ht="13.5" customHeight="1">
      <c r="C26" s="121" t="s">
        <v>47</v>
      </c>
      <c r="D26" s="122">
        <v>93.3</v>
      </c>
      <c r="E26" s="122">
        <v>145.72999999999999</v>
      </c>
      <c r="F26" s="122">
        <v>73.3</v>
      </c>
      <c r="G26" s="122">
        <v>99.9</v>
      </c>
      <c r="H26" s="122">
        <v>64.8</v>
      </c>
      <c r="I26" s="122">
        <f>I25/1.154</f>
        <v>759.09878682842293</v>
      </c>
      <c r="J26" s="122">
        <f t="shared" ref="J26:O26" si="23">J25/1.154</f>
        <v>855.28596187175049</v>
      </c>
      <c r="K26" s="122">
        <f t="shared" si="23"/>
        <v>1625.6499133448874</v>
      </c>
      <c r="L26" s="122">
        <f t="shared" si="23"/>
        <v>566.72443674176782</v>
      </c>
      <c r="M26" s="122">
        <f t="shared" si="23"/>
        <v>7595.3206239168112</v>
      </c>
      <c r="N26" s="122">
        <f t="shared" si="23"/>
        <v>1124.7833622183709</v>
      </c>
      <c r="O26" s="122">
        <f t="shared" si="23"/>
        <v>373.48353552859624</v>
      </c>
      <c r="P26" s="8"/>
      <c r="Q26" s="30">
        <f t="shared" si="20"/>
        <v>13377.376620450608</v>
      </c>
    </row>
    <row r="27" spans="1:17" ht="13.5" customHeight="1" thickBot="1">
      <c r="C27" s="32" t="s">
        <v>48</v>
      </c>
      <c r="D27" s="33"/>
      <c r="E27" s="33">
        <f t="shared" ref="E27" si="24">SUM(E24:E25)/D23</f>
        <v>0.25623611738148983</v>
      </c>
      <c r="F27" s="33">
        <f>SUM(F24:F25)/E23</f>
        <v>0.44271662362814718</v>
      </c>
      <c r="G27" s="33">
        <f t="shared" ref="G27:O27" si="25">SUM(G24:G25)/F23</f>
        <v>0.32260677762181672</v>
      </c>
      <c r="H27" s="33">
        <f t="shared" si="25"/>
        <v>0.12236851112378781</v>
      </c>
      <c r="I27" s="34">
        <f t="shared" si="25"/>
        <v>0.31134384561073197</v>
      </c>
      <c r="J27" s="34">
        <f t="shared" si="25"/>
        <v>0.22841934737329322</v>
      </c>
      <c r="K27" s="34" t="e">
        <f t="shared" si="25"/>
        <v>#DIV/0!</v>
      </c>
      <c r="L27" s="34" t="e">
        <f t="shared" si="25"/>
        <v>#DIV/0!</v>
      </c>
      <c r="M27" s="34" t="e">
        <f t="shared" si="25"/>
        <v>#DIV/0!</v>
      </c>
      <c r="N27" s="34">
        <f t="shared" si="25"/>
        <v>0.24333248146035369</v>
      </c>
      <c r="O27" s="34">
        <f t="shared" si="25"/>
        <v>0.26522564221245082</v>
      </c>
      <c r="P27" s="35"/>
      <c r="Q27" s="36" t="e">
        <f>AVERAGE(D27:O27)</f>
        <v>#DIV/0!</v>
      </c>
    </row>
    <row r="28" spans="1:17" ht="13.5" customHeight="1">
      <c r="C28" s="8"/>
      <c r="E28" s="37"/>
      <c r="F28" s="37"/>
      <c r="G28" s="8"/>
      <c r="H28" s="37"/>
      <c r="I28" s="37"/>
      <c r="J28" s="8"/>
      <c r="K28" s="8"/>
      <c r="L28" s="37"/>
      <c r="M28" s="37"/>
      <c r="N28" s="37"/>
      <c r="O28" s="37"/>
      <c r="P28" s="37"/>
      <c r="Q28" s="8"/>
    </row>
    <row r="29" spans="1:17" ht="13.5" customHeight="1" thickBot="1">
      <c r="C29" s="199" t="s">
        <v>50</v>
      </c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1"/>
    </row>
    <row r="30" spans="1:17" ht="13.5" customHeight="1">
      <c r="A30">
        <v>1.9</v>
      </c>
      <c r="C30" s="39" t="s">
        <v>52</v>
      </c>
      <c r="D30" s="57">
        <v>36449.709082862486</v>
      </c>
      <c r="E30" s="58">
        <v>28846.337300276638</v>
      </c>
      <c r="F30" s="58">
        <v>37297.302998421204</v>
      </c>
      <c r="G30" s="58">
        <v>40649.956972319989</v>
      </c>
      <c r="H30" s="58">
        <v>38855.954007892331</v>
      </c>
      <c r="I30" s="58">
        <v>17729.226205732863</v>
      </c>
      <c r="J30" s="58">
        <v>0.01</v>
      </c>
      <c r="K30" s="58">
        <v>0.01</v>
      </c>
      <c r="L30" s="58">
        <v>0.01</v>
      </c>
      <c r="M30" s="58">
        <v>29180.079447513599</v>
      </c>
      <c r="N30" s="58">
        <v>24109.192763574552</v>
      </c>
      <c r="O30" s="58">
        <v>29234.47189932577</v>
      </c>
      <c r="P30" s="40"/>
      <c r="Q30" s="41">
        <f t="shared" ref="Q30:Q31" si="26">SUM(D30:O30)</f>
        <v>282352.26067791949</v>
      </c>
    </row>
    <row r="31" spans="1:17" ht="13.5" customHeight="1">
      <c r="B31" s="42"/>
      <c r="C31" s="43" t="s">
        <v>53</v>
      </c>
      <c r="D31" s="119">
        <v>939.5</v>
      </c>
      <c r="E31" s="120">
        <v>762</v>
      </c>
      <c r="F31" s="120">
        <v>1023</v>
      </c>
      <c r="G31" s="120">
        <v>1200</v>
      </c>
      <c r="H31" s="120">
        <v>800</v>
      </c>
      <c r="I31" s="120">
        <v>500</v>
      </c>
      <c r="J31" s="120">
        <v>0</v>
      </c>
      <c r="K31" s="120">
        <v>0</v>
      </c>
      <c r="L31" s="120">
        <v>0</v>
      </c>
      <c r="M31" s="120">
        <v>986</v>
      </c>
      <c r="N31" s="120">
        <v>934</v>
      </c>
      <c r="O31" s="120">
        <v>800</v>
      </c>
      <c r="P31" s="8"/>
      <c r="Q31" s="45">
        <f t="shared" si="26"/>
        <v>7944.5</v>
      </c>
    </row>
    <row r="32" spans="1:17" ht="13.5" customHeight="1">
      <c r="B32" s="42"/>
      <c r="C32" s="43" t="s">
        <v>54</v>
      </c>
      <c r="D32" s="46">
        <f t="shared" ref="D32:O32" si="27">D30/D31</f>
        <v>38.796922919491735</v>
      </c>
      <c r="E32" s="47">
        <f t="shared" si="27"/>
        <v>37.856085695901101</v>
      </c>
      <c r="F32" s="47">
        <f t="shared" si="27"/>
        <v>36.458751709111638</v>
      </c>
      <c r="G32" s="47">
        <f t="shared" si="27"/>
        <v>33.874964143599989</v>
      </c>
      <c r="H32" s="47">
        <f t="shared" si="27"/>
        <v>48.569942509865413</v>
      </c>
      <c r="I32" s="47">
        <f t="shared" si="27"/>
        <v>35.458452411465728</v>
      </c>
      <c r="J32" s="47" t="e">
        <f t="shared" si="27"/>
        <v>#DIV/0!</v>
      </c>
      <c r="K32" s="47" t="e">
        <f t="shared" si="27"/>
        <v>#DIV/0!</v>
      </c>
      <c r="L32" s="47" t="e">
        <f t="shared" si="27"/>
        <v>#DIV/0!</v>
      </c>
      <c r="M32" s="47">
        <f t="shared" si="27"/>
        <v>29.594401062387018</v>
      </c>
      <c r="N32" s="47">
        <f t="shared" si="27"/>
        <v>25.812840217959906</v>
      </c>
      <c r="O32" s="47">
        <f t="shared" si="27"/>
        <v>36.543089874157211</v>
      </c>
      <c r="P32" s="8"/>
      <c r="Q32" s="48">
        <f>Q30/Q31</f>
        <v>35.540595465783809</v>
      </c>
    </row>
    <row r="33" spans="2:17" ht="13.5" customHeight="1">
      <c r="C33" s="39" t="s">
        <v>56</v>
      </c>
      <c r="D33" s="49">
        <v>22000</v>
      </c>
      <c r="E33" s="50">
        <v>22000</v>
      </c>
      <c r="F33" s="50">
        <v>22000</v>
      </c>
      <c r="G33" s="50">
        <v>22000</v>
      </c>
      <c r="H33" s="50">
        <v>22000</v>
      </c>
      <c r="I33" s="50">
        <v>22000</v>
      </c>
      <c r="J33" s="50">
        <v>22000</v>
      </c>
      <c r="K33" s="50">
        <v>22000</v>
      </c>
      <c r="L33" s="50">
        <v>22000</v>
      </c>
      <c r="M33" s="50">
        <v>22000</v>
      </c>
      <c r="N33" s="50">
        <v>22000</v>
      </c>
      <c r="O33" s="50">
        <v>22000</v>
      </c>
      <c r="P33" s="8"/>
      <c r="Q33" s="51">
        <f>SUM(D33:O33)</f>
        <v>264000</v>
      </c>
    </row>
    <row r="34" spans="2:17" ht="13.5" customHeight="1" thickBot="1">
      <c r="B34" s="42"/>
      <c r="C34" s="52" t="s">
        <v>57</v>
      </c>
      <c r="D34" s="53">
        <f t="shared" ref="D34:O34" si="28">D30/D33</f>
        <v>1.6568049583119311</v>
      </c>
      <c r="E34" s="54">
        <f t="shared" si="28"/>
        <v>1.3111971500125745</v>
      </c>
      <c r="F34" s="54">
        <f t="shared" si="28"/>
        <v>1.6953319544736911</v>
      </c>
      <c r="G34" s="54">
        <f t="shared" si="28"/>
        <v>1.8477253169236358</v>
      </c>
      <c r="H34" s="54">
        <f t="shared" si="28"/>
        <v>1.7661797276314697</v>
      </c>
      <c r="I34" s="54">
        <f t="shared" si="28"/>
        <v>0.80587391844240286</v>
      </c>
      <c r="J34" s="54">
        <f t="shared" si="28"/>
        <v>4.5454545454545457E-7</v>
      </c>
      <c r="K34" s="54">
        <f t="shared" si="28"/>
        <v>4.5454545454545457E-7</v>
      </c>
      <c r="L34" s="54">
        <f t="shared" si="28"/>
        <v>4.5454545454545457E-7</v>
      </c>
      <c r="M34" s="54">
        <f t="shared" si="28"/>
        <v>1.3263672476142545</v>
      </c>
      <c r="N34" s="54">
        <f t="shared" si="28"/>
        <v>1.0958723983442977</v>
      </c>
      <c r="O34" s="54">
        <f t="shared" si="28"/>
        <v>1.3288396317875351</v>
      </c>
      <c r="P34" s="55"/>
      <c r="Q34" s="56">
        <f>Q30/Q33</f>
        <v>1.0695161389315133</v>
      </c>
    </row>
    <row r="35" spans="2:17" ht="13.5" customHeight="1">
      <c r="B35" s="42"/>
      <c r="C35" s="39" t="s">
        <v>59</v>
      </c>
      <c r="D35" s="57">
        <v>3298</v>
      </c>
      <c r="E35" s="58">
        <v>1234</v>
      </c>
      <c r="F35" s="58">
        <v>2987</v>
      </c>
      <c r="G35" s="58">
        <v>1234</v>
      </c>
      <c r="H35" s="58">
        <v>1111</v>
      </c>
      <c r="I35" s="58">
        <v>1287</v>
      </c>
      <c r="J35" s="58">
        <v>1234</v>
      </c>
      <c r="K35" s="58">
        <v>2987</v>
      </c>
      <c r="L35" s="58">
        <v>1234</v>
      </c>
      <c r="M35" s="58">
        <v>1111</v>
      </c>
      <c r="N35" s="58">
        <v>7654</v>
      </c>
      <c r="O35" s="58">
        <v>5429</v>
      </c>
      <c r="P35" s="40"/>
      <c r="Q35" s="41">
        <f t="shared" ref="Q35:Q36" si="29">SUM(D35:O35)</f>
        <v>30800</v>
      </c>
    </row>
    <row r="36" spans="2:17" ht="13.5" customHeight="1">
      <c r="B36" s="42"/>
      <c r="C36" s="43" t="s">
        <v>60</v>
      </c>
      <c r="D36" s="119">
        <f>(1+2+30+1+24)*1.069289</f>
        <v>62.018761999999995</v>
      </c>
      <c r="E36" s="120">
        <f>(18+1+5+3*7)*1.069289</f>
        <v>48.118004999999997</v>
      </c>
      <c r="F36" s="120">
        <f>(2+28+12)*1.069289</f>
        <v>44.910137999999996</v>
      </c>
      <c r="G36" s="120">
        <v>35.286536999999996</v>
      </c>
      <c r="H36" s="120">
        <v>49.187293999999994</v>
      </c>
      <c r="I36" s="120">
        <v>51.325871999999997</v>
      </c>
      <c r="J36" s="120">
        <v>12.831467999999999</v>
      </c>
      <c r="K36" s="120">
        <v>10.692889999999998</v>
      </c>
      <c r="L36" s="120">
        <v>42.771559999999994</v>
      </c>
      <c r="M36" s="120">
        <v>907.82636099999991</v>
      </c>
      <c r="N36" s="120">
        <f>(3+106+195+61+5*3)*1.069289</f>
        <v>406.32981999999998</v>
      </c>
      <c r="O36" s="120">
        <v>431.99275599999999</v>
      </c>
      <c r="P36" s="59"/>
      <c r="Q36" s="45">
        <f t="shared" si="29"/>
        <v>2103.291463</v>
      </c>
    </row>
    <row r="37" spans="2:17" ht="13.5" customHeight="1">
      <c r="C37" s="43" t="s">
        <v>54</v>
      </c>
      <c r="D37" s="46">
        <f t="shared" ref="D37:O37" si="30">D35/D36</f>
        <v>53.177456202689122</v>
      </c>
      <c r="E37" s="47">
        <f t="shared" si="30"/>
        <v>25.645286000531403</v>
      </c>
      <c r="F37" s="47">
        <f t="shared" si="30"/>
        <v>66.510595001957029</v>
      </c>
      <c r="G37" s="47">
        <f t="shared" si="30"/>
        <v>34.970844546179187</v>
      </c>
      <c r="H37" s="47">
        <f t="shared" si="30"/>
        <v>22.587133986268896</v>
      </c>
      <c r="I37" s="47">
        <f t="shared" si="30"/>
        <v>25.075073249607918</v>
      </c>
      <c r="J37" s="47">
        <f t="shared" si="30"/>
        <v>96.169822501992769</v>
      </c>
      <c r="K37" s="47">
        <f t="shared" si="30"/>
        <v>279.34449900821954</v>
      </c>
      <c r="L37" s="47">
        <f t="shared" si="30"/>
        <v>28.850946750597831</v>
      </c>
      <c r="M37" s="47">
        <f t="shared" si="30"/>
        <v>1.223802312565806</v>
      </c>
      <c r="N37" s="47">
        <f t="shared" si="30"/>
        <v>18.836914307692211</v>
      </c>
      <c r="O37" s="47">
        <f t="shared" si="30"/>
        <v>12.567340365309274</v>
      </c>
      <c r="P37" s="59"/>
      <c r="Q37" s="48">
        <f>Q35/Q36</f>
        <v>14.643714645267877</v>
      </c>
    </row>
    <row r="38" spans="2:17" ht="13.5" customHeight="1">
      <c r="C38" s="39" t="s">
        <v>62</v>
      </c>
      <c r="D38" s="49">
        <v>1500</v>
      </c>
      <c r="E38" s="50">
        <v>1500</v>
      </c>
      <c r="F38" s="50">
        <v>1500</v>
      </c>
      <c r="G38" s="50">
        <v>1500</v>
      </c>
      <c r="H38" s="50">
        <v>1500</v>
      </c>
      <c r="I38" s="50">
        <v>1500</v>
      </c>
      <c r="J38" s="50">
        <v>1500</v>
      </c>
      <c r="K38" s="50">
        <v>1500</v>
      </c>
      <c r="L38" s="50">
        <v>1500</v>
      </c>
      <c r="M38" s="50">
        <v>1500</v>
      </c>
      <c r="N38" s="50">
        <v>5000</v>
      </c>
      <c r="O38" s="50">
        <v>5000</v>
      </c>
      <c r="P38" s="8"/>
      <c r="Q38" s="51">
        <f>SUM(D38:O38)</f>
        <v>25000</v>
      </c>
    </row>
    <row r="39" spans="2:17" ht="13.5" customHeight="1" thickBot="1">
      <c r="B39" s="42"/>
      <c r="C39" s="60" t="s">
        <v>64</v>
      </c>
      <c r="D39" s="53">
        <f t="shared" ref="D39:O39" si="31">D35/D38</f>
        <v>2.1986666666666665</v>
      </c>
      <c r="E39" s="54">
        <f t="shared" si="31"/>
        <v>0.82266666666666666</v>
      </c>
      <c r="F39" s="54">
        <f t="shared" si="31"/>
        <v>1.9913333333333334</v>
      </c>
      <c r="G39" s="54">
        <f t="shared" si="31"/>
        <v>0.82266666666666666</v>
      </c>
      <c r="H39" s="54">
        <f t="shared" si="31"/>
        <v>0.7406666666666667</v>
      </c>
      <c r="I39" s="54">
        <f t="shared" si="31"/>
        <v>0.85799999999999998</v>
      </c>
      <c r="J39" s="54">
        <f t="shared" si="31"/>
        <v>0.82266666666666666</v>
      </c>
      <c r="K39" s="54">
        <f t="shared" si="31"/>
        <v>1.9913333333333334</v>
      </c>
      <c r="L39" s="54">
        <f t="shared" si="31"/>
        <v>0.82266666666666666</v>
      </c>
      <c r="M39" s="54">
        <f t="shared" si="31"/>
        <v>0.7406666666666667</v>
      </c>
      <c r="N39" s="54">
        <f t="shared" si="31"/>
        <v>1.5307999999999999</v>
      </c>
      <c r="O39" s="54">
        <f t="shared" si="31"/>
        <v>1.0858000000000001</v>
      </c>
      <c r="P39" s="55"/>
      <c r="Q39" s="56">
        <f>Q35/Q38</f>
        <v>1.232</v>
      </c>
    </row>
    <row r="40" spans="2:17" ht="13.5" customHeight="1">
      <c r="C40" s="39" t="s">
        <v>65</v>
      </c>
      <c r="D40" s="57">
        <v>2543</v>
      </c>
      <c r="E40" s="58">
        <v>2631</v>
      </c>
      <c r="F40" s="58">
        <v>3214</v>
      </c>
      <c r="G40" s="58">
        <f>(343.03+141)*(1.72040902746)</f>
        <v>832.72958156146376</v>
      </c>
      <c r="H40" s="58">
        <v>1873</v>
      </c>
      <c r="I40" s="58">
        <v>1765</v>
      </c>
      <c r="J40" s="58">
        <f>150.73*(1.72040902746)</f>
        <v>259.31725270904576</v>
      </c>
      <c r="K40" s="58">
        <v>7529</v>
      </c>
      <c r="L40" s="58">
        <v>3214</v>
      </c>
      <c r="M40" s="58">
        <f>821.28*(1.72040902746)</f>
        <v>1412.9375260723486</v>
      </c>
      <c r="N40" s="58">
        <f>(1063.09+125.82)*(1.72040902746)</f>
        <v>2045.4114968374683</v>
      </c>
      <c r="O40" s="58">
        <f>1565.26*(1.72040902746)</f>
        <v>2692.8874343220396</v>
      </c>
      <c r="P40" s="40"/>
      <c r="Q40" s="41">
        <f t="shared" ref="Q40:Q41" si="32">SUM(D40:O40)</f>
        <v>30012.283291502368</v>
      </c>
    </row>
    <row r="41" spans="2:17" ht="13.5" customHeight="1">
      <c r="C41" s="43" t="s">
        <v>66</v>
      </c>
      <c r="D41" s="119">
        <f>(29)*1.65283</f>
        <v>47.932070000000003</v>
      </c>
      <c r="E41" s="120">
        <f>(15)*1.65283</f>
        <v>24.792449999999999</v>
      </c>
      <c r="F41" s="120">
        <f>(12)*1.65283</f>
        <v>19.833960000000001</v>
      </c>
      <c r="G41" s="120">
        <v>36.362259999999999</v>
      </c>
      <c r="H41" s="120">
        <v>42.973579999999998</v>
      </c>
      <c r="I41" s="120">
        <v>56.196220000000004</v>
      </c>
      <c r="J41" s="120">
        <v>8.2641500000000008</v>
      </c>
      <c r="K41" s="120">
        <v>28.098110000000002</v>
      </c>
      <c r="L41" s="120">
        <v>67.766030000000001</v>
      </c>
      <c r="M41" s="120">
        <v>89.25282</v>
      </c>
      <c r="N41" s="120">
        <v>137.18489</v>
      </c>
      <c r="O41" s="120">
        <v>142.14338000000001</v>
      </c>
      <c r="P41" s="59"/>
      <c r="Q41" s="45">
        <f t="shared" si="32"/>
        <v>700.79991999999993</v>
      </c>
    </row>
    <row r="42" spans="2:17" ht="13.5" customHeight="1">
      <c r="C42" s="43" t="s">
        <v>54</v>
      </c>
      <c r="D42" s="46">
        <f t="shared" ref="D42:O42" si="33">D40/D41</f>
        <v>53.054249482653262</v>
      </c>
      <c r="E42" s="47">
        <f t="shared" si="33"/>
        <v>106.12101668048136</v>
      </c>
      <c r="F42" s="47">
        <f t="shared" si="33"/>
        <v>162.04530008127475</v>
      </c>
      <c r="G42" s="47">
        <f t="shared" si="33"/>
        <v>22.900930293151848</v>
      </c>
      <c r="H42" s="47">
        <f t="shared" si="33"/>
        <v>43.584918919950354</v>
      </c>
      <c r="I42" s="47">
        <f t="shared" si="33"/>
        <v>31.407806432532293</v>
      </c>
      <c r="J42" s="47">
        <f t="shared" si="33"/>
        <v>31.378575256868007</v>
      </c>
      <c r="K42" s="47">
        <f t="shared" si="33"/>
        <v>267.95396558700924</v>
      </c>
      <c r="L42" s="47">
        <f t="shared" si="33"/>
        <v>47.427892706714559</v>
      </c>
      <c r="M42" s="47">
        <f t="shared" si="33"/>
        <v>15.830732587187146</v>
      </c>
      <c r="N42" s="47">
        <f t="shared" si="33"/>
        <v>14.909889105407078</v>
      </c>
      <c r="O42" s="47">
        <f t="shared" si="33"/>
        <v>18.944867037227056</v>
      </c>
      <c r="P42" s="59"/>
      <c r="Q42" s="48">
        <f>Q40/Q41</f>
        <v>42.825751594695348</v>
      </c>
    </row>
    <row r="43" spans="2:17" ht="13.5" customHeight="1">
      <c r="C43" s="39" t="s">
        <v>68</v>
      </c>
      <c r="D43" s="49">
        <v>2500</v>
      </c>
      <c r="E43" s="50">
        <v>2500</v>
      </c>
      <c r="F43" s="50">
        <v>2500</v>
      </c>
      <c r="G43" s="50">
        <v>2500</v>
      </c>
      <c r="H43" s="50">
        <v>2500</v>
      </c>
      <c r="I43" s="50">
        <v>2500</v>
      </c>
      <c r="J43" s="50">
        <v>2500</v>
      </c>
      <c r="K43" s="50">
        <v>2500</v>
      </c>
      <c r="L43" s="50">
        <v>2500</v>
      </c>
      <c r="M43" s="50">
        <v>2500</v>
      </c>
      <c r="N43" s="50">
        <v>2500</v>
      </c>
      <c r="O43" s="50">
        <v>2500</v>
      </c>
      <c r="P43" s="8"/>
      <c r="Q43" s="51">
        <f>SUM(D43:O43)</f>
        <v>30000</v>
      </c>
    </row>
    <row r="44" spans="2:17" ht="13.5" customHeight="1" thickBot="1">
      <c r="C44" s="60" t="s">
        <v>70</v>
      </c>
      <c r="D44" s="53">
        <f t="shared" ref="D44:O44" si="34">D40/D43</f>
        <v>1.0172000000000001</v>
      </c>
      <c r="E44" s="54">
        <f t="shared" si="34"/>
        <v>1.0524</v>
      </c>
      <c r="F44" s="54">
        <f t="shared" si="34"/>
        <v>1.2856000000000001</v>
      </c>
      <c r="G44" s="54">
        <f t="shared" si="34"/>
        <v>0.33309183262458553</v>
      </c>
      <c r="H44" s="54">
        <f t="shared" si="34"/>
        <v>0.74919999999999998</v>
      </c>
      <c r="I44" s="54">
        <f t="shared" si="34"/>
        <v>0.70599999999999996</v>
      </c>
      <c r="J44" s="54">
        <f t="shared" si="34"/>
        <v>0.1037269010836183</v>
      </c>
      <c r="K44" s="54">
        <f t="shared" si="34"/>
        <v>3.0116000000000001</v>
      </c>
      <c r="L44" s="54">
        <f t="shared" si="34"/>
        <v>1.2856000000000001</v>
      </c>
      <c r="M44" s="54">
        <f t="shared" si="34"/>
        <v>0.56517501042893947</v>
      </c>
      <c r="N44" s="54">
        <f t="shared" si="34"/>
        <v>0.81816459873498737</v>
      </c>
      <c r="O44" s="54">
        <f t="shared" si="34"/>
        <v>1.0771549737288157</v>
      </c>
      <c r="P44" s="55"/>
      <c r="Q44" s="56">
        <f>Q40/Q43</f>
        <v>1.000409443050079</v>
      </c>
    </row>
    <row r="45" spans="2:17" ht="13.5" customHeight="1">
      <c r="C45" s="39" t="s">
        <v>71</v>
      </c>
      <c r="D45" s="57">
        <f>(1420+2550)*0.87</f>
        <v>3453.9</v>
      </c>
      <c r="E45" s="58">
        <f>(860.54+2250)*0.87</f>
        <v>2706.1698000000001</v>
      </c>
      <c r="F45" s="58">
        <f>(750+385)*0.87</f>
        <v>987.45</v>
      </c>
      <c r="G45" s="58">
        <f>(930+750)*0.87</f>
        <v>1461.6</v>
      </c>
      <c r="H45" s="58">
        <v>2044.5</v>
      </c>
      <c r="I45" s="58">
        <v>2862.3</v>
      </c>
      <c r="J45" s="58">
        <v>1448.55</v>
      </c>
      <c r="K45" s="58">
        <v>1472.4749999999999</v>
      </c>
      <c r="L45" s="58">
        <v>1959.675</v>
      </c>
      <c r="M45" s="58">
        <v>3045</v>
      </c>
      <c r="N45" s="58">
        <f>(2280+750+1216.65)*0.87</f>
        <v>3694.5854999999997</v>
      </c>
      <c r="O45" s="58">
        <v>1705.4261999999999</v>
      </c>
      <c r="P45" s="40"/>
      <c r="Q45" s="41">
        <f>SUM(D45:O45)</f>
        <v>26841.631499999996</v>
      </c>
    </row>
    <row r="46" spans="2:17" ht="13.5" customHeight="1">
      <c r="C46" s="39" t="s">
        <v>73</v>
      </c>
      <c r="D46" s="49">
        <v>4000</v>
      </c>
      <c r="E46" s="50">
        <v>4000</v>
      </c>
      <c r="F46" s="50">
        <v>4000</v>
      </c>
      <c r="G46" s="50">
        <v>4000</v>
      </c>
      <c r="H46" s="50">
        <v>4000</v>
      </c>
      <c r="I46" s="50">
        <v>4000</v>
      </c>
      <c r="J46" s="50">
        <v>4000</v>
      </c>
      <c r="K46" s="50">
        <v>4000</v>
      </c>
      <c r="L46" s="50">
        <v>4000</v>
      </c>
      <c r="M46" s="50">
        <v>4000</v>
      </c>
      <c r="N46" s="50">
        <v>4000</v>
      </c>
      <c r="O46" s="50">
        <v>4000</v>
      </c>
      <c r="P46" s="8"/>
      <c r="Q46" s="51">
        <v>34007.01</v>
      </c>
    </row>
    <row r="47" spans="2:17" ht="13.5" customHeight="1" thickBot="1">
      <c r="C47" s="60" t="s">
        <v>74</v>
      </c>
      <c r="D47" s="54">
        <f t="shared" ref="D47:O47" si="35">D45/D46</f>
        <v>0.86347499999999999</v>
      </c>
      <c r="E47" s="54">
        <f t="shared" si="35"/>
        <v>0.67654245000000002</v>
      </c>
      <c r="F47" s="54">
        <f t="shared" si="35"/>
        <v>0.24686250000000001</v>
      </c>
      <c r="G47" s="54">
        <f t="shared" si="35"/>
        <v>0.3654</v>
      </c>
      <c r="H47" s="54">
        <f t="shared" si="35"/>
        <v>0.51112500000000005</v>
      </c>
      <c r="I47" s="54">
        <f t="shared" si="35"/>
        <v>0.71557500000000007</v>
      </c>
      <c r="J47" s="54">
        <f t="shared" si="35"/>
        <v>0.3621375</v>
      </c>
      <c r="K47" s="54">
        <f t="shared" si="35"/>
        <v>0.36811874999999999</v>
      </c>
      <c r="L47" s="54">
        <f t="shared" si="35"/>
        <v>0.48991875000000001</v>
      </c>
      <c r="M47" s="54">
        <f t="shared" si="35"/>
        <v>0.76124999999999998</v>
      </c>
      <c r="N47" s="54">
        <f t="shared" si="35"/>
        <v>0.92364637499999991</v>
      </c>
      <c r="O47" s="54">
        <f t="shared" si="35"/>
        <v>0.42635654999999995</v>
      </c>
      <c r="P47" s="55"/>
      <c r="Q47" s="56">
        <f>Q45/Q46</f>
        <v>0.78929701552709264</v>
      </c>
    </row>
    <row r="48" spans="2:17" ht="13.5" customHeight="1" thickBot="1">
      <c r="C48" s="39" t="s">
        <v>76</v>
      </c>
      <c r="D48" s="57">
        <f>(2531.2+178+3395)*0.1</f>
        <v>610.41999999999996</v>
      </c>
      <c r="E48" s="58">
        <f>(1752.25+63.92+22.64+2237.65)*0.1</f>
        <v>407.64600000000002</v>
      </c>
      <c r="F48" s="58">
        <f>(115.5+87+22.64)*0.1</f>
        <v>22.513999999999999</v>
      </c>
      <c r="G48" s="58">
        <f>(24+83+103.31+20.66+1200)*0.1</f>
        <v>143.09700000000001</v>
      </c>
      <c r="H48" s="58">
        <v>58.639000000000003</v>
      </c>
      <c r="I48" s="58">
        <v>16.335000000000001</v>
      </c>
      <c r="J48" s="58">
        <v>16.546000000000003</v>
      </c>
      <c r="K48" s="58">
        <v>11.688000000000001</v>
      </c>
      <c r="L48" s="58">
        <v>218.60599999999999</v>
      </c>
      <c r="M48" s="58">
        <v>38.044000000000004</v>
      </c>
      <c r="N48" s="58">
        <v>0</v>
      </c>
      <c r="O48" s="58">
        <v>12.572000000000001</v>
      </c>
      <c r="P48" s="40"/>
      <c r="Q48" s="41">
        <f t="shared" ref="Q48:Q50" si="36">SUM(D48:O48)</f>
        <v>1556.107</v>
      </c>
    </row>
    <row r="49" spans="2:17" ht="13.5" customHeight="1">
      <c r="C49" s="39" t="s">
        <v>77</v>
      </c>
      <c r="D49" s="63">
        <f>SUM(D30,D35,D40,D45,D48)</f>
        <v>46355.029082862486</v>
      </c>
      <c r="E49" s="64">
        <f t="shared" ref="E49:O49" si="37">SUM(E30,E35,E40,E45,E48)</f>
        <v>35825.153100276642</v>
      </c>
      <c r="F49" s="64">
        <f t="shared" si="37"/>
        <v>44508.266998421204</v>
      </c>
      <c r="G49" s="64">
        <f t="shared" si="37"/>
        <v>44321.383553881453</v>
      </c>
      <c r="H49" s="64">
        <f t="shared" si="37"/>
        <v>43943.093007892334</v>
      </c>
      <c r="I49" s="64">
        <f t="shared" si="37"/>
        <v>23659.861205732861</v>
      </c>
      <c r="J49" s="64">
        <f t="shared" si="37"/>
        <v>2958.4232527090458</v>
      </c>
      <c r="K49" s="64">
        <f t="shared" si="37"/>
        <v>12000.173000000001</v>
      </c>
      <c r="L49" s="64">
        <f t="shared" si="37"/>
        <v>6626.2910000000002</v>
      </c>
      <c r="M49" s="64">
        <f t="shared" si="37"/>
        <v>34787.060973585954</v>
      </c>
      <c r="N49" s="64">
        <f t="shared" si="37"/>
        <v>37503.189760412024</v>
      </c>
      <c r="O49" s="64">
        <f t="shared" si="37"/>
        <v>39074.35753364781</v>
      </c>
      <c r="P49" s="40"/>
      <c r="Q49" s="41">
        <f t="shared" si="36"/>
        <v>371562.2824694218</v>
      </c>
    </row>
    <row r="50" spans="2:17" ht="13.5" customHeight="1">
      <c r="C50" s="39" t="s">
        <v>78</v>
      </c>
      <c r="D50" s="49">
        <f>(D33+D38+D43+D46)</f>
        <v>30000</v>
      </c>
      <c r="E50" s="50">
        <f t="shared" ref="E50:O50" si="38">(E33+E38+E43+E46)</f>
        <v>30000</v>
      </c>
      <c r="F50" s="50">
        <f t="shared" si="38"/>
        <v>30000</v>
      </c>
      <c r="G50" s="50">
        <f t="shared" si="38"/>
        <v>30000</v>
      </c>
      <c r="H50" s="50">
        <f t="shared" si="38"/>
        <v>30000</v>
      </c>
      <c r="I50" s="50">
        <f t="shared" si="38"/>
        <v>30000</v>
      </c>
      <c r="J50" s="50">
        <f t="shared" si="38"/>
        <v>30000</v>
      </c>
      <c r="K50" s="50">
        <f t="shared" si="38"/>
        <v>30000</v>
      </c>
      <c r="L50" s="50">
        <f t="shared" si="38"/>
        <v>30000</v>
      </c>
      <c r="M50" s="50">
        <f t="shared" si="38"/>
        <v>30000</v>
      </c>
      <c r="N50" s="50">
        <f t="shared" si="38"/>
        <v>33500</v>
      </c>
      <c r="O50" s="50">
        <f t="shared" si="38"/>
        <v>33500</v>
      </c>
      <c r="P50" s="8"/>
      <c r="Q50" s="51">
        <f t="shared" si="36"/>
        <v>367000</v>
      </c>
    </row>
    <row r="51" spans="2:17" ht="13.5" customHeight="1" thickBot="1">
      <c r="C51" s="39" t="s">
        <v>79</v>
      </c>
      <c r="D51" s="53">
        <f t="shared" ref="D51:O51" si="39">D49/D50</f>
        <v>1.5451676360954163</v>
      </c>
      <c r="E51" s="54">
        <f t="shared" si="39"/>
        <v>1.1941717700092214</v>
      </c>
      <c r="F51" s="54">
        <f t="shared" si="39"/>
        <v>1.4836088999473735</v>
      </c>
      <c r="G51" s="54">
        <f t="shared" si="39"/>
        <v>1.4773794517960483</v>
      </c>
      <c r="H51" s="54">
        <f t="shared" si="39"/>
        <v>1.4647697669297444</v>
      </c>
      <c r="I51" s="54">
        <f t="shared" si="39"/>
        <v>0.78866204019109531</v>
      </c>
      <c r="J51" s="54">
        <f t="shared" si="39"/>
        <v>9.8614108423634855E-2</v>
      </c>
      <c r="K51" s="54">
        <f t="shared" si="39"/>
        <v>0.40000576666666671</v>
      </c>
      <c r="L51" s="54">
        <f t="shared" si="39"/>
        <v>0.22087636666666668</v>
      </c>
      <c r="M51" s="54">
        <f t="shared" si="39"/>
        <v>1.1595686991195318</v>
      </c>
      <c r="N51" s="54">
        <f t="shared" si="39"/>
        <v>1.1194982018033439</v>
      </c>
      <c r="O51" s="54">
        <f t="shared" si="39"/>
        <v>1.1663987323476959</v>
      </c>
      <c r="P51" s="55"/>
      <c r="Q51" s="56">
        <f>Q49/Q50</f>
        <v>1.0124312873826207</v>
      </c>
    </row>
    <row r="52" spans="2:17" ht="13.5" customHeight="1">
      <c r="C52" s="43" t="s">
        <v>80</v>
      </c>
      <c r="D52" s="46">
        <f t="shared" ref="D52:O52" si="40">D49-D50</f>
        <v>16355.029082862486</v>
      </c>
      <c r="E52" s="47">
        <f t="shared" si="40"/>
        <v>5825.1531002766424</v>
      </c>
      <c r="F52" s="47">
        <f t="shared" si="40"/>
        <v>14508.266998421204</v>
      </c>
      <c r="G52" s="47">
        <f t="shared" si="40"/>
        <v>14321.383553881453</v>
      </c>
      <c r="H52" s="47">
        <f t="shared" si="40"/>
        <v>13943.093007892334</v>
      </c>
      <c r="I52" s="47">
        <f t="shared" si="40"/>
        <v>-6340.138794267139</v>
      </c>
      <c r="J52" s="47">
        <f t="shared" si="40"/>
        <v>-27041.576747290954</v>
      </c>
      <c r="K52" s="47">
        <f t="shared" si="40"/>
        <v>-17999.826999999997</v>
      </c>
      <c r="L52" s="47">
        <f t="shared" si="40"/>
        <v>-23373.708999999999</v>
      </c>
      <c r="M52" s="47">
        <f t="shared" si="40"/>
        <v>4787.0609735859543</v>
      </c>
      <c r="N52" s="47">
        <f t="shared" si="40"/>
        <v>4003.189760412024</v>
      </c>
      <c r="O52" s="47">
        <f t="shared" si="40"/>
        <v>5574.3575336478098</v>
      </c>
      <c r="P52" s="8"/>
      <c r="Q52" s="48">
        <f>SUM(D52:O52)</f>
        <v>4562.2824694218216</v>
      </c>
    </row>
    <row r="53" spans="2:17" ht="13.5" customHeight="1">
      <c r="C53" s="65" t="s">
        <v>81</v>
      </c>
      <c r="D53" s="66">
        <f>D52</f>
        <v>16355.029082862486</v>
      </c>
      <c r="E53" s="67">
        <f t="shared" ref="E53:O53" si="41">D53+E52</f>
        <v>22180.182183139128</v>
      </c>
      <c r="F53" s="67">
        <f t="shared" si="41"/>
        <v>36688.449181560332</v>
      </c>
      <c r="G53" s="67">
        <f t="shared" si="41"/>
        <v>51009.832735441785</v>
      </c>
      <c r="H53" s="67">
        <f t="shared" si="41"/>
        <v>64952.925743334119</v>
      </c>
      <c r="I53" s="67">
        <f t="shared" si="41"/>
        <v>58612.786949066984</v>
      </c>
      <c r="J53" s="67">
        <f t="shared" si="41"/>
        <v>31571.21020177603</v>
      </c>
      <c r="K53" s="67">
        <f t="shared" si="41"/>
        <v>13571.383201776032</v>
      </c>
      <c r="L53" s="67">
        <f t="shared" si="41"/>
        <v>-9802.3257982239666</v>
      </c>
      <c r="M53" s="67">
        <f t="shared" si="41"/>
        <v>-5015.2648246380122</v>
      </c>
      <c r="N53" s="67">
        <f t="shared" si="41"/>
        <v>-1012.0750642259882</v>
      </c>
      <c r="O53" s="67">
        <f t="shared" si="41"/>
        <v>4562.2824694218216</v>
      </c>
      <c r="P53" s="55"/>
      <c r="Q53" s="68"/>
    </row>
    <row r="54" spans="2:17" ht="13.5" customHeight="1">
      <c r="C54" s="40"/>
      <c r="D54" s="40"/>
      <c r="E54" s="40"/>
      <c r="F54" s="40"/>
      <c r="G54" s="40"/>
      <c r="J54" s="40"/>
      <c r="K54" s="40"/>
      <c r="L54" s="40"/>
      <c r="M54" s="40"/>
      <c r="Q54" s="40"/>
    </row>
    <row r="55" spans="2:17" ht="13.5" customHeight="1">
      <c r="B55" s="8"/>
      <c r="C55" s="202" t="s">
        <v>82</v>
      </c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4"/>
    </row>
    <row r="56" spans="2:17" ht="13.5" customHeight="1">
      <c r="B56" s="8"/>
      <c r="C56" s="69" t="s">
        <v>83</v>
      </c>
      <c r="D56" s="70">
        <v>6683.3917246259998</v>
      </c>
      <c r="E56" s="70">
        <v>7582.4843531297265</v>
      </c>
      <c r="F56" s="70">
        <v>8602.5286762125961</v>
      </c>
      <c r="G56" s="70">
        <v>9759.7958899202422</v>
      </c>
      <c r="H56" s="70">
        <v>11072.746095726008</v>
      </c>
      <c r="I56" s="70">
        <v>12562.322766098085</v>
      </c>
      <c r="J56" s="70">
        <v>14252.286823459301</v>
      </c>
      <c r="K56" s="70">
        <v>16169.595661586714</v>
      </c>
      <c r="L56" s="70">
        <v>18344.833155395594</v>
      </c>
      <c r="M56" s="70">
        <v>20812.6975183916</v>
      </c>
      <c r="N56" s="70">
        <v>23612.554789829755</v>
      </c>
      <c r="O56" s="70">
        <v>8160.1928648900921</v>
      </c>
      <c r="P56" s="8"/>
      <c r="Q56" s="71"/>
    </row>
    <row r="57" spans="2:17" ht="13.5" customHeight="1">
      <c r="C57" s="69" t="s">
        <v>84</v>
      </c>
      <c r="D57" s="72">
        <v>6543</v>
      </c>
      <c r="E57" s="73">
        <f>D57*1.1345264</f>
        <v>7423.2062351999994</v>
      </c>
      <c r="F57" s="73">
        <f t="shared" ref="F57:N57" si="42">E57*1.1345264</f>
        <v>8421.8234464790075</v>
      </c>
      <c r="G57" s="73">
        <f t="shared" si="42"/>
        <v>9554.781036169421</v>
      </c>
      <c r="H57" s="73">
        <f t="shared" si="42"/>
        <v>10840.151331753563</v>
      </c>
      <c r="I57" s="73">
        <f t="shared" si="42"/>
        <v>12298.437865869575</v>
      </c>
      <c r="J57" s="73">
        <f t="shared" si="42"/>
        <v>13952.902437588691</v>
      </c>
      <c r="K57" s="73">
        <f t="shared" si="42"/>
        <v>15829.936172068721</v>
      </c>
      <c r="L57" s="73">
        <f t="shared" si="42"/>
        <v>17959.480497526907</v>
      </c>
      <c r="M57" s="73">
        <f t="shared" si="42"/>
        <v>20375.504754729409</v>
      </c>
      <c r="N57" s="73">
        <f t="shared" si="42"/>
        <v>23116.548057566037</v>
      </c>
      <c r="O57" s="73">
        <v>7988.7793675543799</v>
      </c>
      <c r="P57" s="8"/>
      <c r="Q57" s="71"/>
    </row>
    <row r="58" spans="2:17" ht="13.5" customHeight="1">
      <c r="C58" s="69" t="s">
        <v>85</v>
      </c>
      <c r="D58" s="74"/>
      <c r="E58" s="74">
        <f t="shared" ref="E58:O58" si="43">E56-D56</f>
        <v>899.0926285037267</v>
      </c>
      <c r="F58" s="74">
        <f t="shared" si="43"/>
        <v>1020.0443230828696</v>
      </c>
      <c r="G58" s="74">
        <f t="shared" si="43"/>
        <v>1157.2672137076461</v>
      </c>
      <c r="H58" s="74">
        <f t="shared" si="43"/>
        <v>1312.950205805766</v>
      </c>
      <c r="I58" s="74">
        <f t="shared" si="43"/>
        <v>1489.5766703720765</v>
      </c>
      <c r="J58" s="74">
        <f t="shared" si="43"/>
        <v>1689.964057361216</v>
      </c>
      <c r="K58" s="74">
        <f t="shared" si="43"/>
        <v>1917.3088381274138</v>
      </c>
      <c r="L58" s="74">
        <f t="shared" si="43"/>
        <v>2175.2374938088797</v>
      </c>
      <c r="M58" s="74">
        <f t="shared" si="43"/>
        <v>2467.8643629960061</v>
      </c>
      <c r="N58" s="74">
        <f t="shared" si="43"/>
        <v>2799.8572714381553</v>
      </c>
      <c r="O58" s="74">
        <f t="shared" si="43"/>
        <v>-15452.361924939663</v>
      </c>
      <c r="P58" s="8"/>
      <c r="Q58" s="71"/>
    </row>
    <row r="59" spans="2:17" ht="13.5" customHeight="1">
      <c r="C59" s="75" t="s">
        <v>86</v>
      </c>
      <c r="D59" s="76">
        <f t="shared" ref="D59:O59" si="44">D56-D57</f>
        <v>140.39172462599981</v>
      </c>
      <c r="E59" s="76">
        <f t="shared" si="44"/>
        <v>159.27811792972716</v>
      </c>
      <c r="F59" s="76">
        <f t="shared" si="44"/>
        <v>180.70522973358857</v>
      </c>
      <c r="G59" s="76">
        <f t="shared" si="44"/>
        <v>205.0148537508212</v>
      </c>
      <c r="H59" s="76">
        <f t="shared" si="44"/>
        <v>232.59476397244543</v>
      </c>
      <c r="I59" s="76">
        <f t="shared" si="44"/>
        <v>263.88490022850965</v>
      </c>
      <c r="J59" s="76">
        <f t="shared" si="44"/>
        <v>299.38438587060955</v>
      </c>
      <c r="K59" s="76">
        <f t="shared" si="44"/>
        <v>339.65948951799328</v>
      </c>
      <c r="L59" s="76">
        <f t="shared" si="44"/>
        <v>385.35265786868695</v>
      </c>
      <c r="M59" s="76">
        <f t="shared" si="44"/>
        <v>437.19276366219128</v>
      </c>
      <c r="N59" s="76">
        <f t="shared" si="44"/>
        <v>496.00673226371873</v>
      </c>
      <c r="O59" s="76">
        <f t="shared" si="44"/>
        <v>171.41349733571224</v>
      </c>
      <c r="P59" s="77"/>
      <c r="Q59" s="78"/>
    </row>
    <row r="60" spans="2:17" ht="13.5" customHeight="1">
      <c r="C60" s="79"/>
    </row>
    <row r="61" spans="2:17" ht="13.5" customHeight="1">
      <c r="C61" s="205" t="s">
        <v>87</v>
      </c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7"/>
    </row>
    <row r="62" spans="2:17" ht="13.5" customHeight="1">
      <c r="C62" s="80" t="s">
        <v>88</v>
      </c>
      <c r="D62" s="125">
        <f>D63/(D24+D25)</f>
        <v>7.7525371100613762</v>
      </c>
      <c r="E62" s="125">
        <f t="shared" ref="E62:O62" si="45">E63/(E24+E25)</f>
        <v>12.603593492411122</v>
      </c>
      <c r="F62" s="125">
        <f t="shared" si="45"/>
        <v>5.580604112425477</v>
      </c>
      <c r="G62" s="125">
        <f t="shared" si="45"/>
        <v>4.2738867755650034</v>
      </c>
      <c r="H62" s="125">
        <f t="shared" si="45"/>
        <v>10.969083314686356</v>
      </c>
      <c r="I62" s="125">
        <f t="shared" si="45"/>
        <v>5.9535868168417867</v>
      </c>
      <c r="J62" s="125">
        <f t="shared" si="45"/>
        <v>10.794326241134751</v>
      </c>
      <c r="K62" s="125">
        <f t="shared" si="45"/>
        <v>4.1924307036247335</v>
      </c>
      <c r="L62" s="125">
        <f t="shared" si="45"/>
        <v>11.703363914373089</v>
      </c>
      <c r="M62" s="125">
        <f>M63/(M24+M25)</f>
        <v>1.0609263659877912</v>
      </c>
      <c r="N62" s="125">
        <f t="shared" si="45"/>
        <v>2.5464068703379561</v>
      </c>
      <c r="O62" s="125">
        <f t="shared" si="45"/>
        <v>6.8906844438239503</v>
      </c>
      <c r="P62" s="81"/>
      <c r="Q62" s="128">
        <f t="shared" ref="Q62:Q74" si="46">AVERAGE(D62:O62)</f>
        <v>7.0267858467727846</v>
      </c>
    </row>
    <row r="63" spans="2:17" ht="13.5" customHeight="1">
      <c r="C63" s="82" t="s">
        <v>89</v>
      </c>
      <c r="D63" s="83">
        <v>9765</v>
      </c>
      <c r="E63" s="44">
        <v>12876</v>
      </c>
      <c r="F63" s="44">
        <v>7654</v>
      </c>
      <c r="G63" s="44">
        <v>6876</v>
      </c>
      <c r="H63" s="44">
        <v>11765</v>
      </c>
      <c r="I63" s="44">
        <v>7876</v>
      </c>
      <c r="J63" s="44">
        <v>10654</v>
      </c>
      <c r="K63" s="44">
        <v>7865</v>
      </c>
      <c r="L63" s="44">
        <v>7654</v>
      </c>
      <c r="M63" s="44">
        <v>10234</v>
      </c>
      <c r="N63" s="44">
        <v>5431</v>
      </c>
      <c r="O63" s="44">
        <v>7897</v>
      </c>
      <c r="P63" s="59"/>
      <c r="Q63" s="127">
        <f t="shared" si="46"/>
        <v>8878.9166666666661</v>
      </c>
    </row>
    <row r="64" spans="2:17" ht="13.5" customHeight="1">
      <c r="C64" s="85" t="s">
        <v>90</v>
      </c>
      <c r="D64" s="86">
        <v>7.15</v>
      </c>
      <c r="E64" s="87">
        <v>7.15</v>
      </c>
      <c r="F64" s="87">
        <v>7.15</v>
      </c>
      <c r="G64" s="87">
        <v>7.15</v>
      </c>
      <c r="H64" s="87">
        <v>7.15</v>
      </c>
      <c r="I64" s="87">
        <v>7.15</v>
      </c>
      <c r="J64" s="87">
        <v>7.15</v>
      </c>
      <c r="K64" s="87">
        <v>7.15</v>
      </c>
      <c r="L64" s="87">
        <v>7.15</v>
      </c>
      <c r="M64" s="87">
        <v>7.15</v>
      </c>
      <c r="N64" s="87">
        <v>7.15</v>
      </c>
      <c r="O64" s="87">
        <v>7.15</v>
      </c>
      <c r="P64" s="8"/>
      <c r="Q64" s="88">
        <f t="shared" si="46"/>
        <v>7.1500000000000012</v>
      </c>
    </row>
    <row r="65" spans="3:17" ht="13.5" customHeight="1">
      <c r="C65" s="89" t="s">
        <v>91</v>
      </c>
      <c r="D65" s="90">
        <f t="shared" ref="D65:O65" si="47">D64/D62</f>
        <v>0.92227871966205843</v>
      </c>
      <c r="E65" s="91">
        <f t="shared" si="47"/>
        <v>0.56729852516309409</v>
      </c>
      <c r="F65" s="91">
        <f t="shared" si="47"/>
        <v>1.2812232969689052</v>
      </c>
      <c r="G65" s="91">
        <f t="shared" si="47"/>
        <v>1.6729502617801049</v>
      </c>
      <c r="H65" s="91">
        <f t="shared" si="47"/>
        <v>0.65183204419889518</v>
      </c>
      <c r="I65" s="91">
        <f t="shared" si="47"/>
        <v>1.2009567039106146</v>
      </c>
      <c r="J65" s="91">
        <f t="shared" si="47"/>
        <v>0.6623850197109068</v>
      </c>
      <c r="K65" s="91">
        <f t="shared" si="47"/>
        <v>1.7054545454545456</v>
      </c>
      <c r="L65" s="91">
        <f t="shared" si="47"/>
        <v>0.61093545858374709</v>
      </c>
      <c r="M65" s="91">
        <f t="shared" si="47"/>
        <v>6.7393932597224948</v>
      </c>
      <c r="N65" s="91">
        <f t="shared" si="47"/>
        <v>2.8078780666543919</v>
      </c>
      <c r="O65" s="91">
        <f t="shared" si="47"/>
        <v>1.0376327719387111</v>
      </c>
      <c r="P65" s="92"/>
      <c r="Q65" s="93">
        <f t="shared" si="46"/>
        <v>1.6550182228123724</v>
      </c>
    </row>
    <row r="66" spans="3:17" ht="13.5" customHeight="1">
      <c r="C66" s="85" t="s">
        <v>92</v>
      </c>
      <c r="D66" s="129">
        <f>D68/(D24+D25)</f>
        <v>2.5107423052298108</v>
      </c>
      <c r="E66" s="129">
        <f t="shared" ref="E66:O66" si="48">E68/(E24+E25)</f>
        <v>2.6869263852647198</v>
      </c>
      <c r="F66" s="129">
        <f t="shared" si="48"/>
        <v>3.2171956684187895</v>
      </c>
      <c r="G66" s="129">
        <f t="shared" si="48"/>
        <v>2.7799532582481787</v>
      </c>
      <c r="H66" s="129">
        <f t="shared" si="48"/>
        <v>4.9158089057954788</v>
      </c>
      <c r="I66" s="129">
        <f t="shared" si="48"/>
        <v>1.6554539269786075</v>
      </c>
      <c r="J66" s="129">
        <f t="shared" si="48"/>
        <v>2.2188449848024314</v>
      </c>
      <c r="K66" s="129">
        <f t="shared" si="48"/>
        <v>1.3152985074626866</v>
      </c>
      <c r="L66" s="129">
        <f t="shared" si="48"/>
        <v>3.7461773700305812</v>
      </c>
      <c r="M66" s="129">
        <f t="shared" si="48"/>
        <v>0.23532371025916418</v>
      </c>
      <c r="N66" s="129">
        <f t="shared" si="48"/>
        <v>1.4183172128102222</v>
      </c>
      <c r="O66" s="129">
        <f t="shared" si="48"/>
        <v>1.9109280653380336</v>
      </c>
      <c r="P66" s="8"/>
      <c r="Q66" s="128">
        <f t="shared" si="46"/>
        <v>2.3842475250532251</v>
      </c>
    </row>
    <row r="67" spans="3:17" ht="13.5" customHeight="1">
      <c r="C67" s="82" t="s">
        <v>93</v>
      </c>
      <c r="D67" s="44">
        <v>1265</v>
      </c>
      <c r="E67" s="44">
        <v>1098</v>
      </c>
      <c r="F67" s="44">
        <v>1765</v>
      </c>
      <c r="G67" s="44">
        <v>1789</v>
      </c>
      <c r="H67" s="44">
        <v>2109</v>
      </c>
      <c r="I67" s="44">
        <v>876</v>
      </c>
      <c r="J67" s="44">
        <v>876</v>
      </c>
      <c r="K67" s="44">
        <v>987</v>
      </c>
      <c r="L67" s="44">
        <v>980</v>
      </c>
      <c r="M67" s="44">
        <v>908</v>
      </c>
      <c r="N67" s="44">
        <v>1210</v>
      </c>
      <c r="O67" s="44">
        <v>876</v>
      </c>
      <c r="P67" s="59"/>
      <c r="Q67" s="84">
        <f t="shared" si="46"/>
        <v>1228.25</v>
      </c>
    </row>
    <row r="68" spans="3:17" ht="13.5" customHeight="1">
      <c r="C68" s="82" t="s">
        <v>89</v>
      </c>
      <c r="D68" s="59">
        <f t="shared" ref="D68:O68" si="49">D67*2.5</f>
        <v>3162.5</v>
      </c>
      <c r="E68" s="59">
        <f t="shared" si="49"/>
        <v>2745</v>
      </c>
      <c r="F68" s="59">
        <f t="shared" si="49"/>
        <v>4412.5</v>
      </c>
      <c r="G68" s="59">
        <f t="shared" si="49"/>
        <v>4472.5</v>
      </c>
      <c r="H68" s="59">
        <f t="shared" si="49"/>
        <v>5272.5</v>
      </c>
      <c r="I68" s="59">
        <f t="shared" si="49"/>
        <v>2190</v>
      </c>
      <c r="J68" s="59">
        <f t="shared" si="49"/>
        <v>2190</v>
      </c>
      <c r="K68" s="59">
        <f t="shared" si="49"/>
        <v>2467.5</v>
      </c>
      <c r="L68" s="59">
        <f t="shared" si="49"/>
        <v>2450</v>
      </c>
      <c r="M68" s="59">
        <f t="shared" si="49"/>
        <v>2270</v>
      </c>
      <c r="N68" s="59">
        <f t="shared" si="49"/>
        <v>3025</v>
      </c>
      <c r="O68" s="59">
        <f t="shared" si="49"/>
        <v>2190</v>
      </c>
      <c r="P68" s="59"/>
      <c r="Q68" s="88">
        <f t="shared" si="46"/>
        <v>3070.625</v>
      </c>
    </row>
    <row r="69" spans="3:17" ht="13.5" customHeight="1">
      <c r="C69" s="94" t="s">
        <v>94</v>
      </c>
      <c r="D69" s="87">
        <v>2.46</v>
      </c>
      <c r="E69" s="87">
        <v>2.46</v>
      </c>
      <c r="F69" s="87">
        <v>2.46</v>
      </c>
      <c r="G69" s="87">
        <v>2.46</v>
      </c>
      <c r="H69" s="87">
        <v>2.46</v>
      </c>
      <c r="I69" s="87">
        <v>2.46</v>
      </c>
      <c r="J69" s="87">
        <v>1.4</v>
      </c>
      <c r="K69" s="87">
        <v>1.4</v>
      </c>
      <c r="L69" s="87">
        <v>1.4</v>
      </c>
      <c r="M69" s="87">
        <v>2.46</v>
      </c>
      <c r="N69" s="87">
        <v>2.46</v>
      </c>
      <c r="O69" s="87">
        <v>2.46</v>
      </c>
      <c r="P69" s="8"/>
      <c r="Q69" s="88">
        <f t="shared" si="46"/>
        <v>2.1949999999999998</v>
      </c>
    </row>
    <row r="70" spans="3:17" ht="13.5" customHeight="1">
      <c r="C70" s="95" t="s">
        <v>95</v>
      </c>
      <c r="D70" s="96">
        <f>D69/D66</f>
        <v>0.97978991905138335</v>
      </c>
      <c r="E70" s="96">
        <f t="shared" ref="E70:O70" si="50">E69/E66</f>
        <v>0.91554424918032773</v>
      </c>
      <c r="F70" s="96">
        <f t="shared" si="50"/>
        <v>0.76464108917847029</v>
      </c>
      <c r="G70" s="96">
        <f t="shared" si="50"/>
        <v>0.88490696478479602</v>
      </c>
      <c r="H70" s="96">
        <f t="shared" si="50"/>
        <v>0.50042628733997163</v>
      </c>
      <c r="I70" s="96">
        <f t="shared" si="50"/>
        <v>1.4859972602739726</v>
      </c>
      <c r="J70" s="96">
        <f t="shared" si="50"/>
        <v>0.6309589041095891</v>
      </c>
      <c r="K70" s="96">
        <f t="shared" si="50"/>
        <v>1.0643971631205673</v>
      </c>
      <c r="L70" s="96">
        <f t="shared" si="50"/>
        <v>0.37371428571428567</v>
      </c>
      <c r="M70" s="96">
        <f t="shared" si="50"/>
        <v>10.453685254625551</v>
      </c>
      <c r="N70" s="96">
        <f t="shared" si="50"/>
        <v>1.7344497957024796</v>
      </c>
      <c r="O70" s="96">
        <f t="shared" si="50"/>
        <v>1.2873326027397261</v>
      </c>
      <c r="P70" s="8"/>
      <c r="Q70" s="26">
        <f t="shared" si="46"/>
        <v>1.7563203146517603</v>
      </c>
    </row>
    <row r="71" spans="3:17" ht="13.5" customHeight="1">
      <c r="C71" s="97" t="s">
        <v>96</v>
      </c>
      <c r="D71" s="130">
        <f>D72/(D24+D25)</f>
        <v>12.251628538911127</v>
      </c>
      <c r="E71" s="125">
        <f>E72/(D26+E25)</f>
        <v>41.204339501998213</v>
      </c>
      <c r="F71" s="125">
        <f t="shared" ref="F71:O71" si="51">F72/(E26+F25)</f>
        <v>27.438648671017688</v>
      </c>
      <c r="G71" s="125">
        <f t="shared" si="51"/>
        <v>25.301026936579287</v>
      </c>
      <c r="H71" s="125">
        <f t="shared" si="51"/>
        <v>41.150365091163472</v>
      </c>
      <c r="I71" s="125">
        <f t="shared" si="51"/>
        <v>13.354591836734695</v>
      </c>
      <c r="J71" s="125">
        <f t="shared" si="51"/>
        <v>6.6731619584734085</v>
      </c>
      <c r="K71" s="125">
        <f t="shared" si="51"/>
        <v>5.7207484745728303</v>
      </c>
      <c r="L71" s="125">
        <f t="shared" si="51"/>
        <v>3.8448886158749178</v>
      </c>
      <c r="M71" s="125">
        <f t="shared" si="51"/>
        <v>1.7922732409616289</v>
      </c>
      <c r="N71" s="125">
        <f t="shared" si="51"/>
        <v>2.094268360224389</v>
      </c>
      <c r="O71" s="125">
        <f t="shared" si="51"/>
        <v>7.0241141957051845</v>
      </c>
      <c r="P71" s="81"/>
      <c r="Q71" s="128">
        <f t="shared" si="46"/>
        <v>15.654171285184738</v>
      </c>
    </row>
    <row r="72" spans="3:17" ht="13.5" customHeight="1">
      <c r="C72" s="98" t="s">
        <v>97</v>
      </c>
      <c r="D72" s="99">
        <v>15432</v>
      </c>
      <c r="E72" s="31">
        <v>17876</v>
      </c>
      <c r="F72" s="31">
        <v>16543</v>
      </c>
      <c r="G72" s="31">
        <v>15423</v>
      </c>
      <c r="H72" s="31">
        <v>18823</v>
      </c>
      <c r="I72" s="31">
        <v>12564</v>
      </c>
      <c r="J72" s="31">
        <v>11652</v>
      </c>
      <c r="K72" s="31">
        <v>15625</v>
      </c>
      <c r="L72" s="31">
        <v>8765</v>
      </c>
      <c r="M72" s="31">
        <v>16725</v>
      </c>
      <c r="N72" s="31">
        <v>18625</v>
      </c>
      <c r="O72" s="31">
        <v>10928</v>
      </c>
      <c r="P72" s="8"/>
      <c r="Q72" s="126">
        <f t="shared" si="46"/>
        <v>14915.083333333334</v>
      </c>
    </row>
    <row r="73" spans="3:17" ht="13.5" customHeight="1">
      <c r="C73" s="97" t="s">
        <v>98</v>
      </c>
      <c r="D73" s="86">
        <v>15.5</v>
      </c>
      <c r="E73" s="87">
        <v>15.4</v>
      </c>
      <c r="F73" s="87">
        <v>15.3</v>
      </c>
      <c r="G73" s="87">
        <v>15.2</v>
      </c>
      <c r="H73" s="87">
        <v>15.1</v>
      </c>
      <c r="I73" s="87">
        <v>15</v>
      </c>
      <c r="J73" s="87">
        <v>14.9</v>
      </c>
      <c r="K73" s="87">
        <v>14.8</v>
      </c>
      <c r="L73" s="87">
        <v>14.7</v>
      </c>
      <c r="M73" s="87">
        <v>14.6</v>
      </c>
      <c r="N73" s="87">
        <v>14.5</v>
      </c>
      <c r="O73" s="87">
        <v>14.4</v>
      </c>
      <c r="P73" s="8"/>
      <c r="Q73" s="88">
        <f t="shared" si="46"/>
        <v>14.950000000000001</v>
      </c>
    </row>
    <row r="74" spans="3:17" ht="13.5" customHeight="1">
      <c r="C74" s="100" t="s">
        <v>99</v>
      </c>
      <c r="D74" s="90">
        <f t="shared" ref="D74:O74" si="52">D73/D71</f>
        <v>1.2651379325427683</v>
      </c>
      <c r="E74" s="91">
        <f t="shared" si="52"/>
        <v>0.37374704184381291</v>
      </c>
      <c r="F74" s="91">
        <f t="shared" si="52"/>
        <v>0.55760763525358148</v>
      </c>
      <c r="G74" s="91">
        <f t="shared" si="52"/>
        <v>0.60076612850936906</v>
      </c>
      <c r="H74" s="91">
        <f t="shared" si="52"/>
        <v>0.3669469266323116</v>
      </c>
      <c r="I74" s="91">
        <f>I73/I71</f>
        <v>1.1232091690544412</v>
      </c>
      <c r="J74" s="91">
        <f t="shared" si="52"/>
        <v>2.2328245729268366</v>
      </c>
      <c r="K74" s="91">
        <f t="shared" si="52"/>
        <v>2.5870740630849216</v>
      </c>
      <c r="L74" s="91">
        <f t="shared" si="52"/>
        <v>3.8232576983650701</v>
      </c>
      <c r="M74" s="91">
        <f t="shared" si="52"/>
        <v>8.1460793289345172</v>
      </c>
      <c r="N74" s="91">
        <f t="shared" si="52"/>
        <v>6.9236590092238259</v>
      </c>
      <c r="O74" s="91">
        <f t="shared" si="52"/>
        <v>2.0500805651486584</v>
      </c>
      <c r="P74" s="92"/>
      <c r="Q74" s="93">
        <f t="shared" si="46"/>
        <v>2.5041991726266764</v>
      </c>
    </row>
    <row r="75" spans="3:17" ht="13.5" customHeight="1"/>
    <row r="76" spans="3:17" ht="13.5" customHeight="1">
      <c r="C76" s="190" t="s">
        <v>100</v>
      </c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2"/>
    </row>
    <row r="77" spans="3:17" ht="13.5" customHeight="1">
      <c r="C77" s="101" t="s">
        <v>101</v>
      </c>
      <c r="D77" s="102">
        <v>8</v>
      </c>
      <c r="E77" s="103">
        <v>8</v>
      </c>
      <c r="F77" s="103">
        <v>8</v>
      </c>
      <c r="G77" s="103">
        <v>7</v>
      </c>
      <c r="H77" s="103">
        <v>10</v>
      </c>
      <c r="I77" s="103">
        <v>10</v>
      </c>
      <c r="J77" s="103">
        <v>10</v>
      </c>
      <c r="K77" s="103">
        <v>10</v>
      </c>
      <c r="L77" s="103">
        <v>10</v>
      </c>
      <c r="M77" s="103">
        <v>10</v>
      </c>
      <c r="N77" s="103">
        <v>10</v>
      </c>
      <c r="O77" s="103">
        <v>10</v>
      </c>
      <c r="P77" s="104"/>
      <c r="Q77" s="105"/>
    </row>
    <row r="78" spans="3:17" ht="13.5" customHeight="1">
      <c r="C78" s="101" t="s">
        <v>102</v>
      </c>
      <c r="D78" s="106">
        <v>6</v>
      </c>
      <c r="E78" s="31">
        <v>6</v>
      </c>
      <c r="F78" s="31">
        <v>6</v>
      </c>
      <c r="G78" s="31">
        <v>5</v>
      </c>
      <c r="H78" s="31">
        <v>8</v>
      </c>
      <c r="I78" s="31">
        <v>8</v>
      </c>
      <c r="J78" s="31">
        <v>8</v>
      </c>
      <c r="K78" s="31">
        <v>8</v>
      </c>
      <c r="L78" s="31">
        <v>8</v>
      </c>
      <c r="M78" s="31">
        <v>8</v>
      </c>
      <c r="N78" s="31">
        <v>8</v>
      </c>
      <c r="O78" s="31">
        <v>8</v>
      </c>
      <c r="P78" s="8"/>
      <c r="Q78" s="107"/>
    </row>
    <row r="79" spans="3:17" ht="13.5" customHeight="1">
      <c r="C79" s="101" t="s">
        <v>103</v>
      </c>
      <c r="D79" s="108">
        <f t="shared" ref="D79:O79" si="53">D78/D77</f>
        <v>0.75</v>
      </c>
      <c r="E79" s="109">
        <f t="shared" si="53"/>
        <v>0.75</v>
      </c>
      <c r="F79" s="109">
        <f t="shared" si="53"/>
        <v>0.75</v>
      </c>
      <c r="G79" s="109">
        <f t="shared" si="53"/>
        <v>0.7142857142857143</v>
      </c>
      <c r="H79" s="109">
        <f t="shared" si="53"/>
        <v>0.8</v>
      </c>
      <c r="I79" s="109">
        <f t="shared" si="53"/>
        <v>0.8</v>
      </c>
      <c r="J79" s="109">
        <f t="shared" si="53"/>
        <v>0.8</v>
      </c>
      <c r="K79" s="109">
        <f t="shared" si="53"/>
        <v>0.8</v>
      </c>
      <c r="L79" s="109">
        <f t="shared" si="53"/>
        <v>0.8</v>
      </c>
      <c r="M79" s="109">
        <f t="shared" si="53"/>
        <v>0.8</v>
      </c>
      <c r="N79" s="109">
        <f t="shared" si="53"/>
        <v>0.8</v>
      </c>
      <c r="O79" s="109">
        <f t="shared" si="53"/>
        <v>0.8</v>
      </c>
      <c r="P79" s="110"/>
      <c r="Q79" s="111">
        <f>AVERAGE(D79:O79)</f>
        <v>0.78035714285714286</v>
      </c>
    </row>
    <row r="80" spans="3:17" ht="13.5" customHeight="1">
      <c r="C80" s="112" t="s">
        <v>104</v>
      </c>
      <c r="D80" s="102">
        <v>5</v>
      </c>
      <c r="E80" s="103">
        <v>0</v>
      </c>
      <c r="F80" s="103">
        <v>0</v>
      </c>
      <c r="G80" s="103">
        <v>3</v>
      </c>
      <c r="H80" s="103">
        <v>0</v>
      </c>
      <c r="I80" s="103">
        <v>0</v>
      </c>
      <c r="J80" s="103">
        <v>0</v>
      </c>
      <c r="K80" s="103">
        <v>4</v>
      </c>
      <c r="L80" s="103">
        <v>0</v>
      </c>
      <c r="M80" s="103">
        <v>0</v>
      </c>
      <c r="N80" s="103">
        <v>0</v>
      </c>
      <c r="O80" s="103">
        <v>1</v>
      </c>
      <c r="P80" s="104"/>
      <c r="Q80" s="105">
        <f t="shared" ref="Q80:Q81" si="54">SUM(D80:O80)</f>
        <v>13</v>
      </c>
    </row>
    <row r="81" spans="3:17" ht="13.5" customHeight="1">
      <c r="C81" s="101" t="s">
        <v>105</v>
      </c>
      <c r="D81" s="123">
        <f t="shared" ref="D81:O81" si="55">D80/(D77*22)</f>
        <v>2.8409090909090908E-2</v>
      </c>
      <c r="E81" s="124">
        <f t="shared" si="55"/>
        <v>0</v>
      </c>
      <c r="F81" s="124">
        <f t="shared" si="55"/>
        <v>0</v>
      </c>
      <c r="G81" s="124">
        <f>G80/(G77*22)</f>
        <v>1.948051948051948E-2</v>
      </c>
      <c r="H81" s="124">
        <f t="shared" si="55"/>
        <v>0</v>
      </c>
      <c r="I81" s="124">
        <f t="shared" si="55"/>
        <v>0</v>
      </c>
      <c r="J81" s="124">
        <f t="shared" si="55"/>
        <v>0</v>
      </c>
      <c r="K81" s="124">
        <f t="shared" si="55"/>
        <v>1.8181818181818181E-2</v>
      </c>
      <c r="L81" s="124">
        <f t="shared" si="55"/>
        <v>0</v>
      </c>
      <c r="M81" s="124">
        <f t="shared" si="55"/>
        <v>0</v>
      </c>
      <c r="N81" s="124">
        <f t="shared" si="55"/>
        <v>0</v>
      </c>
      <c r="O81" s="124">
        <f t="shared" si="55"/>
        <v>4.5454545454545452E-3</v>
      </c>
      <c r="P81" s="110"/>
      <c r="Q81" s="111">
        <f t="shared" si="54"/>
        <v>7.0616883116883106E-2</v>
      </c>
    </row>
    <row r="82" spans="3:17" ht="13.5" customHeight="1">
      <c r="C82" s="113" t="s">
        <v>106</v>
      </c>
      <c r="D82" s="114">
        <v>1.32</v>
      </c>
      <c r="E82" s="115">
        <v>1.41</v>
      </c>
      <c r="F82" s="115">
        <v>1.32</v>
      </c>
      <c r="G82" s="115">
        <v>1.45</v>
      </c>
      <c r="H82" s="115">
        <v>1.32</v>
      </c>
      <c r="I82" s="115">
        <v>1.32</v>
      </c>
      <c r="J82" s="115">
        <v>1.32</v>
      </c>
      <c r="K82" s="115">
        <v>1.32</v>
      </c>
      <c r="L82" s="115">
        <v>1.32</v>
      </c>
      <c r="M82" s="115">
        <v>1.32</v>
      </c>
      <c r="N82" s="115">
        <v>1.32</v>
      </c>
      <c r="O82" s="115">
        <v>1.32</v>
      </c>
      <c r="P82" s="116"/>
      <c r="Q82" s="117">
        <f>AVERAGE(D82:O82)</f>
        <v>1.3383333333333336</v>
      </c>
    </row>
    <row r="83" spans="3:17" ht="13.5" customHeight="1"/>
    <row r="84" spans="3:17" ht="13.5" customHeight="1"/>
    <row r="85" spans="3:17" ht="13.5" customHeight="1"/>
    <row r="86" spans="3:17" ht="13.5" customHeight="1"/>
    <row r="87" spans="3:17" ht="13.5" customHeight="1"/>
    <row r="88" spans="3:17" ht="13.5" customHeight="1"/>
    <row r="89" spans="3:17" ht="13.5" customHeight="1"/>
    <row r="90" spans="3:17" ht="13.5" customHeight="1"/>
    <row r="91" spans="3:17" ht="13.5" customHeight="1"/>
    <row r="92" spans="3:17" ht="13.5" customHeight="1"/>
    <row r="93" spans="3:17" ht="13.5" customHeight="1"/>
    <row r="94" spans="3:17" ht="13.5" customHeight="1"/>
    <row r="95" spans="3:17" ht="13.5" customHeight="1"/>
    <row r="96" spans="3:17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76:Q76"/>
    <mergeCell ref="C3:Q3"/>
    <mergeCell ref="C21:Q21"/>
    <mergeCell ref="C29:Q29"/>
    <mergeCell ref="C55:Q55"/>
    <mergeCell ref="C61:Q61"/>
  </mergeCells>
  <conditionalFormatting sqref="B1:B12 C2:Q2 C4:C12 D4:O5 P4:P12 Q4:Q5 D7:O8 Q7:Q8 D10:O11 Q10:Q11 B17:B32 C17:C25 D17:O17 P17:Q25 D19:D26 B34:B37 B39:B42 B44 B47:C47 D75:Q76 B78:C80 D80:Q80 B82:C1000 D83:Q1000 B49:Q49 B51:C76 E19:O25 D78:Q78 D52:Q64 D66:P69 D71:P73">
    <cfRule type="expression" dxfId="126" priority="19">
      <formula>ISERROR(B1)</formula>
    </cfRule>
  </conditionalFormatting>
  <conditionalFormatting sqref="C1:Q1 C3 C26:C32 C34:C37 D37:Q37 C39:C42 D42:Q42 C44 P30:Q31 D32:Q32 P35:Q36 P40:Q41 E26:Q26 D27:Q29">
    <cfRule type="expression" dxfId="125" priority="20">
      <formula>ISERROR(C1)</formula>
    </cfRule>
  </conditionalFormatting>
  <conditionalFormatting sqref="B33">
    <cfRule type="expression" dxfId="124" priority="21">
      <formula>ISERROR(B33)</formula>
    </cfRule>
  </conditionalFormatting>
  <conditionalFormatting sqref="C33:Q33">
    <cfRule type="expression" dxfId="123" priority="22">
      <formula>ISERROR(C33)</formula>
    </cfRule>
  </conditionalFormatting>
  <conditionalFormatting sqref="B38">
    <cfRule type="expression" dxfId="122" priority="23">
      <formula>ISERROR(B38)</formula>
    </cfRule>
  </conditionalFormatting>
  <conditionalFormatting sqref="C38:Q38">
    <cfRule type="expression" dxfId="121" priority="24">
      <formula>ISERROR(C38)</formula>
    </cfRule>
  </conditionalFormatting>
  <conditionalFormatting sqref="B43">
    <cfRule type="expression" dxfId="120" priority="25">
      <formula>ISERROR(B43)</formula>
    </cfRule>
  </conditionalFormatting>
  <conditionalFormatting sqref="C43:Q43">
    <cfRule type="expression" dxfId="119" priority="26">
      <formula>ISERROR(C43)</formula>
    </cfRule>
  </conditionalFormatting>
  <conditionalFormatting sqref="D40:O41">
    <cfRule type="expression" dxfId="118" priority="14">
      <formula>ISERROR(D40)</formula>
    </cfRule>
  </conditionalFormatting>
  <conditionalFormatting sqref="D31:O31">
    <cfRule type="expression" dxfId="117" priority="15">
      <formula>ISERROR(D31)</formula>
    </cfRule>
  </conditionalFormatting>
  <conditionalFormatting sqref="B15:C16 P13:P16 B13:O13 B14 D14:O14">
    <cfRule type="expression" dxfId="116" priority="29">
      <formula>ISERROR(B15)</formula>
    </cfRule>
  </conditionalFormatting>
  <conditionalFormatting sqref="D6">
    <cfRule type="cellIs" dxfId="115" priority="30" operator="lessThan">
      <formula>1</formula>
    </cfRule>
  </conditionalFormatting>
  <conditionalFormatting sqref="D6">
    <cfRule type="cellIs" dxfId="114" priority="31" operator="greaterThan">
      <formula>1</formula>
    </cfRule>
  </conditionalFormatting>
  <conditionalFormatting sqref="E6:O6">
    <cfRule type="cellIs" dxfId="113" priority="32" operator="lessThan">
      <formula>1</formula>
    </cfRule>
  </conditionalFormatting>
  <conditionalFormatting sqref="E6:O6">
    <cfRule type="cellIs" dxfId="112" priority="33" operator="greaterThan">
      <formula>1</formula>
    </cfRule>
  </conditionalFormatting>
  <conditionalFormatting sqref="D9">
    <cfRule type="cellIs" dxfId="111" priority="34" operator="lessThan">
      <formula>1</formula>
    </cfRule>
  </conditionalFormatting>
  <conditionalFormatting sqref="D9">
    <cfRule type="cellIs" dxfId="110" priority="35" operator="greaterThan">
      <formula>1</formula>
    </cfRule>
  </conditionalFormatting>
  <conditionalFormatting sqref="E9:O9">
    <cfRule type="cellIs" dxfId="109" priority="36" operator="lessThan">
      <formula>1</formula>
    </cfRule>
  </conditionalFormatting>
  <conditionalFormatting sqref="E9:O9">
    <cfRule type="cellIs" dxfId="108" priority="37" operator="greaterThan">
      <formula>1</formula>
    </cfRule>
  </conditionalFormatting>
  <conditionalFormatting sqref="D12">
    <cfRule type="cellIs" dxfId="107" priority="38" operator="lessThan">
      <formula>1</formula>
    </cfRule>
  </conditionalFormatting>
  <conditionalFormatting sqref="D12">
    <cfRule type="cellIs" dxfId="106" priority="39" operator="greaterThan">
      <formula>1</formula>
    </cfRule>
  </conditionalFormatting>
  <conditionalFormatting sqref="E12:O12">
    <cfRule type="cellIs" dxfId="105" priority="40" operator="lessThan">
      <formula>1</formula>
    </cfRule>
  </conditionalFormatting>
  <conditionalFormatting sqref="E12:O12">
    <cfRule type="cellIs" dxfId="104" priority="41" operator="greaterThan">
      <formula>1</formula>
    </cfRule>
  </conditionalFormatting>
  <conditionalFormatting sqref="D15:O16">
    <cfRule type="cellIs" dxfId="103" priority="42" operator="lessThan">
      <formula>1</formula>
    </cfRule>
  </conditionalFormatting>
  <conditionalFormatting sqref="D15:O16">
    <cfRule type="cellIs" dxfId="102" priority="43" operator="greaterThan">
      <formula>1</formula>
    </cfRule>
  </conditionalFormatting>
  <conditionalFormatting sqref="Q6">
    <cfRule type="cellIs" dxfId="101" priority="44" operator="lessThan">
      <formula>1</formula>
    </cfRule>
  </conditionalFormatting>
  <conditionalFormatting sqref="Q6">
    <cfRule type="cellIs" dxfId="100" priority="45" operator="greaterThan">
      <formula>1</formula>
    </cfRule>
  </conditionalFormatting>
  <conditionalFormatting sqref="Q9">
    <cfRule type="cellIs" dxfId="99" priority="46" operator="lessThan">
      <formula>1</formula>
    </cfRule>
  </conditionalFormatting>
  <conditionalFormatting sqref="Q9">
    <cfRule type="cellIs" dxfId="98" priority="47" operator="greaterThan">
      <formula>1</formula>
    </cfRule>
  </conditionalFormatting>
  <conditionalFormatting sqref="Q12">
    <cfRule type="cellIs" dxfId="97" priority="48" operator="lessThan">
      <formula>1</formula>
    </cfRule>
  </conditionalFormatting>
  <conditionalFormatting sqref="Q12">
    <cfRule type="cellIs" dxfId="96" priority="49" operator="greaterThan">
      <formula>1</formula>
    </cfRule>
  </conditionalFormatting>
  <conditionalFormatting sqref="P34">
    <cfRule type="expression" dxfId="95" priority="50">
      <formula>ISERROR(P34)</formula>
    </cfRule>
  </conditionalFormatting>
  <conditionalFormatting sqref="D34">
    <cfRule type="cellIs" dxfId="94" priority="51" operator="lessThan">
      <formula>1</formula>
    </cfRule>
  </conditionalFormatting>
  <conditionalFormatting sqref="D34">
    <cfRule type="cellIs" dxfId="93" priority="52" operator="greaterThan">
      <formula>1</formula>
    </cfRule>
  </conditionalFormatting>
  <conditionalFormatting sqref="E34:O34">
    <cfRule type="cellIs" dxfId="92" priority="53" operator="lessThan">
      <formula>1</formula>
    </cfRule>
  </conditionalFormatting>
  <conditionalFormatting sqref="E34:O34">
    <cfRule type="cellIs" dxfId="91" priority="54" operator="greaterThan">
      <formula>1</formula>
    </cfRule>
  </conditionalFormatting>
  <conditionalFormatting sqref="Q34">
    <cfRule type="cellIs" dxfId="90" priority="55" operator="lessThan">
      <formula>1</formula>
    </cfRule>
  </conditionalFormatting>
  <conditionalFormatting sqref="Q34">
    <cfRule type="cellIs" dxfId="89" priority="56" operator="greaterThan">
      <formula>1</formula>
    </cfRule>
  </conditionalFormatting>
  <conditionalFormatting sqref="P39">
    <cfRule type="expression" dxfId="88" priority="57">
      <formula>ISERROR(P39)</formula>
    </cfRule>
  </conditionalFormatting>
  <conditionalFormatting sqref="D39">
    <cfRule type="cellIs" dxfId="87" priority="58" operator="lessThan">
      <formula>1</formula>
    </cfRule>
  </conditionalFormatting>
  <conditionalFormatting sqref="D39">
    <cfRule type="cellIs" dxfId="86" priority="59" operator="greaterThan">
      <formula>1</formula>
    </cfRule>
  </conditionalFormatting>
  <conditionalFormatting sqref="E39:O39">
    <cfRule type="cellIs" dxfId="85" priority="60" operator="lessThan">
      <formula>1</formula>
    </cfRule>
  </conditionalFormatting>
  <conditionalFormatting sqref="E39:O39">
    <cfRule type="cellIs" dxfId="84" priority="61" operator="greaterThan">
      <formula>1</formula>
    </cfRule>
  </conditionalFormatting>
  <conditionalFormatting sqref="Q39">
    <cfRule type="cellIs" dxfId="83" priority="62" operator="lessThan">
      <formula>1</formula>
    </cfRule>
  </conditionalFormatting>
  <conditionalFormatting sqref="Q39">
    <cfRule type="cellIs" dxfId="82" priority="63" operator="greaterThan">
      <formula>1</formula>
    </cfRule>
  </conditionalFormatting>
  <conditionalFormatting sqref="P44">
    <cfRule type="expression" dxfId="81" priority="64">
      <formula>ISERROR(P44)</formula>
    </cfRule>
  </conditionalFormatting>
  <conditionalFormatting sqref="D44">
    <cfRule type="cellIs" dxfId="80" priority="65" operator="lessThan">
      <formula>1</formula>
    </cfRule>
  </conditionalFormatting>
  <conditionalFormatting sqref="D44">
    <cfRule type="cellIs" dxfId="79" priority="66" operator="greaterThan">
      <formula>1</formula>
    </cfRule>
  </conditionalFormatting>
  <conditionalFormatting sqref="E44:O44">
    <cfRule type="cellIs" dxfId="78" priority="67" operator="lessThan">
      <formula>1</formula>
    </cfRule>
  </conditionalFormatting>
  <conditionalFormatting sqref="E44:O44">
    <cfRule type="cellIs" dxfId="77" priority="68" operator="greaterThan">
      <formula>1</formula>
    </cfRule>
  </conditionalFormatting>
  <conditionalFormatting sqref="Q44">
    <cfRule type="cellIs" dxfId="76" priority="69" operator="lessThan">
      <formula>1</formula>
    </cfRule>
  </conditionalFormatting>
  <conditionalFormatting sqref="Q44">
    <cfRule type="cellIs" dxfId="75" priority="70" operator="greaterThan">
      <formula>1</formula>
    </cfRule>
  </conditionalFormatting>
  <conditionalFormatting sqref="P47">
    <cfRule type="expression" dxfId="74" priority="71">
      <formula>ISERROR(P47)</formula>
    </cfRule>
  </conditionalFormatting>
  <conditionalFormatting sqref="D47">
    <cfRule type="cellIs" dxfId="73" priority="72" operator="lessThan">
      <formula>1</formula>
    </cfRule>
  </conditionalFormatting>
  <conditionalFormatting sqref="D47">
    <cfRule type="cellIs" dxfId="72" priority="73" operator="greaterThan">
      <formula>1</formula>
    </cfRule>
  </conditionalFormatting>
  <conditionalFormatting sqref="E47:O47">
    <cfRule type="cellIs" dxfId="71" priority="74" operator="lessThan">
      <formula>1</formula>
    </cfRule>
  </conditionalFormatting>
  <conditionalFormatting sqref="E47:O47">
    <cfRule type="cellIs" dxfId="70" priority="75" operator="greaterThan">
      <formula>1</formula>
    </cfRule>
  </conditionalFormatting>
  <conditionalFormatting sqref="Q47">
    <cfRule type="cellIs" dxfId="69" priority="76" operator="lessThan">
      <formula>1</formula>
    </cfRule>
  </conditionalFormatting>
  <conditionalFormatting sqref="Q47">
    <cfRule type="cellIs" dxfId="68" priority="77" operator="greaterThan">
      <formula>1</formula>
    </cfRule>
  </conditionalFormatting>
  <conditionalFormatting sqref="P51">
    <cfRule type="expression" dxfId="67" priority="78">
      <formula>ISERROR(P51)</formula>
    </cfRule>
  </conditionalFormatting>
  <conditionalFormatting sqref="D51">
    <cfRule type="cellIs" dxfId="66" priority="79" operator="lessThan">
      <formula>1</formula>
    </cfRule>
  </conditionalFormatting>
  <conditionalFormatting sqref="D51">
    <cfRule type="cellIs" dxfId="65" priority="80" operator="greaterThan">
      <formula>1</formula>
    </cfRule>
  </conditionalFormatting>
  <conditionalFormatting sqref="E51:O51">
    <cfRule type="cellIs" dxfId="64" priority="81" operator="lessThan">
      <formula>1</formula>
    </cfRule>
  </conditionalFormatting>
  <conditionalFormatting sqref="E51:O51">
    <cfRule type="cellIs" dxfId="63" priority="82" operator="greaterThan">
      <formula>1</formula>
    </cfRule>
  </conditionalFormatting>
  <conditionalFormatting sqref="Q51">
    <cfRule type="cellIs" dxfId="62" priority="83" operator="lessThan">
      <formula>1</formula>
    </cfRule>
  </conditionalFormatting>
  <conditionalFormatting sqref="Q51">
    <cfRule type="cellIs" dxfId="61" priority="84" operator="greaterThan">
      <formula>1</formula>
    </cfRule>
  </conditionalFormatting>
  <conditionalFormatting sqref="P65">
    <cfRule type="expression" dxfId="60" priority="85">
      <formula>ISERROR(P65)</formula>
    </cfRule>
  </conditionalFormatting>
  <conditionalFormatting sqref="D65">
    <cfRule type="cellIs" dxfId="59" priority="86" operator="lessThan">
      <formula>1</formula>
    </cfRule>
  </conditionalFormatting>
  <conditionalFormatting sqref="D65">
    <cfRule type="cellIs" dxfId="58" priority="87" operator="greaterThan">
      <formula>1</formula>
    </cfRule>
  </conditionalFormatting>
  <conditionalFormatting sqref="E65:O65">
    <cfRule type="cellIs" dxfId="57" priority="88" operator="lessThan">
      <formula>1</formula>
    </cfRule>
  </conditionalFormatting>
  <conditionalFormatting sqref="E65:O65">
    <cfRule type="cellIs" dxfId="56" priority="89" operator="greaterThan">
      <formula>1</formula>
    </cfRule>
  </conditionalFormatting>
  <conditionalFormatting sqref="Q65">
    <cfRule type="cellIs" dxfId="55" priority="90" operator="lessThan">
      <formula>1</formula>
    </cfRule>
  </conditionalFormatting>
  <conditionalFormatting sqref="Q65">
    <cfRule type="cellIs" dxfId="54" priority="91" operator="greaterThan">
      <formula>1</formula>
    </cfRule>
  </conditionalFormatting>
  <conditionalFormatting sqref="P70">
    <cfRule type="expression" dxfId="53" priority="92">
      <formula>ISERROR(P70)</formula>
    </cfRule>
  </conditionalFormatting>
  <conditionalFormatting sqref="D70">
    <cfRule type="cellIs" dxfId="52" priority="93" operator="lessThan">
      <formula>1</formula>
    </cfRule>
  </conditionalFormatting>
  <conditionalFormatting sqref="D70">
    <cfRule type="cellIs" dxfId="51" priority="94" operator="greaterThan">
      <formula>1</formula>
    </cfRule>
  </conditionalFormatting>
  <conditionalFormatting sqref="E70:O70">
    <cfRule type="cellIs" dxfId="50" priority="95" operator="lessThan">
      <formula>1</formula>
    </cfRule>
  </conditionalFormatting>
  <conditionalFormatting sqref="E70:O70">
    <cfRule type="cellIs" dxfId="49" priority="96" operator="greaterThan">
      <formula>1</formula>
    </cfRule>
  </conditionalFormatting>
  <conditionalFormatting sqref="Q70">
    <cfRule type="cellIs" dxfId="48" priority="97" operator="lessThan">
      <formula>1</formula>
    </cfRule>
  </conditionalFormatting>
  <conditionalFormatting sqref="Q70">
    <cfRule type="cellIs" dxfId="47" priority="98" operator="greaterThan">
      <formula>1</formula>
    </cfRule>
  </conditionalFormatting>
  <conditionalFormatting sqref="P74">
    <cfRule type="expression" dxfId="46" priority="99">
      <formula>ISERROR(P74)</formula>
    </cfRule>
  </conditionalFormatting>
  <conditionalFormatting sqref="D74">
    <cfRule type="cellIs" dxfId="45" priority="100" operator="lessThan">
      <formula>1</formula>
    </cfRule>
  </conditionalFormatting>
  <conditionalFormatting sqref="D74">
    <cfRule type="cellIs" dxfId="44" priority="101" operator="greaterThan">
      <formula>1</formula>
    </cfRule>
  </conditionalFormatting>
  <conditionalFormatting sqref="E74:O74">
    <cfRule type="cellIs" dxfId="43" priority="102" operator="lessThan">
      <formula>1</formula>
    </cfRule>
  </conditionalFormatting>
  <conditionalFormatting sqref="E74:O74">
    <cfRule type="cellIs" dxfId="42" priority="103" operator="greaterThan">
      <formula>1</formula>
    </cfRule>
  </conditionalFormatting>
  <conditionalFormatting sqref="P79">
    <cfRule type="expression" dxfId="41" priority="104">
      <formula>ISERROR(P79)</formula>
    </cfRule>
  </conditionalFormatting>
  <conditionalFormatting sqref="D79:O79">
    <cfRule type="cellIs" dxfId="40" priority="105" operator="lessThan">
      <formula>1</formula>
    </cfRule>
  </conditionalFormatting>
  <conditionalFormatting sqref="D79:O79">
    <cfRule type="cellIs" dxfId="39" priority="106" operator="greaterThan">
      <formula>1</formula>
    </cfRule>
  </conditionalFormatting>
  <conditionalFormatting sqref="Q79">
    <cfRule type="cellIs" dxfId="38" priority="107" operator="lessThan">
      <formula>1</formula>
    </cfRule>
  </conditionalFormatting>
  <conditionalFormatting sqref="Q79">
    <cfRule type="cellIs" dxfId="37" priority="108" operator="greaterThan">
      <formula>1</formula>
    </cfRule>
  </conditionalFormatting>
  <conditionalFormatting sqref="P82">
    <cfRule type="expression" dxfId="36" priority="109">
      <formula>ISERROR(P82)</formula>
    </cfRule>
  </conditionalFormatting>
  <conditionalFormatting sqref="D82">
    <cfRule type="cellIs" dxfId="35" priority="110" operator="lessThan">
      <formula>1</formula>
    </cfRule>
  </conditionalFormatting>
  <conditionalFormatting sqref="D82">
    <cfRule type="cellIs" dxfId="34" priority="111" operator="greaterThan">
      <formula>1</formula>
    </cfRule>
  </conditionalFormatting>
  <conditionalFormatting sqref="E82:O82">
    <cfRule type="cellIs" dxfId="33" priority="112" operator="lessThan">
      <formula>1</formula>
    </cfRule>
  </conditionalFormatting>
  <conditionalFormatting sqref="E82:O82">
    <cfRule type="cellIs" dxfId="32" priority="113" operator="greaterThan">
      <formula>1</formula>
    </cfRule>
  </conditionalFormatting>
  <conditionalFormatting sqref="Q82">
    <cfRule type="cellIs" dxfId="31" priority="114" operator="lessThan">
      <formula>1</formula>
    </cfRule>
  </conditionalFormatting>
  <conditionalFormatting sqref="Q82">
    <cfRule type="cellIs" dxfId="30" priority="115" operator="greaterThan">
      <formula>1</formula>
    </cfRule>
  </conditionalFormatting>
  <conditionalFormatting sqref="Q13:Q14">
    <cfRule type="expression" dxfId="29" priority="116">
      <formula>ISERROR(Q13)</formula>
    </cfRule>
  </conditionalFormatting>
  <conditionalFormatting sqref="Q15:Q16">
    <cfRule type="cellIs" dxfId="28" priority="117" operator="lessThan">
      <formula>1</formula>
    </cfRule>
  </conditionalFormatting>
  <conditionalFormatting sqref="Q15:Q16">
    <cfRule type="cellIs" dxfId="27" priority="118" operator="greaterThan">
      <formula>1</formula>
    </cfRule>
  </conditionalFormatting>
  <conditionalFormatting sqref="B77:C77 E77:Q77">
    <cfRule type="expression" dxfId="26" priority="119">
      <formula>ISERROR(B77)</formula>
    </cfRule>
  </conditionalFormatting>
  <conditionalFormatting sqref="D77">
    <cfRule type="expression" dxfId="25" priority="120">
      <formula>ISERROR(D77)</formula>
    </cfRule>
  </conditionalFormatting>
  <conditionalFormatting sqref="C14">
    <cfRule type="expression" dxfId="24" priority="121">
      <formula>ISERROR(C14)</formula>
    </cfRule>
  </conditionalFormatting>
  <conditionalFormatting sqref="D18:O18">
    <cfRule type="expression" dxfId="23" priority="122">
      <formula>ISERROR(D18)</formula>
    </cfRule>
  </conditionalFormatting>
  <conditionalFormatting sqref="Q71:Q73">
    <cfRule type="expression" dxfId="22" priority="123">
      <formula>ISERROR(Q71)</formula>
    </cfRule>
  </conditionalFormatting>
  <conditionalFormatting sqref="Q74">
    <cfRule type="cellIs" dxfId="21" priority="124" operator="lessThan">
      <formula>1</formula>
    </cfRule>
  </conditionalFormatting>
  <conditionalFormatting sqref="Q74">
    <cfRule type="cellIs" dxfId="20" priority="125" operator="greaterThan">
      <formula>1</formula>
    </cfRule>
  </conditionalFormatting>
  <conditionalFormatting sqref="Q66:Q68">
    <cfRule type="expression" dxfId="19" priority="126">
      <formula>ISERROR(Q66)</formula>
    </cfRule>
  </conditionalFormatting>
  <conditionalFormatting sqref="Q69">
    <cfRule type="expression" dxfId="18" priority="127">
      <formula>ISERROR(Q69)</formula>
    </cfRule>
  </conditionalFormatting>
  <conditionalFormatting sqref="B81:C81">
    <cfRule type="expression" dxfId="17" priority="129">
      <formula>ISERROR(B81)</formula>
    </cfRule>
  </conditionalFormatting>
  <conditionalFormatting sqref="P81">
    <cfRule type="expression" dxfId="16" priority="130">
      <formula>ISERROR(P81)</formula>
    </cfRule>
  </conditionalFormatting>
  <conditionalFormatting sqref="D81:O81">
    <cfRule type="cellIs" dxfId="15" priority="131" operator="lessThan">
      <formula>1</formula>
    </cfRule>
  </conditionalFormatting>
  <conditionalFormatting sqref="D81:O81">
    <cfRule type="cellIs" dxfId="14" priority="132" operator="greaterThan">
      <formula>1</formula>
    </cfRule>
  </conditionalFormatting>
  <conditionalFormatting sqref="Q81">
    <cfRule type="cellIs" dxfId="13" priority="133" operator="lessThan">
      <formula>1</formula>
    </cfRule>
  </conditionalFormatting>
  <conditionalFormatting sqref="Q81">
    <cfRule type="cellIs" dxfId="12" priority="134" operator="greaterThan">
      <formula>1</formula>
    </cfRule>
  </conditionalFormatting>
  <conditionalFormatting sqref="B50">
    <cfRule type="expression" dxfId="11" priority="1">
      <formula>ISERROR(B50)</formula>
    </cfRule>
  </conditionalFormatting>
  <conditionalFormatting sqref="D35:O36">
    <cfRule type="expression" dxfId="10" priority="16">
      <formula>ISERROR(D35)</formula>
    </cfRule>
  </conditionalFormatting>
  <conditionalFormatting sqref="B46">
    <cfRule type="expression" dxfId="9" priority="12">
      <formula>ISERROR(B46)</formula>
    </cfRule>
  </conditionalFormatting>
  <conditionalFormatting sqref="C46:Q46">
    <cfRule type="expression" dxfId="8" priority="13">
      <formula>ISERROR(C46)</formula>
    </cfRule>
  </conditionalFormatting>
  <conditionalFormatting sqref="B45">
    <cfRule type="expression" dxfId="7" priority="10">
      <formula>ISERROR(B45)</formula>
    </cfRule>
  </conditionalFormatting>
  <conditionalFormatting sqref="C45 P45:Q45">
    <cfRule type="expression" dxfId="6" priority="11">
      <formula>ISERROR(C45)</formula>
    </cfRule>
  </conditionalFormatting>
  <conditionalFormatting sqref="D45:O45">
    <cfRule type="expression" dxfId="5" priority="9">
      <formula>ISERROR(D45)</formula>
    </cfRule>
  </conditionalFormatting>
  <conditionalFormatting sqref="B48">
    <cfRule type="expression" dxfId="4" priority="7">
      <formula>ISERROR(B48)</formula>
    </cfRule>
  </conditionalFormatting>
  <conditionalFormatting sqref="C48 P48:Q48">
    <cfRule type="expression" dxfId="3" priority="8">
      <formula>ISERROR(C48)</formula>
    </cfRule>
  </conditionalFormatting>
  <conditionalFormatting sqref="D48:O48">
    <cfRule type="expression" dxfId="2" priority="6">
      <formula>ISERROR(D48)</formula>
    </cfRule>
  </conditionalFormatting>
  <conditionalFormatting sqref="C50:Q50">
    <cfRule type="expression" dxfId="1" priority="2">
      <formula>ISERROR(C50)</formula>
    </cfRule>
  </conditionalFormatting>
  <conditionalFormatting sqref="D30:O30">
    <cfRule type="expression" dxfId="0" priority="3">
      <formula>ISERROR(D30)</formula>
    </cfRule>
  </conditionalFormatting>
  <pageMargins left="0.75" right="0.75" top="1" bottom="1" header="0" footer="0"/>
  <pageSetup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topLeftCell="C44" workbookViewId="0">
      <selection activeCell="P84" sqref="P84"/>
    </sheetView>
  </sheetViews>
  <sheetFormatPr baseColWidth="10" defaultColWidth="14.5" defaultRowHeight="15" customHeight="1" x14ac:dyDescent="0"/>
  <cols>
    <col min="1" max="1" width="10.6640625" customWidth="1"/>
    <col min="2" max="2" width="23.6640625" customWidth="1"/>
    <col min="3" max="13" width="10.83203125" customWidth="1"/>
    <col min="14" max="14" width="12.1640625" bestFit="1" customWidth="1"/>
    <col min="15" max="26" width="10.6640625" customWidth="1"/>
  </cols>
  <sheetData>
    <row r="1" spans="1:26" ht="13.5" customHeight="1">
      <c r="A1" s="16"/>
      <c r="B1" s="16"/>
      <c r="C1" s="17" t="s">
        <v>21</v>
      </c>
      <c r="D1" s="17" t="s">
        <v>22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  <c r="J1" s="17" t="s">
        <v>28</v>
      </c>
      <c r="K1" s="17" t="s">
        <v>29</v>
      </c>
      <c r="L1" s="17" t="s">
        <v>30</v>
      </c>
      <c r="M1" s="17" t="s">
        <v>31</v>
      </c>
      <c r="N1" s="17" t="s">
        <v>32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26" ht="13.5" customHeight="1">
      <c r="A3" s="19"/>
      <c r="B3" s="19" t="s">
        <v>34</v>
      </c>
      <c r="C3" s="20">
        <v>16.305270886959999</v>
      </c>
      <c r="D3" s="20">
        <v>14.988221272799999</v>
      </c>
      <c r="E3" s="20">
        <v>16.130755451359999</v>
      </c>
      <c r="F3" s="20">
        <v>19.360312027360003</v>
      </c>
      <c r="G3" s="20">
        <v>33.961269254320001</v>
      </c>
      <c r="H3" s="20">
        <v>26.301251144400002</v>
      </c>
      <c r="I3" s="20">
        <v>4.1728509899200006</v>
      </c>
      <c r="J3" s="20">
        <v>1.7892937236000002</v>
      </c>
      <c r="K3" s="20">
        <v>15.949988247680002</v>
      </c>
      <c r="L3" s="20">
        <v>24.974556842799998</v>
      </c>
      <c r="M3" s="20">
        <v>38.183474654560001</v>
      </c>
      <c r="N3" s="20">
        <v>111.62780092607998</v>
      </c>
      <c r="O3" s="38"/>
      <c r="P3" s="21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3.5" customHeight="1">
      <c r="A4" s="19"/>
      <c r="B4" s="19" t="s">
        <v>38</v>
      </c>
      <c r="C4" s="20">
        <v>16.305270886959999</v>
      </c>
      <c r="D4" s="20">
        <v>31.29349215976</v>
      </c>
      <c r="E4" s="20">
        <v>47.424247611120002</v>
      </c>
      <c r="F4" s="20">
        <v>66.784559638480005</v>
      </c>
      <c r="G4" s="20">
        <v>100.74582889279999</v>
      </c>
      <c r="H4" s="20">
        <v>127.04708003719999</v>
      </c>
      <c r="I4" s="20">
        <v>131.21993102712</v>
      </c>
      <c r="J4" s="20">
        <v>133.00922475071999</v>
      </c>
      <c r="K4" s="20">
        <v>148.95921299840001</v>
      </c>
      <c r="L4" s="20">
        <v>173.93376984119999</v>
      </c>
      <c r="M4" s="20">
        <v>212.11724449576002</v>
      </c>
      <c r="N4" s="20">
        <v>323.74504542183996</v>
      </c>
      <c r="O4" s="38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4" customHeight="1">
      <c r="A5" s="8"/>
      <c r="B5" s="22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3.5" customHeight="1">
      <c r="A6" s="19"/>
      <c r="B6" s="19" t="s">
        <v>46</v>
      </c>
      <c r="C6" s="20">
        <v>13.6896442196</v>
      </c>
      <c r="D6" s="20">
        <v>28.73529379416</v>
      </c>
      <c r="E6" s="20">
        <v>25.815466773440004</v>
      </c>
      <c r="F6" s="20">
        <v>23.097534162600002</v>
      </c>
      <c r="G6" s="20">
        <v>25.082501943920004</v>
      </c>
      <c r="H6" s="20">
        <v>6.9242509803359997</v>
      </c>
      <c r="I6" s="20">
        <v>0.72972930391919999</v>
      </c>
      <c r="J6" s="20">
        <v>6.9560187586400009</v>
      </c>
      <c r="K6" s="20">
        <v>18.961442940671997</v>
      </c>
      <c r="L6" s="20">
        <v>38.469548022079998</v>
      </c>
      <c r="M6" s="20">
        <v>65.347425811712</v>
      </c>
      <c r="N6" s="20">
        <v>157.31037349434004</v>
      </c>
      <c r="O6" s="38"/>
      <c r="P6" s="21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3.5" customHeight="1">
      <c r="A7" s="19"/>
      <c r="B7" s="19" t="s">
        <v>49</v>
      </c>
      <c r="C7" s="20">
        <v>13.6896442196</v>
      </c>
      <c r="D7" s="20">
        <v>42.424938013759999</v>
      </c>
      <c r="E7" s="20">
        <v>68.240404787200006</v>
      </c>
      <c r="F7" s="20">
        <v>91.337938949800019</v>
      </c>
      <c r="G7" s="20">
        <v>116.42044089372001</v>
      </c>
      <c r="H7" s="20">
        <v>123.344691874056</v>
      </c>
      <c r="I7" s="20">
        <v>124.0744211779752</v>
      </c>
      <c r="J7" s="20">
        <v>131.03043993661521</v>
      </c>
      <c r="K7" s="20">
        <v>149.9918828772872</v>
      </c>
      <c r="L7" s="20">
        <v>188.46143089936717</v>
      </c>
      <c r="M7" s="20">
        <v>253.80885671107919</v>
      </c>
      <c r="N7" s="20">
        <v>411.11923020541923</v>
      </c>
      <c r="O7" s="38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9" customHeight="1"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26" ht="18" customHeight="1">
      <c r="A9" s="19"/>
      <c r="B9" s="19" t="s">
        <v>51</v>
      </c>
      <c r="C9" s="20">
        <v>41.699261677679999</v>
      </c>
      <c r="D9" s="20">
        <v>32.245143208400009</v>
      </c>
      <c r="E9" s="20">
        <v>30.101760650480003</v>
      </c>
      <c r="F9" s="20">
        <v>49.696702476360002</v>
      </c>
      <c r="G9" s="20">
        <v>50.24542864304</v>
      </c>
      <c r="H9" s="20">
        <v>63.275024383439998</v>
      </c>
      <c r="I9" s="20">
        <v>37.148005931359997</v>
      </c>
      <c r="J9" s="20">
        <v>15.339105683280001</v>
      </c>
      <c r="K9" s="20">
        <v>52.063310853840001</v>
      </c>
      <c r="L9" s="20">
        <v>74.722043153840019</v>
      </c>
      <c r="M9" s="20">
        <v>112.52692455648001</v>
      </c>
      <c r="N9" s="20">
        <v>112.97928238855999</v>
      </c>
      <c r="O9" s="38"/>
      <c r="P9" s="21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3.5" customHeight="1">
      <c r="A10" s="19"/>
      <c r="B10" s="19" t="s">
        <v>55</v>
      </c>
      <c r="C10" s="20">
        <v>41.699261677679999</v>
      </c>
      <c r="D10" s="20">
        <v>73.944404886080008</v>
      </c>
      <c r="E10" s="20">
        <v>104.04616553656</v>
      </c>
      <c r="F10" s="20">
        <v>153.74286801292001</v>
      </c>
      <c r="G10" s="20">
        <v>203.98829665596003</v>
      </c>
      <c r="H10" s="20">
        <v>267.26332103940001</v>
      </c>
      <c r="I10" s="20">
        <v>304.41132697076</v>
      </c>
      <c r="J10" s="20">
        <v>319.75043265403997</v>
      </c>
      <c r="K10" s="20">
        <v>371.81374350788002</v>
      </c>
      <c r="L10" s="20">
        <v>446.53578666172001</v>
      </c>
      <c r="M10" s="20">
        <v>559.06271121820009</v>
      </c>
      <c r="N10" s="20">
        <v>672.04199360676012</v>
      </c>
      <c r="O10" s="38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3.5" customHeight="1">
      <c r="A11" s="8"/>
      <c r="B11" s="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3.5" customHeight="1">
      <c r="A12" s="19"/>
      <c r="B12" s="19" t="s">
        <v>58</v>
      </c>
      <c r="C12" s="20">
        <v>31.910920000000001</v>
      </c>
      <c r="D12" s="20">
        <v>17.36054</v>
      </c>
      <c r="E12" s="20">
        <v>24.20581</v>
      </c>
      <c r="F12" s="20">
        <v>21.656369999999995</v>
      </c>
      <c r="G12" s="20">
        <v>15.5357</v>
      </c>
      <c r="H12" s="20">
        <v>15.914470000000001</v>
      </c>
      <c r="I12" s="20">
        <v>12.710759999999999</v>
      </c>
      <c r="J12" s="20">
        <v>14.982760000000001</v>
      </c>
      <c r="K12" s="20">
        <v>20.780729999999995</v>
      </c>
      <c r="L12" s="20">
        <v>18.987050000000004</v>
      </c>
      <c r="M12" s="20">
        <v>38.30686</v>
      </c>
      <c r="N12" s="20">
        <v>25.200900000000001</v>
      </c>
      <c r="O12" s="38"/>
      <c r="P12" s="21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3.5" customHeight="1">
      <c r="A13" s="19"/>
      <c r="B13" s="19" t="s">
        <v>61</v>
      </c>
      <c r="C13" s="20">
        <v>31.910920000000001</v>
      </c>
      <c r="D13" s="20">
        <v>49.271460000000005</v>
      </c>
      <c r="E13" s="20">
        <v>73.477270000000004</v>
      </c>
      <c r="F13" s="20">
        <v>95.13364</v>
      </c>
      <c r="G13" s="20">
        <v>110.66934000000001</v>
      </c>
      <c r="H13" s="20">
        <v>126.58381</v>
      </c>
      <c r="I13" s="20">
        <v>139.29456999999999</v>
      </c>
      <c r="J13" s="20">
        <v>154.27733000000001</v>
      </c>
      <c r="K13" s="20">
        <v>175.05806000000001</v>
      </c>
      <c r="L13" s="20">
        <v>194.04511000000002</v>
      </c>
      <c r="M13" s="20">
        <v>232.35197000000002</v>
      </c>
      <c r="N13" s="20">
        <v>257.55287000000004</v>
      </c>
      <c r="O13" s="38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3.5" customHeight="1"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26" ht="13.5" customHeight="1">
      <c r="A15" s="19"/>
      <c r="B15" s="19" t="s">
        <v>63</v>
      </c>
      <c r="C15" s="20">
        <f>'KPI 19'!D13/1000</f>
        <v>46.355029082862487</v>
      </c>
      <c r="D15" s="20">
        <f>'KPI 19'!E13/1000</f>
        <v>35.825153100276644</v>
      </c>
      <c r="E15" s="20">
        <f>'KPI 19'!F13/1000</f>
        <v>44.508266998421206</v>
      </c>
      <c r="F15" s="20">
        <f>'KPI 19'!G13/1000</f>
        <v>44.321383553881454</v>
      </c>
      <c r="G15" s="20">
        <f>'KPI 19'!H13/1000</f>
        <v>43.943093007892337</v>
      </c>
      <c r="H15" s="20">
        <f>'KPI 19'!I13/1000</f>
        <v>23.659861205732859</v>
      </c>
      <c r="I15" s="20">
        <f>'KPI 19'!J13/1000</f>
        <v>2.9584232527090459</v>
      </c>
      <c r="J15" s="20">
        <f>'KPI 19'!K13/1000</f>
        <v>12.000173</v>
      </c>
      <c r="K15" s="20">
        <f>'KPI 19'!L13/1000</f>
        <v>6.6262910000000002</v>
      </c>
      <c r="L15" s="20">
        <f>'KPI 19'!M13/1000</f>
        <v>34.787060973585952</v>
      </c>
      <c r="M15" s="20">
        <f>'KPI 19'!N13/1000</f>
        <v>37.503189760412027</v>
      </c>
      <c r="N15" s="20">
        <f>'KPI 19'!O13/1000</f>
        <v>39.074357533647813</v>
      </c>
      <c r="O15" s="38"/>
      <c r="P15" s="21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3.5" customHeight="1">
      <c r="A16" s="19"/>
      <c r="B16" s="19" t="s">
        <v>67</v>
      </c>
      <c r="C16" s="20">
        <f>C15</f>
        <v>46.355029082862487</v>
      </c>
      <c r="D16" s="20">
        <f t="shared" ref="D16:N16" si="0">C16+D15</f>
        <v>82.180182183139124</v>
      </c>
      <c r="E16" s="20">
        <f t="shared" si="0"/>
        <v>126.68844918156033</v>
      </c>
      <c r="F16" s="20">
        <f t="shared" si="0"/>
        <v>171.00983273544179</v>
      </c>
      <c r="G16" s="20">
        <f t="shared" si="0"/>
        <v>214.95292574333413</v>
      </c>
      <c r="H16" s="20">
        <f t="shared" si="0"/>
        <v>238.61278694906699</v>
      </c>
      <c r="I16" s="20">
        <f t="shared" si="0"/>
        <v>241.57121020177604</v>
      </c>
      <c r="J16" s="20">
        <f t="shared" si="0"/>
        <v>253.57138320177603</v>
      </c>
      <c r="K16" s="20">
        <f t="shared" si="0"/>
        <v>260.19767420177601</v>
      </c>
      <c r="L16" s="20">
        <f t="shared" si="0"/>
        <v>294.98473517536195</v>
      </c>
      <c r="M16" s="20">
        <f t="shared" si="0"/>
        <v>332.487924935774</v>
      </c>
      <c r="N16" s="20">
        <f t="shared" si="0"/>
        <v>371.5622824694218</v>
      </c>
      <c r="O16" s="38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3.5" customHeight="1"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26" ht="13.5" customHeight="1">
      <c r="A18" s="19"/>
      <c r="B18" s="19" t="s">
        <v>69</v>
      </c>
      <c r="C18" s="61">
        <f t="shared" ref="C18:N18" si="1">(C12-C9)/C9</f>
        <v>-0.23473657047792093</v>
      </c>
      <c r="D18" s="61">
        <f t="shared" si="1"/>
        <v>-0.46160760125024042</v>
      </c>
      <c r="E18" s="61">
        <f t="shared" si="1"/>
        <v>-0.19586730221330048</v>
      </c>
      <c r="F18" s="61">
        <f t="shared" si="1"/>
        <v>-0.56422923612886355</v>
      </c>
      <c r="G18" s="61">
        <f t="shared" si="1"/>
        <v>-0.69080371250545591</v>
      </c>
      <c r="H18" s="61">
        <f t="shared" si="1"/>
        <v>-0.74848733516782251</v>
      </c>
      <c r="I18" s="61">
        <f t="shared" si="1"/>
        <v>-0.65783466214885855</v>
      </c>
      <c r="J18" s="61">
        <f t="shared" si="1"/>
        <v>-2.3231190307817371E-2</v>
      </c>
      <c r="K18" s="61">
        <f t="shared" si="1"/>
        <v>-0.60085654063878491</v>
      </c>
      <c r="L18" s="61">
        <f t="shared" si="1"/>
        <v>-0.7458976066686388</v>
      </c>
      <c r="M18" s="61">
        <f t="shared" si="1"/>
        <v>-0.65957605123409513</v>
      </c>
      <c r="N18" s="61">
        <f t="shared" si="1"/>
        <v>-0.77694229006227267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3.5" customHeight="1">
      <c r="A19" s="19"/>
      <c r="B19" s="19" t="s">
        <v>72</v>
      </c>
      <c r="C19" s="61">
        <f t="shared" ref="C19:N19" si="2">(C13-C10)/C10</f>
        <v>-0.23473657047792093</v>
      </c>
      <c r="D19" s="61">
        <f t="shared" si="2"/>
        <v>-0.33366885464953783</v>
      </c>
      <c r="E19" s="61">
        <f t="shared" si="2"/>
        <v>-0.2938012696471608</v>
      </c>
      <c r="F19" s="61">
        <f t="shared" si="2"/>
        <v>-0.38121591440582919</v>
      </c>
      <c r="G19" s="61">
        <f t="shared" si="2"/>
        <v>-0.45747211083069494</v>
      </c>
      <c r="H19" s="61">
        <f t="shared" si="2"/>
        <v>-0.52637043681224405</v>
      </c>
      <c r="I19" s="61">
        <f t="shared" si="2"/>
        <v>-0.54241331495072842</v>
      </c>
      <c r="J19" s="61">
        <f t="shared" si="2"/>
        <v>-0.51750704848326734</v>
      </c>
      <c r="K19" s="61">
        <f t="shared" si="2"/>
        <v>-0.52917808161577562</v>
      </c>
      <c r="L19" s="61">
        <f t="shared" si="2"/>
        <v>-0.56544331765507105</v>
      </c>
      <c r="M19" s="61">
        <f t="shared" si="2"/>
        <v>-0.58439014919506238</v>
      </c>
      <c r="N19" s="61">
        <f t="shared" si="2"/>
        <v>-0.61676074940235803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3.5" customHeight="1">
      <c r="A20" s="8"/>
      <c r="B20" s="8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62"/>
      <c r="N20" s="62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3.5" customHeight="1">
      <c r="A21" s="8" t="s">
        <v>75</v>
      </c>
      <c r="B21" s="8"/>
      <c r="C21" s="20">
        <f>AVERAGE(C15:L15)</f>
        <v>29.498473517536194</v>
      </c>
      <c r="D21" s="20">
        <f t="shared" ref="D21:L21" si="3">C21</f>
        <v>29.498473517536194</v>
      </c>
      <c r="E21" s="20">
        <f t="shared" si="3"/>
        <v>29.498473517536194</v>
      </c>
      <c r="F21" s="20">
        <f t="shared" si="3"/>
        <v>29.498473517536194</v>
      </c>
      <c r="G21" s="20">
        <f t="shared" si="3"/>
        <v>29.498473517536194</v>
      </c>
      <c r="H21" s="20">
        <f t="shared" si="3"/>
        <v>29.498473517536194</v>
      </c>
      <c r="I21" s="20">
        <f t="shared" si="3"/>
        <v>29.498473517536194</v>
      </c>
      <c r="J21" s="20">
        <f t="shared" si="3"/>
        <v>29.498473517536194</v>
      </c>
      <c r="K21" s="20">
        <f t="shared" si="3"/>
        <v>29.498473517536194</v>
      </c>
      <c r="L21" s="20">
        <f t="shared" si="3"/>
        <v>29.498473517536194</v>
      </c>
      <c r="M21" s="62"/>
      <c r="N21" s="62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3.5" customHeight="1">
      <c r="A22" s="8"/>
      <c r="B22" s="8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>
      <c r="A23" s="8"/>
      <c r="B23" s="8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3.5" customHeight="1"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26" ht="13.5" customHeight="1"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26" ht="13.5" customHeight="1"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26" ht="13.5" customHeight="1"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26" ht="13.5" customHeight="1"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26" ht="13.5" customHeight="1"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1:26" ht="13.5" customHeight="1"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26" ht="13.5" customHeight="1"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1:26" ht="13.5" customHeight="1"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 spans="3:14" ht="13.5" customHeight="1"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spans="3:14" ht="13.5" customHeight="1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3:14" ht="13.5" customHeight="1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3:14" ht="13.5" customHeight="1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spans="3:14" ht="13.5" customHeight="1"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spans="3:14" ht="13.5" customHeight="1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 spans="3:14" ht="13.5" customHeight="1"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spans="3:14" ht="13.5" customHeight="1"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  <row r="41" spans="3:14" ht="13.5" customHeight="1"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spans="3:14" ht="13.5" customHeight="1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</row>
    <row r="43" spans="3:14" ht="13.5" customHeight="1"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3:14" ht="13.5" customHeight="1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3:14" ht="13.5" customHeight="1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3:14" ht="13.5" customHeight="1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3:14" ht="13.5" customHeight="1"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3:14" ht="13.5" customHeight="1"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3:14" ht="13.5" customHeight="1"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3:14" ht="13.5" customHeight="1"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3:14" ht="13.5" customHeight="1"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3:14" ht="13.5" customHeight="1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3:14" ht="13.5" customHeight="1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3:14" ht="13.5" customHeight="1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3:14" ht="13.5" customHeight="1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3:14" ht="13.5" customHeight="1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  <row r="57" spans="3:14" ht="13.5" customHeight="1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3:14" ht="13.5" customHeight="1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spans="3:14" ht="13.5" customHeight="1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3:14" ht="13.5" customHeight="1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3:14" ht="13.5" customHeight="1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3:14" ht="13.5" customHeight="1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 spans="3:14" ht="13.5" customHeight="1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</row>
    <row r="64" spans="3:14" ht="13.5" customHeight="1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</row>
    <row r="65" spans="3:14" ht="13.5" customHeight="1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</row>
    <row r="66" spans="3:14" ht="13.5" customHeight="1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</row>
    <row r="67" spans="3:14" ht="13.5" customHeight="1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</row>
    <row r="68" spans="3:14" ht="13.5" customHeight="1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</row>
    <row r="69" spans="3:14" ht="13.5" customHeight="1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spans="3:14" ht="13.5" customHeight="1"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</row>
    <row r="71" spans="3:14" ht="13.5" customHeight="1"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</row>
    <row r="72" spans="3:14" ht="13.5" customHeight="1"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</row>
    <row r="73" spans="3:14" ht="13.5" customHeight="1"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 t="str">
        <f>'KPI 19'!C4</f>
        <v>EAT (€)</v>
      </c>
      <c r="N73" s="208">
        <f>'KPI 19'!Q4</f>
        <v>282352.26067791949</v>
      </c>
    </row>
    <row r="74" spans="3:14" ht="13.5" customHeight="1"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 t="str">
        <f>'KPI 19'!C7</f>
        <v>GROW (€)</v>
      </c>
      <c r="N74" s="208">
        <f>'KPI 19'!Q7</f>
        <v>60812.283291502368</v>
      </c>
    </row>
    <row r="75" spans="3:14" ht="13.5" customHeight="1"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 t="str">
        <f>'KPI 19'!C10</f>
        <v>LEARN (€)</v>
      </c>
      <c r="N75" s="208">
        <f>'KPI 19'!Q10</f>
        <v>26841.631499999996</v>
      </c>
    </row>
    <row r="76" spans="3:14" ht="13.5" customHeight="1"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 t="s">
        <v>182</v>
      </c>
      <c r="N76" s="208">
        <f>SUM(N73:N75)</f>
        <v>370006.1754694219</v>
      </c>
    </row>
    <row r="77" spans="3:14" ht="13.5" customHeight="1"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</row>
    <row r="78" spans="3:14" ht="13.5" customHeight="1"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</row>
    <row r="79" spans="3:14" ht="13.5" customHeight="1"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</row>
    <row r="80" spans="3:14" ht="13.5" customHeight="1"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</row>
    <row r="81" spans="3:14" ht="13.5" customHeight="1"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</row>
    <row r="82" spans="3:14" ht="13.5" customHeight="1"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</row>
    <row r="83" spans="3:14" ht="13.5" customHeight="1"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</row>
    <row r="84" spans="3:14" ht="13.5" customHeight="1"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</row>
    <row r="85" spans="3:14" ht="13.5" customHeight="1"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</row>
    <row r="86" spans="3:14" ht="13.5" customHeight="1"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</row>
    <row r="87" spans="3:14" ht="13.5" customHeight="1"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</row>
    <row r="88" spans="3:14" ht="13.5" customHeight="1"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</row>
    <row r="89" spans="3:14" ht="13.5" customHeight="1"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</row>
    <row r="90" spans="3:14" ht="13.5" customHeight="1"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</row>
    <row r="91" spans="3:14" ht="13.5" customHeight="1"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spans="3:14" ht="13.5" customHeight="1"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</row>
    <row r="93" spans="3:14" ht="13.5" customHeight="1"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</row>
    <row r="94" spans="3:14" ht="13.5" customHeight="1"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</row>
    <row r="95" spans="3:14" ht="13.5" customHeight="1"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</row>
    <row r="96" spans="3:14" ht="13.5" customHeight="1"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</row>
    <row r="97" spans="3:14" ht="13.5" customHeight="1"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</row>
    <row r="98" spans="3:14" ht="13.5" customHeight="1"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3:14" ht="13.5" customHeight="1"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</row>
    <row r="100" spans="3:14" ht="13.5" customHeight="1"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</row>
    <row r="101" spans="3:14" ht="13.5" customHeight="1"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</row>
    <row r="102" spans="3:14" ht="13.5" customHeight="1"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</row>
    <row r="103" spans="3:14" ht="13.5" customHeight="1"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</row>
    <row r="104" spans="3:14" ht="13.5" customHeight="1"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</row>
    <row r="105" spans="3:14" ht="13.5" customHeight="1"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</row>
    <row r="106" spans="3:14" ht="13.5" customHeight="1"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</row>
    <row r="107" spans="3:14" ht="13.5" customHeight="1"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</row>
    <row r="108" spans="3:14" ht="13.5" customHeight="1"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</row>
    <row r="109" spans="3:14" ht="13.5" customHeight="1"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</row>
    <row r="110" spans="3:14" ht="13.5" customHeight="1"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</row>
    <row r="111" spans="3:14" ht="13.5" customHeight="1"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</row>
    <row r="112" spans="3:14" ht="13.5" customHeight="1"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</row>
    <row r="113" spans="3:14" ht="13.5" customHeight="1"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</row>
    <row r="114" spans="3:14" ht="13.5" customHeight="1"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</row>
    <row r="115" spans="3:14" ht="13.5" customHeight="1"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</row>
    <row r="116" spans="3:14" ht="13.5" customHeight="1"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</row>
    <row r="117" spans="3:14" ht="13.5" customHeight="1"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</row>
    <row r="118" spans="3:14" ht="13.5" customHeight="1"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</row>
    <row r="119" spans="3:14" ht="13.5" customHeight="1"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  <row r="120" spans="3:14" ht="13.5" customHeight="1"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</row>
    <row r="121" spans="3:14" ht="13.5" customHeight="1"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</row>
    <row r="122" spans="3:14" ht="13.5" customHeight="1"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</row>
    <row r="123" spans="3:14" ht="13.5" customHeight="1"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</row>
    <row r="124" spans="3:14" ht="13.5" customHeight="1"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</row>
    <row r="125" spans="3:14" ht="13.5" customHeight="1"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</row>
    <row r="126" spans="3:14" ht="13.5" customHeight="1"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</row>
    <row r="127" spans="3:14" ht="13.5" customHeight="1"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</row>
    <row r="128" spans="3:14" ht="13.5" customHeight="1"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</row>
    <row r="129" spans="3:14" ht="13.5" customHeight="1"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</row>
    <row r="130" spans="3:14" ht="13.5" customHeight="1"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</row>
    <row r="131" spans="3:14" ht="13.5" customHeight="1"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</row>
    <row r="132" spans="3:14" ht="13.5" customHeight="1"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</row>
    <row r="133" spans="3:14" ht="13.5" customHeight="1"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</row>
    <row r="134" spans="3:14" ht="13.5" customHeight="1"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</row>
    <row r="135" spans="3:14" ht="13.5" customHeight="1"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</row>
    <row r="136" spans="3:14" ht="13.5" customHeight="1"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</row>
    <row r="137" spans="3:14" ht="13.5" customHeight="1"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</row>
    <row r="138" spans="3:14" ht="13.5" customHeight="1"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</row>
    <row r="139" spans="3:14" ht="13.5" customHeight="1"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</row>
    <row r="140" spans="3:14" ht="13.5" customHeight="1"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</row>
    <row r="141" spans="3:14" ht="13.5" customHeight="1"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</row>
    <row r="142" spans="3:14" ht="13.5" customHeight="1"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</row>
    <row r="143" spans="3:14" ht="13.5" customHeight="1"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</row>
    <row r="144" spans="3:14" ht="13.5" customHeight="1"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</row>
    <row r="145" spans="3:14" ht="13.5" customHeight="1"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</row>
    <row r="146" spans="3:14" ht="13.5" customHeight="1"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</row>
    <row r="147" spans="3:14" ht="13.5" customHeight="1"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</row>
    <row r="148" spans="3:14" ht="13.5" customHeight="1"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</row>
    <row r="149" spans="3:14" ht="13.5" customHeight="1"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</row>
    <row r="150" spans="3:14" ht="13.5" customHeight="1"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</row>
    <row r="151" spans="3:14" ht="13.5" customHeight="1"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</row>
    <row r="152" spans="3:14" ht="13.5" customHeight="1"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</row>
    <row r="153" spans="3:14" ht="13.5" customHeight="1"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</row>
    <row r="154" spans="3:14" ht="13.5" customHeight="1"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</row>
    <row r="155" spans="3:14" ht="13.5" customHeight="1"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</row>
    <row r="156" spans="3:14" ht="13.5" customHeight="1"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</row>
    <row r="157" spans="3:14" ht="13.5" customHeight="1"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</row>
    <row r="158" spans="3:14" ht="13.5" customHeight="1"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</row>
    <row r="159" spans="3:14" ht="13.5" customHeight="1"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</row>
    <row r="160" spans="3:14" ht="13.5" customHeight="1"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</row>
    <row r="161" spans="3:14" ht="13.5" customHeight="1"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</row>
    <row r="162" spans="3:14" ht="13.5" customHeight="1"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</row>
    <row r="163" spans="3:14" ht="13.5" customHeight="1"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</row>
    <row r="164" spans="3:14" ht="13.5" customHeight="1"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</row>
    <row r="165" spans="3:14" ht="13.5" customHeight="1"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</row>
    <row r="166" spans="3:14" ht="13.5" customHeight="1"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</row>
    <row r="167" spans="3:14" ht="13.5" customHeight="1"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</row>
    <row r="168" spans="3:14" ht="13.5" customHeight="1"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</row>
    <row r="169" spans="3:14" ht="13.5" customHeight="1"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</row>
    <row r="170" spans="3:14" ht="13.5" customHeight="1"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</row>
    <row r="171" spans="3:14" ht="13.5" customHeight="1"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</row>
    <row r="172" spans="3:14" ht="13.5" customHeight="1"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</row>
    <row r="173" spans="3:14" ht="13.5" customHeight="1"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</row>
    <row r="174" spans="3:14" ht="13.5" customHeight="1"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</row>
    <row r="175" spans="3:14" ht="13.5" customHeight="1"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</row>
    <row r="176" spans="3:14" ht="13.5" customHeight="1"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</row>
    <row r="177" spans="3:14" ht="13.5" customHeight="1"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</row>
    <row r="178" spans="3:14" ht="13.5" customHeight="1"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</row>
    <row r="179" spans="3:14" ht="13.5" customHeight="1"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</row>
    <row r="180" spans="3:14" ht="13.5" customHeight="1"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</row>
    <row r="181" spans="3:14" ht="13.5" customHeight="1"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</row>
    <row r="182" spans="3:14" ht="13.5" customHeight="1"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</row>
    <row r="183" spans="3:14" ht="13.5" customHeight="1"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</row>
    <row r="184" spans="3:14" ht="13.5" customHeight="1"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</row>
    <row r="185" spans="3:14" ht="13.5" customHeight="1"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</row>
    <row r="186" spans="3:14" ht="13.5" customHeight="1"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</row>
    <row r="187" spans="3:14" ht="13.5" customHeight="1"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</row>
    <row r="188" spans="3:14" ht="13.5" customHeight="1"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</row>
    <row r="189" spans="3:14" ht="13.5" customHeight="1"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</row>
    <row r="190" spans="3:14" ht="13.5" customHeight="1"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</row>
    <row r="191" spans="3:14" ht="13.5" customHeight="1"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</row>
    <row r="192" spans="3:14" ht="13.5" customHeight="1"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</row>
    <row r="193" spans="3:14" ht="13.5" customHeight="1"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</row>
    <row r="194" spans="3:14" ht="13.5" customHeight="1"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</row>
    <row r="195" spans="3:14" ht="13.5" customHeight="1"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</row>
    <row r="196" spans="3:14" ht="13.5" customHeight="1"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</row>
    <row r="197" spans="3:14" ht="13.5" customHeight="1"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</row>
    <row r="198" spans="3:14" ht="13.5" customHeight="1"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</row>
    <row r="199" spans="3:14" ht="13.5" customHeight="1"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</row>
    <row r="200" spans="3:14" ht="13.5" customHeight="1"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</row>
    <row r="201" spans="3:14" ht="13.5" customHeight="1"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</row>
    <row r="202" spans="3:14" ht="13.5" customHeight="1"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</row>
    <row r="203" spans="3:14" ht="13.5" customHeight="1"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</row>
    <row r="204" spans="3:14" ht="13.5" customHeight="1"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</row>
    <row r="205" spans="3:14" ht="13.5" customHeight="1"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</row>
    <row r="206" spans="3:14" ht="13.5" customHeight="1"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</row>
    <row r="207" spans="3:14" ht="13.5" customHeight="1"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</row>
    <row r="208" spans="3:14" ht="13.5" customHeight="1"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</row>
    <row r="209" spans="3:14" ht="13.5" customHeight="1"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</row>
    <row r="210" spans="3:14" ht="13.5" customHeight="1"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</row>
    <row r="211" spans="3:14" ht="13.5" customHeight="1"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</row>
    <row r="212" spans="3:14" ht="13.5" customHeight="1"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</row>
    <row r="213" spans="3:14" ht="13.5" customHeight="1"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</row>
    <row r="214" spans="3:14" ht="13.5" customHeight="1"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</row>
    <row r="215" spans="3:14" ht="13.5" customHeight="1"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</row>
    <row r="216" spans="3:14" ht="13.5" customHeight="1"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</row>
    <row r="217" spans="3:14" ht="13.5" customHeight="1"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</row>
    <row r="218" spans="3:14" ht="13.5" customHeight="1"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</row>
    <row r="219" spans="3:14" ht="13.5" customHeight="1"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</row>
    <row r="220" spans="3:14" ht="13.5" customHeight="1"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</row>
    <row r="221" spans="3:14" ht="13.5" customHeight="1"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</row>
    <row r="222" spans="3:14" ht="13.5" customHeight="1"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</row>
    <row r="223" spans="3:14" ht="13.5" customHeight="1"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</row>
    <row r="224" spans="3:1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5" right="0.75" top="1" bottom="1" header="0" footer="0"/>
  <pageSetup paperSize="9" orientation="portrait"/>
  <rowBreaks count="1" manualBreakCount="1">
    <brk id="100" man="1"/>
  </rowBreaks>
  <colBreaks count="2" manualBreakCount="2">
    <brk id="23" man="1"/>
    <brk id="14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topLeftCell="A11" workbookViewId="0">
      <selection activeCell="B13" sqref="B13"/>
    </sheetView>
  </sheetViews>
  <sheetFormatPr baseColWidth="10" defaultRowHeight="14" x14ac:dyDescent="0"/>
  <sheetData>
    <row r="4" spans="2:2">
      <c r="B4" t="s">
        <v>173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selection activeCell="H19" sqref="H19"/>
    </sheetView>
  </sheetViews>
  <sheetFormatPr baseColWidth="10" defaultRowHeight="14" x14ac:dyDescent="0"/>
  <cols>
    <col min="4" max="4" width="22.5" customWidth="1"/>
    <col min="6" max="6" width="20.6640625" customWidth="1"/>
    <col min="7" max="7" width="22" customWidth="1"/>
  </cols>
  <sheetData>
    <row r="1" spans="1:26" s="141" customFormat="1" ht="58.5" customHeight="1">
      <c r="A1" s="139"/>
      <c r="B1" s="139" t="s">
        <v>107</v>
      </c>
      <c r="C1" s="139" t="s">
        <v>108</v>
      </c>
      <c r="D1" s="139" t="s">
        <v>109</v>
      </c>
      <c r="E1" s="139" t="s">
        <v>127</v>
      </c>
      <c r="F1" s="139" t="s">
        <v>110</v>
      </c>
      <c r="G1" s="139" t="s">
        <v>128</v>
      </c>
      <c r="H1" s="139" t="s">
        <v>129</v>
      </c>
      <c r="I1" s="139" t="s">
        <v>130</v>
      </c>
      <c r="J1" s="140" t="s">
        <v>111</v>
      </c>
      <c r="K1" s="140" t="s">
        <v>112</v>
      </c>
      <c r="L1" s="140" t="s">
        <v>113</v>
      </c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</row>
    <row r="2" spans="1:26" s="133" customFormat="1" ht="13.5" customHeight="1">
      <c r="A2" s="131"/>
      <c r="B2" s="131"/>
      <c r="C2" s="131"/>
      <c r="D2" s="131"/>
      <c r="E2" s="131"/>
      <c r="F2" s="131"/>
      <c r="G2" s="131"/>
      <c r="H2" s="131"/>
      <c r="I2" s="131"/>
      <c r="J2" s="132"/>
      <c r="K2" s="132"/>
      <c r="L2" s="132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 spans="1:26" s="133" customFormat="1" ht="13.5" customHeight="1">
      <c r="A3" s="131"/>
      <c r="B3" s="131"/>
      <c r="C3" s="131"/>
      <c r="D3" s="131"/>
      <c r="E3" s="131"/>
      <c r="F3" s="131"/>
      <c r="G3" s="131"/>
      <c r="H3" s="131"/>
      <c r="I3" s="131"/>
      <c r="J3" s="132"/>
      <c r="K3" s="132"/>
      <c r="L3" s="132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6" s="133" customFormat="1" ht="13.5" customHeight="1">
      <c r="A4" s="131"/>
      <c r="B4" s="131"/>
      <c r="C4" s="131"/>
      <c r="D4" s="131"/>
      <c r="E4" s="131"/>
      <c r="F4" s="131"/>
      <c r="G4" s="131"/>
      <c r="H4" s="131"/>
      <c r="I4" s="131"/>
      <c r="J4" s="132"/>
      <c r="K4" s="132"/>
      <c r="L4" s="132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6" s="133" customFormat="1" ht="13.5" customHeight="1">
      <c r="A5" s="134" t="s">
        <v>125</v>
      </c>
      <c r="B5" s="135" t="s">
        <v>114</v>
      </c>
      <c r="C5" s="134" t="s">
        <v>115</v>
      </c>
      <c r="D5" s="134" t="s">
        <v>116</v>
      </c>
      <c r="E5" s="134" t="s">
        <v>126</v>
      </c>
      <c r="F5" s="134" t="s">
        <v>118</v>
      </c>
      <c r="G5" s="134" t="s">
        <v>119</v>
      </c>
      <c r="H5" s="136" t="s">
        <v>120</v>
      </c>
      <c r="I5" s="137" t="s">
        <v>121</v>
      </c>
      <c r="J5" s="138"/>
      <c r="K5" s="138"/>
      <c r="L5" s="138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s="133" customFormat="1" ht="13.5" customHeight="1">
      <c r="A6" s="134"/>
      <c r="B6" s="134"/>
      <c r="C6" s="134"/>
      <c r="D6" s="134" t="s">
        <v>117</v>
      </c>
      <c r="E6" s="134"/>
      <c r="F6" s="134" t="s">
        <v>122</v>
      </c>
      <c r="G6" s="134" t="s">
        <v>123</v>
      </c>
      <c r="H6" s="136" t="s">
        <v>124</v>
      </c>
      <c r="I6" s="137" t="s">
        <v>121</v>
      </c>
      <c r="J6" s="138">
        <v>17</v>
      </c>
      <c r="K6" s="138">
        <v>19</v>
      </c>
      <c r="L6" s="138">
        <v>19</v>
      </c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s="133" customFormat="1" ht="13.5" customHeight="1">
      <c r="A7" s="131"/>
      <c r="B7" s="131"/>
      <c r="C7" s="131"/>
      <c r="D7" s="131"/>
      <c r="E7" s="131"/>
      <c r="F7" s="131"/>
      <c r="G7" s="131"/>
      <c r="H7" s="131"/>
      <c r="I7" s="131"/>
      <c r="J7" s="132"/>
      <c r="K7" s="132"/>
      <c r="L7" s="132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</sheetData>
  <hyperlinks>
    <hyperlink ref="I5" r:id="rId1"/>
    <hyperlink ref="I6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0"/>
  <sheetViews>
    <sheetView tabSelected="1" workbookViewId="0"/>
  </sheetViews>
  <sheetFormatPr baseColWidth="10" defaultRowHeight="14" x14ac:dyDescent="0"/>
  <cols>
    <col min="1" max="1" width="4.6640625" customWidth="1"/>
    <col min="2" max="2" width="6.83203125" customWidth="1"/>
    <col min="3" max="3" width="72.1640625" customWidth="1"/>
    <col min="4" max="4" width="14.5" bestFit="1" customWidth="1"/>
    <col min="5" max="5" width="16.1640625" bestFit="1" customWidth="1"/>
    <col min="6" max="6" width="11.83203125" bestFit="1" customWidth="1"/>
  </cols>
  <sheetData>
    <row r="1" spans="1:6">
      <c r="B1" s="143" t="s">
        <v>131</v>
      </c>
      <c r="C1" s="144"/>
      <c r="D1" s="144"/>
    </row>
    <row r="2" spans="1:6" ht="15">
      <c r="A2" s="145"/>
      <c r="B2" s="146" t="s">
        <v>132</v>
      </c>
      <c r="C2" s="144"/>
      <c r="D2" s="144"/>
      <c r="E2" s="144"/>
      <c r="F2" s="144"/>
    </row>
    <row r="3" spans="1:6" ht="15">
      <c r="A3" s="145"/>
      <c r="B3" s="147" t="s">
        <v>133</v>
      </c>
      <c r="C3" s="144"/>
      <c r="D3" s="144"/>
      <c r="E3" s="144"/>
      <c r="F3" s="144"/>
    </row>
    <row r="4" spans="1:6" ht="15">
      <c r="A4" s="145"/>
      <c r="B4" s="148"/>
      <c r="C4" s="149"/>
      <c r="D4" s="149"/>
      <c r="E4" s="149"/>
      <c r="F4" s="149"/>
    </row>
    <row r="5" spans="1:6" ht="15">
      <c r="A5" s="145"/>
      <c r="B5" s="148"/>
      <c r="C5" s="149" t="s">
        <v>177</v>
      </c>
      <c r="D5" s="149" t="s">
        <v>176</v>
      </c>
      <c r="E5" s="149" t="s">
        <v>174</v>
      </c>
      <c r="F5" s="149" t="s">
        <v>175</v>
      </c>
    </row>
    <row r="6" spans="1:6" ht="15">
      <c r="B6" s="145"/>
      <c r="C6" s="144"/>
      <c r="D6" s="144"/>
      <c r="E6" s="144"/>
      <c r="F6" s="144"/>
    </row>
    <row r="7" spans="1:6" ht="15">
      <c r="A7" s="150" t="s">
        <v>134</v>
      </c>
      <c r="B7" s="151"/>
      <c r="C7" s="152"/>
      <c r="D7" s="152"/>
      <c r="E7" s="152"/>
      <c r="F7" s="152"/>
    </row>
    <row r="8" spans="1:6" ht="15">
      <c r="A8" s="153"/>
      <c r="B8" s="154" t="s">
        <v>135</v>
      </c>
      <c r="C8" s="155"/>
      <c r="D8" s="155"/>
      <c r="E8" s="155"/>
      <c r="F8" s="156"/>
    </row>
    <row r="9" spans="1:6" ht="15">
      <c r="A9" s="159"/>
      <c r="B9" s="162"/>
      <c r="C9" s="163" t="s">
        <v>137</v>
      </c>
      <c r="D9" s="163" t="s">
        <v>140</v>
      </c>
      <c r="E9" s="163" t="s">
        <v>136</v>
      </c>
      <c r="F9" s="161">
        <v>44033</v>
      </c>
    </row>
    <row r="10" spans="1:6" ht="15">
      <c r="B10" s="145"/>
      <c r="C10" s="144"/>
      <c r="D10" s="144"/>
      <c r="E10" s="144"/>
      <c r="F10" s="144"/>
    </row>
    <row r="11" spans="1:6" ht="15">
      <c r="A11" s="154"/>
      <c r="B11" s="154" t="s">
        <v>138</v>
      </c>
      <c r="C11" s="155"/>
      <c r="D11" s="155"/>
      <c r="E11" s="155"/>
      <c r="F11" s="156"/>
    </row>
    <row r="12" spans="1:6" ht="15">
      <c r="A12" s="164"/>
      <c r="B12" s="165"/>
      <c r="C12" s="147" t="s">
        <v>139</v>
      </c>
      <c r="D12" s="147" t="s">
        <v>136</v>
      </c>
      <c r="E12" s="147" t="s">
        <v>140</v>
      </c>
      <c r="F12" s="166">
        <v>43882</v>
      </c>
    </row>
    <row r="13" spans="1:6" ht="15">
      <c r="A13" s="157"/>
      <c r="B13" s="158"/>
      <c r="C13" s="167" t="s">
        <v>141</v>
      </c>
      <c r="D13" s="167" t="s">
        <v>178</v>
      </c>
      <c r="E13" s="167" t="s">
        <v>136</v>
      </c>
      <c r="F13" s="168">
        <v>43873</v>
      </c>
    </row>
    <row r="14" spans="1:6" ht="15">
      <c r="A14" s="153"/>
      <c r="B14" s="169"/>
      <c r="C14" s="170" t="s">
        <v>142</v>
      </c>
      <c r="D14" s="170" t="s">
        <v>149</v>
      </c>
      <c r="E14" s="171" t="s">
        <v>143</v>
      </c>
      <c r="F14" s="172">
        <v>44043</v>
      </c>
    </row>
    <row r="15" spans="1:6" ht="15">
      <c r="A15" s="157"/>
      <c r="B15" s="173"/>
      <c r="C15" s="174" t="s">
        <v>144</v>
      </c>
      <c r="D15" s="174" t="s">
        <v>179</v>
      </c>
      <c r="E15" s="174" t="s">
        <v>140</v>
      </c>
      <c r="F15" s="175">
        <v>43894</v>
      </c>
    </row>
    <row r="16" spans="1:6" ht="15">
      <c r="A16" s="153"/>
      <c r="B16" s="160"/>
      <c r="C16" s="174" t="s">
        <v>145</v>
      </c>
      <c r="D16" s="174" t="s">
        <v>149</v>
      </c>
      <c r="E16" s="170" t="s">
        <v>146</v>
      </c>
      <c r="F16" s="172">
        <v>43921</v>
      </c>
    </row>
    <row r="17" spans="1:6" ht="15">
      <c r="A17" s="159"/>
      <c r="B17" s="160"/>
      <c r="C17" s="176" t="s">
        <v>147</v>
      </c>
      <c r="D17" s="176" t="s">
        <v>140</v>
      </c>
      <c r="E17" s="170" t="s">
        <v>146</v>
      </c>
      <c r="F17" s="172">
        <v>43886</v>
      </c>
    </row>
    <row r="18" spans="1:6" ht="15">
      <c r="A18" s="177"/>
      <c r="B18" s="165"/>
      <c r="C18" s="147" t="s">
        <v>150</v>
      </c>
      <c r="D18" s="147" t="s">
        <v>136</v>
      </c>
      <c r="E18" s="147" t="s">
        <v>151</v>
      </c>
      <c r="F18" s="166">
        <v>43872</v>
      </c>
    </row>
    <row r="19" spans="1:6" ht="15">
      <c r="A19" s="177"/>
      <c r="B19" s="165"/>
      <c r="C19" s="147" t="s">
        <v>152</v>
      </c>
      <c r="D19" s="147" t="s">
        <v>180</v>
      </c>
      <c r="E19" s="147" t="s">
        <v>151</v>
      </c>
      <c r="F19" s="166">
        <v>43872</v>
      </c>
    </row>
    <row r="20" spans="1:6" ht="15">
      <c r="A20" s="142"/>
      <c r="B20" s="145"/>
      <c r="C20" s="144"/>
      <c r="D20" s="144"/>
      <c r="E20" s="144"/>
      <c r="F20" s="179"/>
    </row>
    <row r="21" spans="1:6" ht="15">
      <c r="A21" s="153"/>
      <c r="B21" s="154" t="s">
        <v>153</v>
      </c>
      <c r="C21" s="155"/>
      <c r="D21" s="155"/>
      <c r="E21" s="155"/>
      <c r="F21" s="156"/>
    </row>
    <row r="22" spans="1:6" ht="15">
      <c r="A22" s="157"/>
      <c r="B22" s="182"/>
      <c r="C22" s="174" t="s">
        <v>170</v>
      </c>
      <c r="D22" s="174" t="s">
        <v>140</v>
      </c>
      <c r="E22" s="183" t="s">
        <v>143</v>
      </c>
      <c r="F22" s="184">
        <v>43917</v>
      </c>
    </row>
    <row r="23" spans="1:6" ht="15">
      <c r="A23" s="177"/>
      <c r="B23" s="165"/>
      <c r="C23" s="185" t="s">
        <v>154</v>
      </c>
      <c r="D23" s="185" t="s">
        <v>149</v>
      </c>
      <c r="E23" s="147" t="s">
        <v>148</v>
      </c>
      <c r="F23" s="186">
        <v>43872</v>
      </c>
    </row>
    <row r="24" spans="1:6" ht="15">
      <c r="A24" s="142"/>
      <c r="B24" s="145"/>
      <c r="C24" s="144"/>
      <c r="D24" s="144"/>
      <c r="E24" s="144"/>
      <c r="F24" s="179"/>
    </row>
    <row r="25" spans="1:6" ht="15">
      <c r="A25" s="153"/>
      <c r="B25" s="154" t="s">
        <v>155</v>
      </c>
      <c r="C25" s="155"/>
      <c r="D25" s="155"/>
      <c r="E25" s="155"/>
      <c r="F25" s="156"/>
    </row>
    <row r="26" spans="1:6" ht="15">
      <c r="A26" s="142"/>
      <c r="B26" s="145"/>
      <c r="C26" s="144"/>
      <c r="D26" s="144"/>
      <c r="E26" s="144"/>
      <c r="F26" s="179"/>
    </row>
    <row r="27" spans="1:6" ht="15">
      <c r="A27" s="150" t="s">
        <v>156</v>
      </c>
      <c r="B27" s="151"/>
      <c r="C27" s="187"/>
      <c r="D27" s="187"/>
      <c r="E27" s="187"/>
      <c r="F27" s="187"/>
    </row>
    <row r="28" spans="1:6" ht="15">
      <c r="A28" s="153"/>
      <c r="B28" s="162"/>
      <c r="C28" s="170" t="s">
        <v>157</v>
      </c>
      <c r="D28" s="170" t="s">
        <v>136</v>
      </c>
      <c r="E28" s="181" t="s">
        <v>148</v>
      </c>
      <c r="F28" s="188">
        <v>43886</v>
      </c>
    </row>
    <row r="29" spans="1:6" ht="15">
      <c r="B29" s="145"/>
      <c r="C29" s="144"/>
      <c r="D29" s="144"/>
      <c r="E29" s="144"/>
      <c r="F29" s="179"/>
    </row>
    <row r="30" spans="1:6" ht="15">
      <c r="A30" s="150" t="s">
        <v>158</v>
      </c>
      <c r="B30" s="151"/>
      <c r="C30" s="152"/>
      <c r="D30" s="152"/>
      <c r="E30" s="152"/>
      <c r="F30" s="152"/>
    </row>
    <row r="31" spans="1:6" ht="15">
      <c r="A31" s="153"/>
      <c r="B31" s="160"/>
      <c r="C31" s="170" t="s">
        <v>160</v>
      </c>
      <c r="D31" s="170" t="s">
        <v>136</v>
      </c>
      <c r="E31" s="170" t="s">
        <v>136</v>
      </c>
      <c r="F31" s="172"/>
    </row>
    <row r="32" spans="1:6" ht="15">
      <c r="A32" s="177"/>
      <c r="B32" s="165"/>
      <c r="C32" s="185" t="s">
        <v>161</v>
      </c>
      <c r="D32" s="185" t="s">
        <v>149</v>
      </c>
      <c r="E32" s="147" t="s">
        <v>149</v>
      </c>
      <c r="F32" s="178">
        <v>43809</v>
      </c>
    </row>
    <row r="33" spans="1:6" ht="15">
      <c r="A33" s="177"/>
      <c r="B33" s="165"/>
      <c r="C33" s="185" t="s">
        <v>162</v>
      </c>
      <c r="D33" s="185" t="s">
        <v>181</v>
      </c>
      <c r="E33" s="147" t="s">
        <v>149</v>
      </c>
      <c r="F33" s="178">
        <v>43809</v>
      </c>
    </row>
    <row r="34" spans="1:6" ht="15">
      <c r="B34" s="145"/>
      <c r="C34" s="144"/>
      <c r="D34" s="144"/>
      <c r="E34" s="144"/>
      <c r="F34" s="179"/>
    </row>
    <row r="35" spans="1:6" ht="15">
      <c r="A35" s="150" t="s">
        <v>163</v>
      </c>
      <c r="B35" s="151"/>
      <c r="C35" s="152"/>
      <c r="D35" s="152"/>
      <c r="E35" s="152"/>
      <c r="F35" s="152"/>
    </row>
    <row r="36" spans="1:6" ht="15">
      <c r="A36" s="159"/>
      <c r="B36" s="160"/>
      <c r="C36" s="180" t="s">
        <v>164</v>
      </c>
      <c r="D36" s="180" t="s">
        <v>136</v>
      </c>
      <c r="E36" s="180" t="s">
        <v>165</v>
      </c>
      <c r="F36" s="189"/>
    </row>
    <row r="37" spans="1:6" ht="15">
      <c r="A37" s="164"/>
      <c r="B37" s="165"/>
      <c r="C37" s="147" t="s">
        <v>166</v>
      </c>
      <c r="D37" s="147" t="s">
        <v>140</v>
      </c>
      <c r="E37" s="147" t="s">
        <v>159</v>
      </c>
      <c r="F37" s="166"/>
    </row>
    <row r="38" spans="1:6" ht="15">
      <c r="A38" s="177"/>
      <c r="B38" s="165"/>
      <c r="C38" s="147" t="s">
        <v>171</v>
      </c>
      <c r="D38" s="147" t="s">
        <v>140</v>
      </c>
      <c r="E38" s="147" t="s">
        <v>149</v>
      </c>
      <c r="F38" s="166">
        <v>43921</v>
      </c>
    </row>
    <row r="39" spans="1:6" ht="15">
      <c r="B39" s="145"/>
      <c r="C39" s="144"/>
      <c r="D39" s="144"/>
      <c r="E39" s="144"/>
      <c r="F39" s="144"/>
    </row>
    <row r="40" spans="1:6" ht="15">
      <c r="A40" s="150" t="s">
        <v>167</v>
      </c>
      <c r="B40" s="151"/>
      <c r="C40" s="152"/>
      <c r="D40" s="152"/>
      <c r="E40" s="152"/>
      <c r="F40" s="152"/>
    </row>
    <row r="41" spans="1:6" ht="15">
      <c r="A41" s="159"/>
      <c r="B41" s="160"/>
      <c r="C41" s="180" t="s">
        <v>168</v>
      </c>
      <c r="D41" s="180" t="s">
        <v>149</v>
      </c>
      <c r="E41" s="180" t="s">
        <v>140</v>
      </c>
      <c r="F41" s="189"/>
    </row>
    <row r="42" spans="1:6" ht="15">
      <c r="A42" s="159"/>
      <c r="B42" s="160"/>
      <c r="C42" s="180" t="s">
        <v>169</v>
      </c>
      <c r="D42" s="180" t="s">
        <v>149</v>
      </c>
      <c r="E42" s="180" t="s">
        <v>136</v>
      </c>
      <c r="F42" s="189"/>
    </row>
    <row r="43" spans="1:6" ht="15">
      <c r="B43" s="145"/>
      <c r="C43" s="144"/>
      <c r="D43" s="144"/>
      <c r="E43" s="144"/>
      <c r="F43" s="144"/>
    </row>
    <row r="44" spans="1:6" ht="15">
      <c r="B44" s="145"/>
      <c r="C44" s="144"/>
      <c r="D44" s="144"/>
      <c r="E44" s="144"/>
      <c r="F44" s="144"/>
    </row>
    <row r="45" spans="1:6" ht="15">
      <c r="B45" s="145"/>
      <c r="C45" s="144"/>
      <c r="D45" s="144"/>
      <c r="E45" s="144"/>
      <c r="F45" s="144"/>
    </row>
    <row r="46" spans="1:6" ht="15">
      <c r="B46" s="145"/>
      <c r="C46" s="144"/>
      <c r="D46" s="144"/>
      <c r="E46" s="144"/>
      <c r="F46" s="144"/>
    </row>
    <row r="47" spans="1:6" ht="15">
      <c r="B47" s="145"/>
      <c r="C47" s="144"/>
      <c r="D47" s="144"/>
      <c r="E47" s="144"/>
      <c r="F47" s="144"/>
    </row>
    <row r="48" spans="1:6" ht="15">
      <c r="B48" s="145"/>
      <c r="C48" s="144"/>
      <c r="D48" s="144"/>
      <c r="E48" s="144"/>
      <c r="F48" s="144"/>
    </row>
    <row r="49" spans="2:6" ht="15">
      <c r="B49" s="145"/>
      <c r="C49" s="144"/>
      <c r="D49" s="144"/>
      <c r="E49" s="144"/>
      <c r="F49" s="144"/>
    </row>
    <row r="50" spans="2:6" ht="15">
      <c r="B50" s="145"/>
      <c r="C50" s="144"/>
      <c r="D50" s="144"/>
      <c r="E50" s="144"/>
      <c r="F50" s="144"/>
    </row>
    <row r="51" spans="2:6" ht="15">
      <c r="B51" s="145"/>
      <c r="C51" s="144"/>
      <c r="D51" s="144"/>
      <c r="E51" s="144"/>
      <c r="F51" s="144"/>
    </row>
    <row r="52" spans="2:6" ht="15">
      <c r="B52" s="145"/>
      <c r="C52" s="144"/>
      <c r="D52" s="144"/>
      <c r="E52" s="144"/>
      <c r="F52" s="144"/>
    </row>
    <row r="53" spans="2:6" ht="15">
      <c r="B53" s="145"/>
      <c r="C53" s="144"/>
      <c r="D53" s="144"/>
      <c r="E53" s="144"/>
      <c r="F53" s="144"/>
    </row>
    <row r="54" spans="2:6" ht="15">
      <c r="B54" s="145"/>
      <c r="C54" s="144"/>
      <c r="D54" s="144"/>
      <c r="E54" s="144"/>
      <c r="F54" s="144"/>
    </row>
    <row r="55" spans="2:6" ht="15">
      <c r="B55" s="145"/>
      <c r="C55" s="144"/>
      <c r="D55" s="144"/>
      <c r="E55" s="144"/>
      <c r="F55" s="144"/>
    </row>
    <row r="56" spans="2:6" ht="15">
      <c r="B56" s="145"/>
      <c r="C56" s="144"/>
      <c r="D56" s="144"/>
      <c r="E56" s="144"/>
      <c r="F56" s="144"/>
    </row>
    <row r="57" spans="2:6" ht="15">
      <c r="B57" s="145"/>
      <c r="C57" s="144"/>
      <c r="D57" s="144"/>
      <c r="E57" s="144"/>
      <c r="F57" s="144"/>
    </row>
    <row r="58" spans="2:6" ht="15">
      <c r="B58" s="145"/>
      <c r="C58" s="144"/>
      <c r="D58" s="144"/>
      <c r="E58" s="144"/>
      <c r="F58" s="144"/>
    </row>
    <row r="59" spans="2:6" ht="15">
      <c r="B59" s="145"/>
      <c r="C59" s="144"/>
      <c r="D59" s="144"/>
      <c r="E59" s="144"/>
      <c r="F59" s="144"/>
    </row>
    <row r="60" spans="2:6" ht="15">
      <c r="B60" s="145"/>
      <c r="C60" s="144"/>
      <c r="D60" s="144"/>
      <c r="E60" s="144"/>
      <c r="F60" s="144"/>
    </row>
    <row r="61" spans="2:6" ht="15">
      <c r="B61" s="145"/>
      <c r="C61" s="144"/>
      <c r="D61" s="144"/>
      <c r="E61" s="144"/>
      <c r="F61" s="144"/>
    </row>
    <row r="62" spans="2:6" ht="15">
      <c r="B62" s="145"/>
      <c r="C62" s="144"/>
      <c r="D62" s="144"/>
      <c r="E62" s="144"/>
      <c r="F62" s="144"/>
    </row>
    <row r="63" spans="2:6" ht="15">
      <c r="B63" s="145"/>
      <c r="C63" s="144"/>
      <c r="D63" s="144"/>
      <c r="E63" s="144"/>
      <c r="F63" s="144"/>
    </row>
    <row r="64" spans="2:6" ht="15">
      <c r="B64" s="145"/>
      <c r="C64" s="144"/>
      <c r="D64" s="144"/>
      <c r="E64" s="144"/>
      <c r="F64" s="144"/>
    </row>
    <row r="65" spans="2:6" ht="15">
      <c r="B65" s="145"/>
      <c r="C65" s="144"/>
      <c r="D65" s="144"/>
      <c r="E65" s="144"/>
      <c r="F65" s="144"/>
    </row>
    <row r="66" spans="2:6" ht="15">
      <c r="B66" s="145"/>
      <c r="C66" s="144"/>
      <c r="D66" s="144"/>
      <c r="E66" s="144"/>
      <c r="F66" s="144"/>
    </row>
    <row r="67" spans="2:6" ht="15">
      <c r="B67" s="145"/>
      <c r="C67" s="144"/>
      <c r="D67" s="144"/>
      <c r="E67" s="144"/>
      <c r="F67" s="144"/>
    </row>
    <row r="68" spans="2:6" ht="15">
      <c r="B68" s="145"/>
      <c r="C68" s="144"/>
      <c r="D68" s="144"/>
      <c r="E68" s="144"/>
      <c r="F68" s="144"/>
    </row>
    <row r="69" spans="2:6" ht="15">
      <c r="B69" s="145"/>
      <c r="C69" s="144"/>
      <c r="D69" s="144"/>
      <c r="E69" s="144"/>
      <c r="F69" s="144"/>
    </row>
    <row r="70" spans="2:6" ht="15">
      <c r="B70" s="145"/>
      <c r="C70" s="144"/>
      <c r="D70" s="144"/>
      <c r="E70" s="144"/>
      <c r="F70" s="144"/>
    </row>
    <row r="71" spans="2:6" ht="15">
      <c r="B71" s="145"/>
      <c r="C71" s="144"/>
      <c r="D71" s="144"/>
      <c r="E71" s="144"/>
      <c r="F71" s="144"/>
    </row>
    <row r="72" spans="2:6" ht="15">
      <c r="B72" s="145"/>
      <c r="C72" s="144"/>
      <c r="D72" s="144"/>
      <c r="E72" s="144"/>
      <c r="F72" s="144"/>
    </row>
    <row r="73" spans="2:6" ht="15">
      <c r="B73" s="145"/>
      <c r="C73" s="144"/>
      <c r="D73" s="144"/>
      <c r="E73" s="144"/>
      <c r="F73" s="144"/>
    </row>
    <row r="74" spans="2:6" ht="15">
      <c r="B74" s="145"/>
      <c r="C74" s="144"/>
      <c r="D74" s="144"/>
      <c r="E74" s="144"/>
      <c r="F74" s="144"/>
    </row>
    <row r="75" spans="2:6" ht="15">
      <c r="B75" s="145"/>
      <c r="C75" s="144"/>
      <c r="D75" s="144"/>
      <c r="E75" s="144"/>
      <c r="F75" s="144"/>
    </row>
    <row r="76" spans="2:6" ht="15">
      <c r="B76" s="145"/>
      <c r="C76" s="144"/>
      <c r="D76" s="144"/>
      <c r="E76" s="144"/>
      <c r="F76" s="144"/>
    </row>
    <row r="77" spans="2:6" ht="15">
      <c r="B77" s="145"/>
      <c r="C77" s="144"/>
      <c r="D77" s="144"/>
      <c r="E77" s="144"/>
      <c r="F77" s="144"/>
    </row>
    <row r="78" spans="2:6" ht="15">
      <c r="B78" s="145"/>
      <c r="C78" s="144"/>
      <c r="D78" s="144"/>
      <c r="E78" s="144"/>
      <c r="F78" s="144"/>
    </row>
    <row r="79" spans="2:6" ht="15">
      <c r="B79" s="145"/>
      <c r="C79" s="144"/>
      <c r="D79" s="144"/>
      <c r="E79" s="144"/>
      <c r="F79" s="144"/>
    </row>
    <row r="80" spans="2:6" ht="15">
      <c r="B80" s="145"/>
      <c r="C80" s="144"/>
      <c r="D80" s="144"/>
      <c r="E80" s="144"/>
      <c r="F80" s="144"/>
    </row>
    <row r="81" spans="2:6" ht="15">
      <c r="B81" s="145"/>
      <c r="C81" s="144"/>
      <c r="D81" s="144"/>
      <c r="E81" s="144"/>
      <c r="F81" s="144"/>
    </row>
    <row r="82" spans="2:6" ht="15">
      <c r="B82" s="145"/>
      <c r="C82" s="144"/>
      <c r="D82" s="144"/>
      <c r="E82" s="144"/>
      <c r="F82" s="144"/>
    </row>
    <row r="83" spans="2:6" ht="15">
      <c r="B83" s="145"/>
      <c r="C83" s="144"/>
      <c r="D83" s="144"/>
      <c r="E83" s="144"/>
      <c r="F83" s="144"/>
    </row>
    <row r="84" spans="2:6" ht="15">
      <c r="B84" s="145"/>
      <c r="C84" s="144"/>
      <c r="D84" s="144"/>
      <c r="E84" s="144"/>
      <c r="F84" s="144"/>
    </row>
    <row r="85" spans="2:6" ht="15">
      <c r="B85" s="145"/>
      <c r="C85" s="144"/>
      <c r="D85" s="144"/>
      <c r="E85" s="144"/>
      <c r="F85" s="144"/>
    </row>
    <row r="86" spans="2:6" ht="15">
      <c r="B86" s="145"/>
      <c r="C86" s="144"/>
      <c r="D86" s="144"/>
      <c r="E86" s="144"/>
      <c r="F86" s="144"/>
    </row>
    <row r="87" spans="2:6" ht="15">
      <c r="B87" s="145"/>
      <c r="C87" s="144"/>
      <c r="D87" s="144"/>
      <c r="E87" s="144"/>
      <c r="F87" s="144"/>
    </row>
    <row r="88" spans="2:6" ht="15">
      <c r="B88" s="145"/>
      <c r="C88" s="144"/>
      <c r="D88" s="144"/>
      <c r="E88" s="144"/>
      <c r="F88" s="144"/>
    </row>
    <row r="89" spans="2:6" ht="15">
      <c r="B89" s="145"/>
      <c r="C89" s="144"/>
      <c r="D89" s="144"/>
      <c r="E89" s="144"/>
      <c r="F89" s="144"/>
    </row>
    <row r="90" spans="2:6" ht="15">
      <c r="B90" s="145"/>
      <c r="C90" s="144"/>
      <c r="D90" s="144"/>
      <c r="E90" s="144"/>
      <c r="F90" s="144"/>
    </row>
    <row r="91" spans="2:6" ht="15">
      <c r="B91" s="145"/>
      <c r="C91" s="144"/>
      <c r="D91" s="144"/>
      <c r="E91" s="144"/>
      <c r="F91" s="144"/>
    </row>
    <row r="92" spans="2:6" ht="15">
      <c r="B92" s="145"/>
      <c r="C92" s="144"/>
      <c r="D92" s="144"/>
      <c r="E92" s="144"/>
      <c r="F92" s="144"/>
    </row>
    <row r="93" spans="2:6" ht="15">
      <c r="B93" s="145"/>
      <c r="C93" s="144"/>
      <c r="D93" s="144"/>
      <c r="E93" s="144"/>
      <c r="F93" s="144"/>
    </row>
    <row r="94" spans="2:6" ht="15">
      <c r="B94" s="145"/>
      <c r="C94" s="144"/>
      <c r="D94" s="144"/>
      <c r="E94" s="144"/>
      <c r="F94" s="144"/>
    </row>
    <row r="95" spans="2:6" ht="15">
      <c r="B95" s="145"/>
      <c r="C95" s="144"/>
      <c r="D95" s="144"/>
      <c r="E95" s="144"/>
      <c r="F95" s="144"/>
    </row>
    <row r="96" spans="2:6" ht="15">
      <c r="B96" s="145"/>
      <c r="C96" s="144"/>
      <c r="D96" s="144"/>
      <c r="E96" s="144"/>
      <c r="F96" s="144"/>
    </row>
    <row r="97" spans="2:6" ht="15">
      <c r="B97" s="145"/>
      <c r="C97" s="144"/>
      <c r="D97" s="144"/>
      <c r="E97" s="144"/>
      <c r="F97" s="144"/>
    </row>
    <row r="98" spans="2:6" ht="15">
      <c r="B98" s="145"/>
      <c r="C98" s="144"/>
      <c r="D98" s="144"/>
      <c r="E98" s="144"/>
      <c r="F98" s="144"/>
    </row>
    <row r="99" spans="2:6" ht="15">
      <c r="B99" s="145"/>
      <c r="C99" s="144"/>
      <c r="D99" s="144"/>
      <c r="E99" s="144"/>
      <c r="F99" s="144"/>
    </row>
    <row r="100" spans="2:6" ht="15">
      <c r="B100" s="145"/>
      <c r="C100" s="144"/>
      <c r="D100" s="144"/>
      <c r="E100" s="144"/>
      <c r="F100" s="144"/>
    </row>
    <row r="101" spans="2:6" ht="15">
      <c r="B101" s="145"/>
      <c r="C101" s="144"/>
      <c r="D101" s="144"/>
      <c r="E101" s="144"/>
      <c r="F101" s="144"/>
    </row>
    <row r="102" spans="2:6" ht="15">
      <c r="B102" s="145"/>
      <c r="C102" s="144"/>
      <c r="D102" s="144"/>
      <c r="E102" s="144"/>
      <c r="F102" s="144"/>
    </row>
    <row r="103" spans="2:6" ht="15">
      <c r="B103" s="145"/>
      <c r="C103" s="144"/>
      <c r="D103" s="144"/>
      <c r="E103" s="144"/>
      <c r="F103" s="144"/>
    </row>
    <row r="104" spans="2:6" ht="15">
      <c r="B104" s="145"/>
      <c r="C104" s="144"/>
      <c r="D104" s="144"/>
      <c r="E104" s="144"/>
      <c r="F104" s="144"/>
    </row>
    <row r="105" spans="2:6" ht="15">
      <c r="B105" s="145"/>
      <c r="C105" s="144"/>
      <c r="D105" s="144"/>
      <c r="E105" s="144"/>
      <c r="F105" s="144"/>
    </row>
    <row r="106" spans="2:6" ht="15">
      <c r="B106" s="145"/>
      <c r="C106" s="144"/>
      <c r="D106" s="144"/>
      <c r="E106" s="144"/>
      <c r="F106" s="144"/>
    </row>
    <row r="107" spans="2:6" ht="15">
      <c r="B107" s="145"/>
      <c r="C107" s="144"/>
      <c r="D107" s="144"/>
      <c r="E107" s="144"/>
      <c r="F107" s="144"/>
    </row>
    <row r="108" spans="2:6" ht="15">
      <c r="B108" s="145"/>
      <c r="C108" s="144"/>
      <c r="D108" s="144"/>
      <c r="E108" s="144"/>
      <c r="F108" s="144"/>
    </row>
    <row r="109" spans="2:6" ht="15">
      <c r="B109" s="145"/>
      <c r="C109" s="144"/>
      <c r="D109" s="144"/>
      <c r="E109" s="144"/>
      <c r="F109" s="144"/>
    </row>
    <row r="110" spans="2:6" ht="15">
      <c r="B110" s="145"/>
      <c r="C110" s="144"/>
      <c r="D110" s="144"/>
      <c r="E110" s="144"/>
      <c r="F110" s="144"/>
    </row>
    <row r="111" spans="2:6" ht="15">
      <c r="B111" s="145"/>
      <c r="C111" s="144"/>
      <c r="D111" s="144"/>
      <c r="E111" s="144"/>
      <c r="F111" s="144"/>
    </row>
    <row r="112" spans="2:6" ht="15">
      <c r="B112" s="145"/>
      <c r="C112" s="144"/>
      <c r="D112" s="144"/>
      <c r="E112" s="144"/>
      <c r="F112" s="144"/>
    </row>
    <row r="113" spans="2:6" ht="15">
      <c r="B113" s="145"/>
      <c r="C113" s="144"/>
      <c r="D113" s="144"/>
      <c r="E113" s="144"/>
      <c r="F113" s="144"/>
    </row>
    <row r="114" spans="2:6" ht="15">
      <c r="B114" s="145"/>
      <c r="C114" s="144"/>
      <c r="D114" s="144"/>
      <c r="E114" s="144"/>
      <c r="F114" s="144"/>
    </row>
    <row r="115" spans="2:6" ht="15">
      <c r="B115" s="145"/>
      <c r="C115" s="144"/>
      <c r="D115" s="144"/>
      <c r="E115" s="144"/>
      <c r="F115" s="144"/>
    </row>
    <row r="116" spans="2:6" ht="15">
      <c r="B116" s="145"/>
      <c r="C116" s="144"/>
      <c r="D116" s="144"/>
      <c r="E116" s="144"/>
      <c r="F116" s="144"/>
    </row>
    <row r="117" spans="2:6" ht="15">
      <c r="B117" s="145"/>
      <c r="C117" s="144"/>
      <c r="D117" s="144"/>
      <c r="E117" s="144"/>
      <c r="F117" s="144"/>
    </row>
    <row r="118" spans="2:6" ht="15">
      <c r="B118" s="145"/>
      <c r="C118" s="144"/>
      <c r="D118" s="144"/>
      <c r="E118" s="144"/>
      <c r="F118" s="144"/>
    </row>
    <row r="119" spans="2:6" ht="15">
      <c r="B119" s="145"/>
      <c r="C119" s="144"/>
      <c r="D119" s="144"/>
      <c r="E119" s="144"/>
      <c r="F119" s="144"/>
    </row>
    <row r="120" spans="2:6" ht="15">
      <c r="B120" s="145"/>
      <c r="C120" s="144"/>
      <c r="D120" s="144"/>
      <c r="E120" s="144"/>
      <c r="F120" s="144"/>
    </row>
    <row r="121" spans="2:6" ht="15">
      <c r="B121" s="145"/>
      <c r="C121" s="144"/>
      <c r="D121" s="144"/>
      <c r="E121" s="144"/>
      <c r="F121" s="144"/>
    </row>
    <row r="122" spans="2:6" ht="15">
      <c r="B122" s="145"/>
      <c r="C122" s="144"/>
      <c r="D122" s="144"/>
      <c r="E122" s="144"/>
      <c r="F122" s="144"/>
    </row>
    <row r="123" spans="2:6" ht="15">
      <c r="B123" s="145"/>
      <c r="C123" s="144"/>
      <c r="D123" s="144"/>
      <c r="E123" s="144"/>
      <c r="F123" s="144"/>
    </row>
    <row r="124" spans="2:6" ht="15">
      <c r="B124" s="145"/>
      <c r="C124" s="144"/>
      <c r="D124" s="144"/>
      <c r="E124" s="144"/>
      <c r="F124" s="144"/>
    </row>
    <row r="125" spans="2:6" ht="15">
      <c r="B125" s="145"/>
      <c r="C125" s="144"/>
      <c r="D125" s="144"/>
      <c r="E125" s="144"/>
      <c r="F125" s="144"/>
    </row>
    <row r="126" spans="2:6" ht="15">
      <c r="B126" s="145"/>
      <c r="C126" s="144"/>
      <c r="D126" s="144"/>
      <c r="E126" s="144"/>
      <c r="F126" s="144"/>
    </row>
    <row r="127" spans="2:6" ht="15">
      <c r="B127" s="145"/>
      <c r="C127" s="144"/>
      <c r="D127" s="144"/>
      <c r="E127" s="144"/>
      <c r="F127" s="144"/>
    </row>
    <row r="128" spans="2:6" ht="15">
      <c r="B128" s="145"/>
      <c r="C128" s="144"/>
      <c r="D128" s="144"/>
      <c r="E128" s="144"/>
      <c r="F128" s="144"/>
    </row>
    <row r="129" spans="2:6" ht="15">
      <c r="B129" s="145"/>
      <c r="C129" s="144"/>
      <c r="D129" s="144"/>
      <c r="E129" s="144"/>
      <c r="F129" s="144"/>
    </row>
    <row r="130" spans="2:6" ht="15">
      <c r="B130" s="145"/>
      <c r="C130" s="144"/>
      <c r="D130" s="144"/>
      <c r="E130" s="144"/>
      <c r="F130" s="144"/>
    </row>
    <row r="131" spans="2:6" ht="15">
      <c r="B131" s="145"/>
      <c r="C131" s="144"/>
      <c r="D131" s="144"/>
      <c r="E131" s="144"/>
      <c r="F131" s="144"/>
    </row>
    <row r="132" spans="2:6" ht="15">
      <c r="B132" s="145"/>
      <c r="C132" s="144"/>
      <c r="D132" s="144"/>
      <c r="E132" s="144"/>
      <c r="F132" s="144"/>
    </row>
    <row r="133" spans="2:6" ht="15">
      <c r="B133" s="145"/>
      <c r="C133" s="144"/>
      <c r="D133" s="144"/>
      <c r="E133" s="144"/>
      <c r="F133" s="144"/>
    </row>
    <row r="134" spans="2:6" ht="15">
      <c r="B134" s="145"/>
      <c r="C134" s="144"/>
      <c r="D134" s="144"/>
      <c r="E134" s="144"/>
      <c r="F134" s="144"/>
    </row>
    <row r="135" spans="2:6" ht="15">
      <c r="B135" s="145"/>
      <c r="C135" s="144"/>
      <c r="D135" s="144"/>
      <c r="E135" s="144"/>
      <c r="F135" s="144"/>
    </row>
    <row r="136" spans="2:6" ht="15">
      <c r="B136" s="145"/>
      <c r="C136" s="144"/>
      <c r="D136" s="144"/>
      <c r="E136" s="144"/>
      <c r="F136" s="144"/>
    </row>
    <row r="137" spans="2:6" ht="15">
      <c r="B137" s="145"/>
      <c r="C137" s="144"/>
      <c r="D137" s="144"/>
      <c r="E137" s="144"/>
      <c r="F137" s="144"/>
    </row>
    <row r="138" spans="2:6" ht="15">
      <c r="B138" s="145"/>
      <c r="C138" s="144"/>
      <c r="D138" s="144"/>
      <c r="E138" s="144"/>
      <c r="F138" s="144"/>
    </row>
    <row r="139" spans="2:6" ht="15">
      <c r="B139" s="145"/>
      <c r="C139" s="144"/>
      <c r="D139" s="144"/>
      <c r="E139" s="144"/>
      <c r="F139" s="144"/>
    </row>
    <row r="140" spans="2:6" ht="15">
      <c r="B140" s="145"/>
      <c r="C140" s="144"/>
      <c r="D140" s="144"/>
      <c r="E140" s="144"/>
      <c r="F140" s="144"/>
    </row>
    <row r="141" spans="2:6" ht="15">
      <c r="B141" s="145"/>
      <c r="C141" s="144"/>
      <c r="D141" s="144"/>
      <c r="E141" s="144"/>
      <c r="F141" s="144"/>
    </row>
    <row r="142" spans="2:6" ht="15">
      <c r="B142" s="145"/>
      <c r="C142" s="144"/>
      <c r="D142" s="144"/>
      <c r="E142" s="144"/>
      <c r="F142" s="144"/>
    </row>
    <row r="143" spans="2:6" ht="15">
      <c r="B143" s="145"/>
      <c r="C143" s="144"/>
      <c r="D143" s="144"/>
      <c r="E143" s="144"/>
      <c r="F143" s="144"/>
    </row>
    <row r="144" spans="2:6" ht="15">
      <c r="B144" s="145"/>
      <c r="C144" s="144"/>
      <c r="D144" s="144"/>
      <c r="E144" s="144"/>
      <c r="F144" s="144"/>
    </row>
    <row r="145" spans="2:6" ht="15">
      <c r="B145" s="145"/>
      <c r="C145" s="144"/>
      <c r="D145" s="144"/>
      <c r="E145" s="144"/>
      <c r="F145" s="144"/>
    </row>
    <row r="146" spans="2:6" ht="15">
      <c r="B146" s="145"/>
      <c r="C146" s="144"/>
      <c r="D146" s="144"/>
      <c r="E146" s="144"/>
      <c r="F146" s="144"/>
    </row>
    <row r="147" spans="2:6" ht="15">
      <c r="B147" s="145"/>
      <c r="C147" s="144"/>
      <c r="D147" s="144"/>
      <c r="E147" s="144"/>
      <c r="F147" s="144"/>
    </row>
    <row r="148" spans="2:6" ht="15">
      <c r="B148" s="145"/>
      <c r="C148" s="144"/>
      <c r="D148" s="144"/>
      <c r="E148" s="144"/>
      <c r="F148" s="144"/>
    </row>
    <row r="149" spans="2:6" ht="15">
      <c r="B149" s="145"/>
      <c r="C149" s="144"/>
      <c r="D149" s="144"/>
      <c r="E149" s="144"/>
      <c r="F149" s="144"/>
    </row>
    <row r="150" spans="2:6" ht="15">
      <c r="B150" s="145"/>
      <c r="C150" s="144"/>
      <c r="D150" s="144"/>
      <c r="E150" s="144"/>
      <c r="F150" s="144"/>
    </row>
    <row r="151" spans="2:6" ht="15">
      <c r="B151" s="145"/>
      <c r="C151" s="144"/>
      <c r="D151" s="144"/>
      <c r="E151" s="144"/>
      <c r="F151" s="144"/>
    </row>
    <row r="152" spans="2:6" ht="15">
      <c r="B152" s="145"/>
      <c r="C152" s="144"/>
      <c r="D152" s="144"/>
      <c r="E152" s="144"/>
      <c r="F152" s="144"/>
    </row>
    <row r="153" spans="2:6" ht="15">
      <c r="B153" s="145"/>
      <c r="C153" s="144"/>
      <c r="D153" s="144"/>
      <c r="E153" s="144"/>
      <c r="F153" s="144"/>
    </row>
    <row r="154" spans="2:6" ht="15">
      <c r="B154" s="145"/>
      <c r="C154" s="144"/>
      <c r="D154" s="144"/>
      <c r="E154" s="144"/>
      <c r="F154" s="144"/>
    </row>
    <row r="155" spans="2:6" ht="15">
      <c r="B155" s="145"/>
      <c r="C155" s="144"/>
      <c r="D155" s="144"/>
      <c r="E155" s="144"/>
      <c r="F155" s="144"/>
    </row>
    <row r="156" spans="2:6" ht="15">
      <c r="B156" s="145"/>
      <c r="C156" s="144"/>
      <c r="D156" s="144"/>
      <c r="E156" s="144"/>
      <c r="F156" s="144"/>
    </row>
    <row r="157" spans="2:6" ht="15">
      <c r="B157" s="145"/>
      <c r="C157" s="144"/>
      <c r="D157" s="144"/>
      <c r="E157" s="144"/>
      <c r="F157" s="144"/>
    </row>
    <row r="158" spans="2:6" ht="15">
      <c r="B158" s="145"/>
      <c r="C158" s="144"/>
      <c r="D158" s="144"/>
      <c r="E158" s="144"/>
      <c r="F158" s="144"/>
    </row>
    <row r="159" spans="2:6" ht="15">
      <c r="B159" s="145"/>
      <c r="C159" s="144"/>
      <c r="D159" s="144"/>
      <c r="E159" s="144"/>
      <c r="F159" s="144"/>
    </row>
    <row r="160" spans="2:6" ht="15">
      <c r="B160" s="145"/>
      <c r="C160" s="144"/>
      <c r="D160" s="144"/>
      <c r="E160" s="144"/>
      <c r="F160" s="144"/>
    </row>
    <row r="161" spans="2:6" ht="15">
      <c r="B161" s="145"/>
      <c r="C161" s="144"/>
      <c r="D161" s="144"/>
      <c r="E161" s="144"/>
      <c r="F161" s="144"/>
    </row>
    <row r="162" spans="2:6" ht="15">
      <c r="B162" s="145"/>
      <c r="C162" s="144"/>
      <c r="D162" s="144"/>
      <c r="E162" s="144"/>
      <c r="F162" s="144"/>
    </row>
    <row r="163" spans="2:6" ht="15">
      <c r="B163" s="145"/>
      <c r="C163" s="144"/>
      <c r="D163" s="144"/>
      <c r="E163" s="144"/>
      <c r="F163" s="144"/>
    </row>
    <row r="164" spans="2:6" ht="15">
      <c r="B164" s="145"/>
      <c r="C164" s="144"/>
      <c r="D164" s="144"/>
      <c r="E164" s="144"/>
      <c r="F164" s="144"/>
    </row>
    <row r="165" spans="2:6" ht="15">
      <c r="B165" s="145"/>
      <c r="C165" s="144"/>
      <c r="D165" s="144"/>
      <c r="E165" s="144"/>
      <c r="F165" s="144"/>
    </row>
    <row r="166" spans="2:6" ht="15">
      <c r="B166" s="145"/>
      <c r="C166" s="144"/>
      <c r="D166" s="144"/>
      <c r="E166" s="144"/>
      <c r="F166" s="144"/>
    </row>
    <row r="167" spans="2:6" ht="15">
      <c r="B167" s="145"/>
      <c r="C167" s="144"/>
      <c r="D167" s="144"/>
      <c r="E167" s="144"/>
      <c r="F167" s="144"/>
    </row>
    <row r="168" spans="2:6" ht="15">
      <c r="B168" s="145"/>
      <c r="C168" s="144"/>
      <c r="D168" s="144"/>
      <c r="E168" s="144"/>
      <c r="F168" s="144"/>
    </row>
    <row r="169" spans="2:6" ht="15">
      <c r="B169" s="145"/>
      <c r="C169" s="144"/>
      <c r="D169" s="144"/>
      <c r="E169" s="144"/>
      <c r="F169" s="144"/>
    </row>
    <row r="170" spans="2:6" ht="15">
      <c r="B170" s="145"/>
      <c r="C170" s="144"/>
      <c r="D170" s="144"/>
      <c r="E170" s="144"/>
      <c r="F170" s="144"/>
    </row>
    <row r="171" spans="2:6" ht="15">
      <c r="B171" s="145"/>
      <c r="C171" s="144"/>
      <c r="D171" s="144"/>
      <c r="E171" s="144"/>
      <c r="F171" s="144"/>
    </row>
    <row r="172" spans="2:6" ht="15">
      <c r="B172" s="145"/>
      <c r="C172" s="144"/>
      <c r="D172" s="144"/>
      <c r="E172" s="144"/>
      <c r="F172" s="144"/>
    </row>
    <row r="173" spans="2:6" ht="15">
      <c r="B173" s="145"/>
      <c r="C173" s="144"/>
      <c r="D173" s="144"/>
      <c r="E173" s="144"/>
      <c r="F173" s="144"/>
    </row>
    <row r="174" spans="2:6" ht="15">
      <c r="B174" s="145"/>
      <c r="C174" s="144"/>
      <c r="D174" s="144"/>
      <c r="E174" s="144"/>
      <c r="F174" s="144"/>
    </row>
    <row r="175" spans="2:6" ht="15">
      <c r="B175" s="145"/>
      <c r="C175" s="144"/>
      <c r="D175" s="144"/>
      <c r="E175" s="144"/>
      <c r="F175" s="144"/>
    </row>
    <row r="176" spans="2:6" ht="15">
      <c r="B176" s="145"/>
      <c r="C176" s="144"/>
      <c r="D176" s="144"/>
      <c r="E176" s="144"/>
      <c r="F176" s="144"/>
    </row>
    <row r="177" spans="2:6" ht="15">
      <c r="B177" s="145"/>
      <c r="C177" s="144"/>
      <c r="D177" s="144"/>
      <c r="E177" s="144"/>
      <c r="F177" s="144"/>
    </row>
    <row r="178" spans="2:6" ht="15">
      <c r="B178" s="145"/>
      <c r="C178" s="144"/>
      <c r="D178" s="144"/>
      <c r="E178" s="144"/>
      <c r="F178" s="144"/>
    </row>
    <row r="179" spans="2:6" ht="15">
      <c r="B179" s="145"/>
      <c r="C179" s="144"/>
      <c r="D179" s="144"/>
      <c r="E179" s="144"/>
      <c r="F179" s="144"/>
    </row>
    <row r="180" spans="2:6" ht="15">
      <c r="B180" s="145"/>
      <c r="C180" s="144"/>
      <c r="D180" s="144"/>
      <c r="E180" s="144"/>
      <c r="F180" s="144"/>
    </row>
    <row r="181" spans="2:6" ht="15">
      <c r="B181" s="145"/>
      <c r="C181" s="144"/>
      <c r="D181" s="144"/>
      <c r="E181" s="144"/>
      <c r="F181" s="144"/>
    </row>
    <row r="182" spans="2:6" ht="15">
      <c r="B182" s="145"/>
      <c r="C182" s="144"/>
      <c r="D182" s="144"/>
      <c r="E182" s="144"/>
      <c r="F182" s="144"/>
    </row>
    <row r="183" spans="2:6" ht="15">
      <c r="B183" s="145"/>
      <c r="C183" s="144"/>
      <c r="D183" s="144"/>
      <c r="E183" s="144"/>
      <c r="F183" s="144"/>
    </row>
    <row r="184" spans="2:6" ht="15">
      <c r="B184" s="145"/>
      <c r="C184" s="144"/>
      <c r="D184" s="144"/>
      <c r="E184" s="144"/>
      <c r="F184" s="144"/>
    </row>
    <row r="185" spans="2:6" ht="15">
      <c r="B185" s="145"/>
      <c r="C185" s="144"/>
      <c r="D185" s="144"/>
      <c r="E185" s="144"/>
      <c r="F185" s="144"/>
    </row>
    <row r="186" spans="2:6" ht="15">
      <c r="B186" s="145"/>
      <c r="C186" s="144"/>
      <c r="D186" s="144"/>
      <c r="E186" s="144"/>
      <c r="F186" s="144"/>
    </row>
    <row r="187" spans="2:6" ht="15">
      <c r="B187" s="145"/>
      <c r="C187" s="144"/>
      <c r="D187" s="144"/>
      <c r="E187" s="144"/>
      <c r="F187" s="144"/>
    </row>
    <row r="188" spans="2:6" ht="15">
      <c r="B188" s="145"/>
      <c r="C188" s="144"/>
      <c r="D188" s="144"/>
      <c r="E188" s="144"/>
      <c r="F188" s="144"/>
    </row>
    <row r="189" spans="2:6" ht="15">
      <c r="B189" s="145"/>
      <c r="C189" s="144"/>
      <c r="D189" s="144"/>
      <c r="E189" s="144"/>
      <c r="F189" s="144"/>
    </row>
    <row r="190" spans="2:6" ht="15">
      <c r="B190" s="145"/>
      <c r="C190" s="144"/>
      <c r="D190" s="144"/>
      <c r="E190" s="144"/>
      <c r="F190" s="144"/>
    </row>
    <row r="191" spans="2:6" ht="15">
      <c r="B191" s="145"/>
      <c r="C191" s="144"/>
      <c r="D191" s="144"/>
      <c r="E191" s="144"/>
      <c r="F191" s="144"/>
    </row>
    <row r="192" spans="2:6" ht="15">
      <c r="B192" s="145"/>
      <c r="C192" s="144"/>
      <c r="D192" s="144"/>
      <c r="E192" s="144"/>
      <c r="F192" s="144"/>
    </row>
    <row r="193" spans="2:6" ht="15">
      <c r="B193" s="145"/>
      <c r="C193" s="144"/>
      <c r="D193" s="144"/>
      <c r="E193" s="144"/>
      <c r="F193" s="144"/>
    </row>
    <row r="194" spans="2:6" ht="15">
      <c r="B194" s="145"/>
      <c r="C194" s="144"/>
      <c r="D194" s="144"/>
      <c r="E194" s="144"/>
      <c r="F194" s="144"/>
    </row>
    <row r="195" spans="2:6" ht="15">
      <c r="B195" s="145"/>
      <c r="C195" s="144"/>
      <c r="D195" s="144"/>
      <c r="E195" s="144"/>
      <c r="F195" s="144"/>
    </row>
    <row r="196" spans="2:6" ht="15">
      <c r="B196" s="145"/>
      <c r="C196" s="144"/>
      <c r="D196" s="144"/>
      <c r="E196" s="144"/>
      <c r="F196" s="144"/>
    </row>
    <row r="197" spans="2:6" ht="15">
      <c r="B197" s="145"/>
      <c r="C197" s="144"/>
      <c r="D197" s="144"/>
      <c r="E197" s="144"/>
      <c r="F197" s="144"/>
    </row>
    <row r="198" spans="2:6" ht="15">
      <c r="B198" s="145"/>
      <c r="C198" s="144"/>
      <c r="D198" s="144"/>
      <c r="E198" s="144"/>
      <c r="F198" s="144"/>
    </row>
    <row r="199" spans="2:6" ht="15">
      <c r="B199" s="145"/>
      <c r="C199" s="144"/>
      <c r="D199" s="144"/>
      <c r="E199" s="144"/>
      <c r="F199" s="144"/>
    </row>
    <row r="200" spans="2:6" ht="15">
      <c r="B200" s="145"/>
      <c r="C200" s="144"/>
      <c r="D200" s="144"/>
      <c r="E200" s="144"/>
      <c r="F200" s="144"/>
    </row>
    <row r="201" spans="2:6" ht="15">
      <c r="B201" s="145"/>
      <c r="C201" s="144"/>
      <c r="D201" s="144"/>
      <c r="E201" s="144"/>
      <c r="F201" s="144"/>
    </row>
    <row r="202" spans="2:6" ht="15">
      <c r="B202" s="145"/>
      <c r="C202" s="144"/>
      <c r="D202" s="144"/>
      <c r="E202" s="144"/>
      <c r="F202" s="144"/>
    </row>
    <row r="203" spans="2:6" ht="15">
      <c r="B203" s="145"/>
      <c r="C203" s="144"/>
      <c r="D203" s="144"/>
      <c r="E203" s="144"/>
      <c r="F203" s="144"/>
    </row>
    <row r="204" spans="2:6" ht="15">
      <c r="B204" s="145"/>
      <c r="C204" s="144"/>
      <c r="D204" s="144"/>
      <c r="E204" s="144"/>
      <c r="F204" s="144"/>
    </row>
    <row r="205" spans="2:6" ht="15">
      <c r="B205" s="145"/>
      <c r="C205" s="144"/>
      <c r="D205" s="144"/>
      <c r="E205" s="144"/>
      <c r="F205" s="144"/>
    </row>
    <row r="206" spans="2:6" ht="15">
      <c r="B206" s="145"/>
      <c r="C206" s="144"/>
      <c r="D206" s="144"/>
      <c r="E206" s="144"/>
      <c r="F206" s="144"/>
    </row>
    <row r="207" spans="2:6" ht="15">
      <c r="B207" s="145"/>
      <c r="C207" s="144"/>
      <c r="D207" s="144"/>
      <c r="E207" s="144"/>
      <c r="F207" s="144"/>
    </row>
    <row r="208" spans="2:6" ht="15">
      <c r="B208" s="145"/>
      <c r="C208" s="144"/>
      <c r="D208" s="144"/>
      <c r="E208" s="144"/>
      <c r="F208" s="144"/>
    </row>
    <row r="209" spans="2:6" ht="15">
      <c r="B209" s="145"/>
      <c r="C209" s="144"/>
      <c r="D209" s="144"/>
      <c r="E209" s="144"/>
      <c r="F209" s="144"/>
    </row>
    <row r="210" spans="2:6" ht="15">
      <c r="B210" s="145"/>
      <c r="C210" s="144"/>
      <c r="D210" s="144"/>
      <c r="E210" s="144"/>
      <c r="F210" s="144"/>
    </row>
    <row r="211" spans="2:6" ht="15">
      <c r="B211" s="145"/>
      <c r="C211" s="144"/>
      <c r="D211" s="144"/>
      <c r="E211" s="144"/>
      <c r="F211" s="144"/>
    </row>
    <row r="212" spans="2:6" ht="15">
      <c r="B212" s="145"/>
      <c r="C212" s="144"/>
      <c r="D212" s="144"/>
      <c r="E212" s="144"/>
      <c r="F212" s="144"/>
    </row>
    <row r="213" spans="2:6" ht="15">
      <c r="B213" s="145"/>
      <c r="C213" s="144"/>
      <c r="D213" s="144"/>
      <c r="E213" s="144"/>
      <c r="F213" s="144"/>
    </row>
    <row r="214" spans="2:6" ht="15">
      <c r="B214" s="145"/>
      <c r="C214" s="144"/>
      <c r="D214" s="144"/>
      <c r="E214" s="144"/>
      <c r="F214" s="144"/>
    </row>
    <row r="215" spans="2:6" ht="15">
      <c r="B215" s="145"/>
      <c r="C215" s="144"/>
      <c r="D215" s="144"/>
      <c r="E215" s="144"/>
      <c r="F215" s="144"/>
    </row>
    <row r="216" spans="2:6" ht="15">
      <c r="B216" s="145"/>
      <c r="C216" s="144"/>
      <c r="D216" s="144"/>
      <c r="E216" s="144"/>
      <c r="F216" s="144"/>
    </row>
    <row r="217" spans="2:6" ht="15">
      <c r="B217" s="145"/>
      <c r="C217" s="144"/>
      <c r="D217" s="144"/>
      <c r="E217" s="144"/>
      <c r="F217" s="144"/>
    </row>
    <row r="218" spans="2:6" ht="15">
      <c r="B218" s="145"/>
      <c r="C218" s="144"/>
      <c r="D218" s="144"/>
      <c r="E218" s="144"/>
      <c r="F218" s="144"/>
    </row>
    <row r="219" spans="2:6" ht="15">
      <c r="B219" s="145"/>
      <c r="C219" s="144"/>
      <c r="D219" s="144"/>
      <c r="E219" s="144"/>
      <c r="F219" s="144"/>
    </row>
    <row r="220" spans="2:6" ht="15">
      <c r="B220" s="145"/>
      <c r="C220" s="144"/>
      <c r="D220" s="144"/>
      <c r="E220" s="144"/>
      <c r="F220" s="144"/>
    </row>
    <row r="221" spans="2:6" ht="15">
      <c r="B221" s="145"/>
      <c r="C221" s="144"/>
      <c r="D221" s="144"/>
      <c r="E221" s="144"/>
      <c r="F221" s="144"/>
    </row>
    <row r="222" spans="2:6" ht="15">
      <c r="B222" s="145"/>
      <c r="C222" s="144"/>
      <c r="D222" s="144"/>
      <c r="E222" s="144"/>
      <c r="F222" s="144"/>
    </row>
    <row r="223" spans="2:6" ht="15">
      <c r="B223" s="145"/>
      <c r="C223" s="144"/>
      <c r="D223" s="144"/>
      <c r="E223" s="144"/>
      <c r="F223" s="144"/>
    </row>
    <row r="224" spans="2:6" ht="15">
      <c r="B224" s="145"/>
      <c r="C224" s="144"/>
      <c r="D224" s="144"/>
      <c r="E224" s="144"/>
      <c r="F224" s="144"/>
    </row>
    <row r="225" spans="2:6" ht="15">
      <c r="B225" s="145"/>
      <c r="C225" s="144"/>
      <c r="D225" s="144"/>
      <c r="E225" s="144"/>
      <c r="F225" s="144"/>
    </row>
    <row r="226" spans="2:6" ht="15">
      <c r="B226" s="145"/>
      <c r="C226" s="144"/>
      <c r="D226" s="144"/>
      <c r="E226" s="144"/>
      <c r="F226" s="144"/>
    </row>
    <row r="227" spans="2:6" ht="15">
      <c r="B227" s="145"/>
      <c r="C227" s="144"/>
      <c r="D227" s="144"/>
      <c r="E227" s="144"/>
      <c r="F227" s="144"/>
    </row>
    <row r="228" spans="2:6" ht="15">
      <c r="B228" s="145"/>
      <c r="C228" s="144"/>
      <c r="D228" s="144"/>
      <c r="E228" s="144"/>
      <c r="F228" s="144"/>
    </row>
    <row r="229" spans="2:6" ht="15">
      <c r="B229" s="145"/>
      <c r="C229" s="144"/>
      <c r="D229" s="144"/>
      <c r="E229" s="144"/>
      <c r="F229" s="144"/>
    </row>
    <row r="230" spans="2:6" ht="15">
      <c r="B230" s="145"/>
      <c r="C230" s="144"/>
      <c r="D230" s="144"/>
      <c r="E230" s="144"/>
      <c r="F230" s="144"/>
    </row>
    <row r="231" spans="2:6" ht="15">
      <c r="B231" s="145"/>
      <c r="C231" s="144"/>
      <c r="D231" s="144"/>
      <c r="E231" s="144"/>
      <c r="F231" s="144"/>
    </row>
    <row r="232" spans="2:6" ht="15">
      <c r="B232" s="145"/>
      <c r="C232" s="144"/>
      <c r="D232" s="144"/>
      <c r="E232" s="144"/>
      <c r="F232" s="144"/>
    </row>
    <row r="233" spans="2:6" ht="15">
      <c r="B233" s="145"/>
      <c r="C233" s="144"/>
      <c r="D233" s="144"/>
      <c r="E233" s="144"/>
      <c r="F233" s="144"/>
    </row>
    <row r="234" spans="2:6" ht="15">
      <c r="B234" s="145"/>
      <c r="C234" s="144"/>
      <c r="D234" s="144"/>
      <c r="E234" s="144"/>
      <c r="F234" s="144"/>
    </row>
    <row r="235" spans="2:6" ht="15">
      <c r="B235" s="145"/>
      <c r="C235" s="144"/>
      <c r="D235" s="144"/>
      <c r="E235" s="144"/>
      <c r="F235" s="144"/>
    </row>
    <row r="236" spans="2:6" ht="15">
      <c r="B236" s="145"/>
      <c r="C236" s="144"/>
      <c r="D236" s="144"/>
      <c r="E236" s="144"/>
      <c r="F236" s="144"/>
    </row>
    <row r="237" spans="2:6" ht="15">
      <c r="B237" s="145"/>
      <c r="C237" s="144"/>
      <c r="D237" s="144"/>
      <c r="E237" s="144"/>
      <c r="F237" s="144"/>
    </row>
    <row r="238" spans="2:6" ht="15">
      <c r="B238" s="145"/>
      <c r="C238" s="144"/>
      <c r="D238" s="144"/>
      <c r="E238" s="144"/>
      <c r="F238" s="144"/>
    </row>
    <row r="239" spans="2:6" ht="15">
      <c r="B239" s="145"/>
      <c r="C239" s="144"/>
      <c r="D239" s="144"/>
      <c r="E239" s="144"/>
      <c r="F239" s="144"/>
    </row>
    <row r="240" spans="2:6" ht="15">
      <c r="B240" s="145"/>
      <c r="C240" s="144"/>
      <c r="D240" s="144"/>
      <c r="E240" s="144"/>
      <c r="F240" s="144"/>
    </row>
    <row r="241" spans="2:6" ht="15">
      <c r="B241" s="145"/>
      <c r="C241" s="144"/>
      <c r="D241" s="144"/>
      <c r="E241" s="144"/>
      <c r="F241" s="144"/>
    </row>
    <row r="242" spans="2:6" ht="15">
      <c r="B242" s="145"/>
      <c r="C242" s="144"/>
      <c r="D242" s="144"/>
      <c r="E242" s="144"/>
      <c r="F242" s="144"/>
    </row>
    <row r="243" spans="2:6" ht="15">
      <c r="B243" s="145"/>
      <c r="C243" s="144"/>
      <c r="D243" s="144"/>
      <c r="E243" s="144"/>
      <c r="F243" s="144"/>
    </row>
    <row r="244" spans="2:6" ht="15">
      <c r="B244" s="145"/>
      <c r="C244" s="144"/>
      <c r="D244" s="144"/>
      <c r="E244" s="144"/>
      <c r="F244" s="144"/>
    </row>
    <row r="245" spans="2:6" ht="15">
      <c r="B245" s="145"/>
      <c r="C245" s="144"/>
      <c r="D245" s="144"/>
      <c r="E245" s="144"/>
      <c r="F245" s="144"/>
    </row>
    <row r="246" spans="2:6" ht="15">
      <c r="B246" s="145"/>
      <c r="C246" s="144"/>
      <c r="D246" s="144"/>
      <c r="E246" s="144"/>
      <c r="F246" s="144"/>
    </row>
    <row r="247" spans="2:6" ht="15">
      <c r="B247" s="145"/>
      <c r="C247" s="144"/>
      <c r="D247" s="144"/>
      <c r="E247" s="144"/>
      <c r="F247" s="144"/>
    </row>
    <row r="248" spans="2:6" ht="15">
      <c r="B248" s="145"/>
      <c r="C248" s="144"/>
      <c r="D248" s="144"/>
      <c r="E248" s="144"/>
      <c r="F248" s="144"/>
    </row>
    <row r="249" spans="2:6" ht="15">
      <c r="B249" s="145"/>
      <c r="C249" s="144"/>
      <c r="D249" s="144"/>
      <c r="E249" s="144"/>
      <c r="F249" s="144"/>
    </row>
    <row r="250" spans="2:6" ht="15">
      <c r="B250" s="145"/>
      <c r="C250" s="144"/>
      <c r="D250" s="144"/>
      <c r="E250" s="144"/>
      <c r="F250" s="144"/>
    </row>
    <row r="251" spans="2:6" ht="15">
      <c r="B251" s="145"/>
      <c r="C251" s="144"/>
      <c r="D251" s="144"/>
      <c r="E251" s="144"/>
      <c r="F251" s="144"/>
    </row>
    <row r="252" spans="2:6" ht="15">
      <c r="B252" s="145"/>
      <c r="C252" s="144"/>
      <c r="D252" s="144"/>
      <c r="E252" s="144"/>
      <c r="F252" s="144"/>
    </row>
    <row r="253" spans="2:6" ht="15">
      <c r="B253" s="145"/>
      <c r="C253" s="144"/>
      <c r="D253" s="144"/>
      <c r="E253" s="144"/>
      <c r="F253" s="144"/>
    </row>
    <row r="254" spans="2:6" ht="15">
      <c r="B254" s="145"/>
      <c r="C254" s="144"/>
      <c r="D254" s="144"/>
      <c r="E254" s="144"/>
      <c r="F254" s="144"/>
    </row>
    <row r="255" spans="2:6" ht="15">
      <c r="B255" s="145"/>
      <c r="C255" s="144"/>
      <c r="D255" s="144"/>
      <c r="E255" s="144"/>
      <c r="F255" s="144"/>
    </row>
    <row r="256" spans="2:6" ht="15">
      <c r="B256" s="145"/>
      <c r="C256" s="144"/>
      <c r="D256" s="144"/>
      <c r="E256" s="144"/>
      <c r="F256" s="144"/>
    </row>
    <row r="257" spans="2:6" ht="15">
      <c r="B257" s="145"/>
      <c r="C257" s="144"/>
      <c r="D257" s="144"/>
      <c r="E257" s="144"/>
      <c r="F257" s="144"/>
    </row>
    <row r="258" spans="2:6" ht="15">
      <c r="B258" s="145"/>
      <c r="C258" s="144"/>
      <c r="D258" s="144"/>
      <c r="E258" s="144"/>
      <c r="F258" s="144"/>
    </row>
    <row r="259" spans="2:6" ht="15">
      <c r="B259" s="145"/>
      <c r="C259" s="144"/>
      <c r="D259" s="144"/>
      <c r="E259" s="144"/>
      <c r="F259" s="144"/>
    </row>
    <row r="260" spans="2:6" ht="15">
      <c r="B260" s="145"/>
      <c r="C260" s="144"/>
      <c r="D260" s="144"/>
      <c r="E260" s="144"/>
      <c r="F260" s="144"/>
    </row>
    <row r="261" spans="2:6" ht="15">
      <c r="B261" s="145"/>
      <c r="C261" s="144"/>
      <c r="D261" s="144"/>
      <c r="E261" s="144"/>
      <c r="F261" s="144"/>
    </row>
    <row r="262" spans="2:6" ht="15">
      <c r="B262" s="145"/>
      <c r="C262" s="144"/>
      <c r="D262" s="144"/>
      <c r="E262" s="144"/>
      <c r="F262" s="144"/>
    </row>
    <row r="263" spans="2:6" ht="15">
      <c r="B263" s="145"/>
      <c r="C263" s="144"/>
      <c r="D263" s="144"/>
      <c r="E263" s="144"/>
      <c r="F263" s="144"/>
    </row>
    <row r="264" spans="2:6" ht="15">
      <c r="B264" s="145"/>
      <c r="C264" s="144"/>
      <c r="D264" s="144"/>
      <c r="E264" s="144"/>
      <c r="F264" s="144"/>
    </row>
    <row r="265" spans="2:6" ht="15">
      <c r="B265" s="145"/>
      <c r="C265" s="144"/>
      <c r="D265" s="144"/>
      <c r="E265" s="144"/>
      <c r="F265" s="144"/>
    </row>
    <row r="266" spans="2:6" ht="15">
      <c r="B266" s="145"/>
      <c r="C266" s="144"/>
      <c r="D266" s="144"/>
      <c r="E266" s="144"/>
      <c r="F266" s="144"/>
    </row>
    <row r="267" spans="2:6" ht="15">
      <c r="B267" s="145"/>
      <c r="C267" s="144"/>
      <c r="D267" s="144"/>
      <c r="E267" s="144"/>
      <c r="F267" s="144"/>
    </row>
    <row r="268" spans="2:6" ht="15">
      <c r="B268" s="145"/>
      <c r="C268" s="144"/>
      <c r="D268" s="144"/>
      <c r="E268" s="144"/>
      <c r="F268" s="144"/>
    </row>
    <row r="269" spans="2:6" ht="15">
      <c r="B269" s="145"/>
      <c r="C269" s="144"/>
      <c r="D269" s="144"/>
      <c r="E269" s="144"/>
      <c r="F269" s="144"/>
    </row>
    <row r="270" spans="2:6" ht="15">
      <c r="B270" s="145"/>
      <c r="C270" s="144"/>
      <c r="D270" s="144"/>
      <c r="E270" s="144"/>
      <c r="F270" s="144"/>
    </row>
    <row r="271" spans="2:6" ht="15">
      <c r="B271" s="145"/>
      <c r="C271" s="144"/>
      <c r="D271" s="144"/>
      <c r="E271" s="144"/>
      <c r="F271" s="144"/>
    </row>
    <row r="272" spans="2:6" ht="15">
      <c r="B272" s="145"/>
      <c r="C272" s="144"/>
      <c r="D272" s="144"/>
      <c r="E272" s="144"/>
      <c r="F272" s="144"/>
    </row>
    <row r="273" spans="2:6" ht="15">
      <c r="B273" s="145"/>
      <c r="C273" s="144"/>
      <c r="D273" s="144"/>
      <c r="E273" s="144"/>
      <c r="F273" s="144"/>
    </row>
    <row r="274" spans="2:6" ht="15">
      <c r="B274" s="145"/>
      <c r="C274" s="144"/>
      <c r="D274" s="144"/>
      <c r="E274" s="144"/>
      <c r="F274" s="144"/>
    </row>
    <row r="275" spans="2:6" ht="15">
      <c r="B275" s="145"/>
      <c r="C275" s="144"/>
      <c r="D275" s="144"/>
      <c r="E275" s="144"/>
      <c r="F275" s="144"/>
    </row>
    <row r="276" spans="2:6" ht="15">
      <c r="B276" s="145"/>
      <c r="C276" s="144"/>
      <c r="D276" s="144"/>
      <c r="E276" s="144"/>
      <c r="F276" s="144"/>
    </row>
    <row r="277" spans="2:6" ht="15">
      <c r="B277" s="145"/>
      <c r="C277" s="144"/>
      <c r="D277" s="144"/>
      <c r="E277" s="144"/>
      <c r="F277" s="144"/>
    </row>
    <row r="278" spans="2:6" ht="15">
      <c r="B278" s="145"/>
      <c r="C278" s="144"/>
      <c r="D278" s="144"/>
      <c r="E278" s="144"/>
      <c r="F278" s="144"/>
    </row>
    <row r="279" spans="2:6" ht="15">
      <c r="B279" s="145"/>
      <c r="C279" s="144"/>
      <c r="D279" s="144"/>
      <c r="E279" s="144"/>
      <c r="F279" s="144"/>
    </row>
    <row r="280" spans="2:6" ht="15">
      <c r="B280" s="145"/>
      <c r="C280" s="144"/>
      <c r="D280" s="144"/>
      <c r="E280" s="144"/>
      <c r="F280" s="144"/>
    </row>
    <row r="281" spans="2:6" ht="15">
      <c r="B281" s="145"/>
      <c r="C281" s="144"/>
      <c r="D281" s="144"/>
      <c r="E281" s="144"/>
      <c r="F281" s="144"/>
    </row>
    <row r="282" spans="2:6" ht="15">
      <c r="B282" s="145"/>
      <c r="C282" s="144"/>
      <c r="D282" s="144"/>
      <c r="E282" s="144"/>
      <c r="F282" s="144"/>
    </row>
    <row r="283" spans="2:6" ht="15">
      <c r="B283" s="145"/>
      <c r="C283" s="144"/>
      <c r="D283" s="144"/>
      <c r="E283" s="144"/>
      <c r="F283" s="144"/>
    </row>
    <row r="284" spans="2:6" ht="15">
      <c r="B284" s="145"/>
      <c r="C284" s="144"/>
      <c r="D284" s="144"/>
      <c r="E284" s="144"/>
      <c r="F284" s="144"/>
    </row>
    <row r="285" spans="2:6" ht="15">
      <c r="B285" s="145"/>
      <c r="C285" s="144"/>
      <c r="D285" s="144"/>
      <c r="E285" s="144"/>
      <c r="F285" s="144"/>
    </row>
    <row r="286" spans="2:6" ht="15">
      <c r="B286" s="145"/>
      <c r="C286" s="144"/>
      <c r="D286" s="144"/>
      <c r="E286" s="144"/>
      <c r="F286" s="144"/>
    </row>
    <row r="287" spans="2:6" ht="15">
      <c r="B287" s="145"/>
      <c r="C287" s="144"/>
      <c r="D287" s="144"/>
      <c r="E287" s="144"/>
      <c r="F287" s="144"/>
    </row>
    <row r="288" spans="2:6" ht="15">
      <c r="B288" s="145"/>
      <c r="C288" s="144"/>
      <c r="D288" s="144"/>
      <c r="E288" s="144"/>
      <c r="F288" s="144"/>
    </row>
    <row r="289" spans="2:6" ht="15">
      <c r="B289" s="145"/>
      <c r="C289" s="144"/>
      <c r="D289" s="144"/>
      <c r="E289" s="144"/>
      <c r="F289" s="144"/>
    </row>
    <row r="290" spans="2:6" ht="15">
      <c r="B290" s="145"/>
      <c r="C290" s="144"/>
      <c r="D290" s="144"/>
      <c r="E290" s="144"/>
      <c r="F290" s="144"/>
    </row>
    <row r="291" spans="2:6" ht="15">
      <c r="B291" s="145"/>
      <c r="C291" s="144"/>
      <c r="D291" s="144"/>
      <c r="E291" s="144"/>
      <c r="F291" s="144"/>
    </row>
    <row r="292" spans="2:6" ht="15">
      <c r="B292" s="145"/>
      <c r="C292" s="144"/>
      <c r="D292" s="144"/>
      <c r="E292" s="144"/>
      <c r="F292" s="144"/>
    </row>
    <row r="293" spans="2:6" ht="15">
      <c r="B293" s="145"/>
      <c r="C293" s="144"/>
      <c r="D293" s="144"/>
      <c r="E293" s="144"/>
      <c r="F293" s="144"/>
    </row>
    <row r="294" spans="2:6" ht="15">
      <c r="B294" s="145"/>
      <c r="C294" s="144"/>
      <c r="D294" s="144"/>
      <c r="E294" s="144"/>
      <c r="F294" s="144"/>
    </row>
    <row r="295" spans="2:6" ht="15">
      <c r="B295" s="145"/>
      <c r="C295" s="144"/>
      <c r="D295" s="144"/>
      <c r="E295" s="144"/>
      <c r="F295" s="144"/>
    </row>
    <row r="296" spans="2:6" ht="15">
      <c r="B296" s="145"/>
      <c r="C296" s="144"/>
      <c r="D296" s="144"/>
      <c r="E296" s="144"/>
      <c r="F296" s="144"/>
    </row>
    <row r="297" spans="2:6" ht="15">
      <c r="B297" s="145"/>
      <c r="C297" s="144"/>
      <c r="D297" s="144"/>
      <c r="E297" s="144"/>
      <c r="F297" s="144"/>
    </row>
    <row r="298" spans="2:6" ht="15">
      <c r="B298" s="145"/>
      <c r="C298" s="144"/>
      <c r="D298" s="144"/>
      <c r="E298" s="144"/>
      <c r="F298" s="144"/>
    </row>
    <row r="299" spans="2:6" ht="15">
      <c r="B299" s="145"/>
      <c r="C299" s="144"/>
      <c r="D299" s="144"/>
      <c r="E299" s="144"/>
      <c r="F299" s="144"/>
    </row>
    <row r="300" spans="2:6" ht="15">
      <c r="B300" s="145"/>
      <c r="C300" s="144"/>
      <c r="D300" s="144"/>
      <c r="E300" s="144"/>
      <c r="F300" s="144"/>
    </row>
    <row r="301" spans="2:6" ht="15">
      <c r="B301" s="145"/>
      <c r="C301" s="144"/>
      <c r="D301" s="144"/>
      <c r="E301" s="144"/>
      <c r="F301" s="144"/>
    </row>
    <row r="302" spans="2:6" ht="15">
      <c r="B302" s="145"/>
      <c r="C302" s="144"/>
      <c r="D302" s="144"/>
      <c r="E302" s="144"/>
      <c r="F302" s="144"/>
    </row>
    <row r="303" spans="2:6" ht="15">
      <c r="B303" s="145"/>
      <c r="C303" s="144"/>
      <c r="D303" s="144"/>
      <c r="E303" s="144"/>
      <c r="F303" s="144"/>
    </row>
    <row r="304" spans="2:6" ht="15">
      <c r="B304" s="145"/>
      <c r="C304" s="144"/>
      <c r="D304" s="144"/>
      <c r="E304" s="144"/>
      <c r="F304" s="144"/>
    </row>
    <row r="305" spans="2:6" ht="15">
      <c r="B305" s="145"/>
      <c r="C305" s="144"/>
      <c r="D305" s="144"/>
      <c r="E305" s="144"/>
      <c r="F305" s="144"/>
    </row>
    <row r="306" spans="2:6" ht="15">
      <c r="B306" s="145"/>
      <c r="C306" s="144"/>
      <c r="D306" s="144"/>
      <c r="E306" s="144"/>
      <c r="F306" s="144"/>
    </row>
    <row r="307" spans="2:6" ht="15">
      <c r="B307" s="145"/>
      <c r="C307" s="144"/>
      <c r="D307" s="144"/>
      <c r="E307" s="144"/>
      <c r="F307" s="144"/>
    </row>
    <row r="308" spans="2:6" ht="15">
      <c r="B308" s="145"/>
      <c r="C308" s="144"/>
      <c r="D308" s="144"/>
      <c r="E308" s="144"/>
      <c r="F308" s="144"/>
    </row>
    <row r="309" spans="2:6" ht="15">
      <c r="B309" s="145"/>
      <c r="C309" s="144"/>
      <c r="D309" s="144"/>
      <c r="E309" s="144"/>
      <c r="F309" s="144"/>
    </row>
    <row r="310" spans="2:6" ht="15">
      <c r="B310" s="145"/>
      <c r="C310" s="144"/>
      <c r="D310" s="144"/>
      <c r="E310" s="144"/>
      <c r="F310" s="144"/>
    </row>
    <row r="311" spans="2:6" ht="15">
      <c r="B311" s="145"/>
      <c r="C311" s="144"/>
      <c r="D311" s="144"/>
      <c r="E311" s="144"/>
      <c r="F311" s="144"/>
    </row>
    <row r="312" spans="2:6" ht="15">
      <c r="B312" s="145"/>
      <c r="C312" s="144"/>
      <c r="D312" s="144"/>
      <c r="E312" s="144"/>
      <c r="F312" s="144"/>
    </row>
    <row r="313" spans="2:6" ht="15">
      <c r="B313" s="145"/>
      <c r="C313" s="144"/>
      <c r="D313" s="144"/>
      <c r="E313" s="144"/>
      <c r="F313" s="144"/>
    </row>
    <row r="314" spans="2:6" ht="15">
      <c r="B314" s="145"/>
      <c r="C314" s="144"/>
      <c r="D314" s="144"/>
      <c r="E314" s="144"/>
      <c r="F314" s="144"/>
    </row>
    <row r="315" spans="2:6" ht="15">
      <c r="B315" s="145"/>
      <c r="C315" s="144"/>
      <c r="D315" s="144"/>
      <c r="E315" s="144"/>
      <c r="F315" s="144"/>
    </row>
    <row r="316" spans="2:6" ht="15">
      <c r="B316" s="145"/>
      <c r="C316" s="144"/>
      <c r="D316" s="144"/>
      <c r="E316" s="144"/>
      <c r="F316" s="144"/>
    </row>
    <row r="317" spans="2:6" ht="15">
      <c r="B317" s="145"/>
      <c r="C317" s="144"/>
      <c r="D317" s="144"/>
      <c r="E317" s="144"/>
      <c r="F317" s="144"/>
    </row>
    <row r="318" spans="2:6" ht="15">
      <c r="B318" s="145"/>
      <c r="C318" s="144"/>
      <c r="D318" s="144"/>
      <c r="E318" s="144"/>
      <c r="F318" s="144"/>
    </row>
    <row r="319" spans="2:6" ht="15">
      <c r="B319" s="145"/>
      <c r="C319" s="144"/>
      <c r="D319" s="144"/>
      <c r="E319" s="144"/>
      <c r="F319" s="144"/>
    </row>
    <row r="320" spans="2:6" ht="15">
      <c r="B320" s="145"/>
      <c r="C320" s="144"/>
      <c r="D320" s="144"/>
      <c r="E320" s="144"/>
      <c r="F320" s="144"/>
    </row>
    <row r="321" spans="2:6" ht="15">
      <c r="B321" s="145"/>
      <c r="C321" s="144"/>
      <c r="D321" s="144"/>
      <c r="E321" s="144"/>
      <c r="F321" s="144"/>
    </row>
    <row r="322" spans="2:6" ht="15">
      <c r="B322" s="145"/>
      <c r="C322" s="144"/>
      <c r="D322" s="144"/>
      <c r="E322" s="144"/>
      <c r="F322" s="144"/>
    </row>
    <row r="323" spans="2:6" ht="15">
      <c r="B323" s="145"/>
      <c r="C323" s="144"/>
      <c r="D323" s="144"/>
      <c r="E323" s="144"/>
      <c r="F323" s="144"/>
    </row>
    <row r="324" spans="2:6" ht="15">
      <c r="B324" s="145"/>
      <c r="C324" s="144"/>
      <c r="D324" s="144"/>
      <c r="E324" s="144"/>
      <c r="F324" s="144"/>
    </row>
    <row r="325" spans="2:6" ht="15">
      <c r="B325" s="145"/>
      <c r="C325" s="144"/>
      <c r="D325" s="144"/>
      <c r="E325" s="144"/>
      <c r="F325" s="144"/>
    </row>
    <row r="326" spans="2:6" ht="15">
      <c r="B326" s="145"/>
      <c r="C326" s="144"/>
      <c r="D326" s="144"/>
      <c r="E326" s="144"/>
      <c r="F326" s="144"/>
    </row>
    <row r="327" spans="2:6" ht="15">
      <c r="B327" s="145"/>
      <c r="C327" s="144"/>
      <c r="D327" s="144"/>
      <c r="E327" s="144"/>
      <c r="F327" s="144"/>
    </row>
    <row r="328" spans="2:6" ht="15">
      <c r="B328" s="145"/>
      <c r="C328" s="144"/>
      <c r="D328" s="144"/>
      <c r="E328" s="144"/>
      <c r="F328" s="144"/>
    </row>
    <row r="329" spans="2:6" ht="15">
      <c r="B329" s="145"/>
      <c r="C329" s="144"/>
      <c r="D329" s="144"/>
      <c r="E329" s="144"/>
      <c r="F329" s="144"/>
    </row>
    <row r="330" spans="2:6" ht="15">
      <c r="B330" s="145"/>
      <c r="C330" s="144"/>
      <c r="D330" s="144"/>
      <c r="E330" s="144"/>
      <c r="F330" s="144"/>
    </row>
    <row r="331" spans="2:6" ht="15">
      <c r="B331" s="145"/>
      <c r="C331" s="144"/>
      <c r="D331" s="144"/>
      <c r="E331" s="144"/>
      <c r="F331" s="144"/>
    </row>
    <row r="332" spans="2:6" ht="15">
      <c r="B332" s="145"/>
      <c r="C332" s="144"/>
      <c r="D332" s="144"/>
      <c r="E332" s="144"/>
      <c r="F332" s="144"/>
    </row>
    <row r="333" spans="2:6" ht="15">
      <c r="B333" s="145"/>
      <c r="C333" s="144"/>
      <c r="D333" s="144"/>
      <c r="E333" s="144"/>
      <c r="F333" s="144"/>
    </row>
    <row r="334" spans="2:6" ht="15">
      <c r="B334" s="145"/>
      <c r="C334" s="144"/>
      <c r="D334" s="144"/>
      <c r="E334" s="144"/>
      <c r="F334" s="144"/>
    </row>
    <row r="335" spans="2:6" ht="15">
      <c r="B335" s="145"/>
      <c r="C335" s="144"/>
      <c r="D335" s="144"/>
      <c r="E335" s="144"/>
      <c r="F335" s="144"/>
    </row>
    <row r="336" spans="2:6" ht="15">
      <c r="B336" s="145"/>
      <c r="C336" s="144"/>
      <c r="D336" s="144"/>
      <c r="E336" s="144"/>
      <c r="F336" s="144"/>
    </row>
    <row r="337" spans="2:6" ht="15">
      <c r="B337" s="145"/>
      <c r="C337" s="144"/>
      <c r="D337" s="144"/>
      <c r="E337" s="144"/>
      <c r="F337" s="144"/>
    </row>
    <row r="338" spans="2:6" ht="15">
      <c r="B338" s="145"/>
      <c r="C338" s="144"/>
      <c r="D338" s="144"/>
      <c r="E338" s="144"/>
      <c r="F338" s="144"/>
    </row>
    <row r="339" spans="2:6" ht="15">
      <c r="B339" s="145"/>
      <c r="C339" s="144"/>
      <c r="D339" s="144"/>
      <c r="E339" s="144"/>
      <c r="F339" s="144"/>
    </row>
    <row r="340" spans="2:6" ht="15">
      <c r="B340" s="145"/>
      <c r="C340" s="144"/>
      <c r="D340" s="144"/>
      <c r="E340" s="144"/>
      <c r="F340" s="144"/>
    </row>
    <row r="341" spans="2:6" ht="15">
      <c r="B341" s="145"/>
      <c r="C341" s="144"/>
      <c r="D341" s="144"/>
      <c r="E341" s="144"/>
      <c r="F341" s="144"/>
    </row>
    <row r="342" spans="2:6" ht="15">
      <c r="B342" s="145"/>
      <c r="C342" s="144"/>
      <c r="D342" s="144"/>
      <c r="E342" s="144"/>
      <c r="F342" s="144"/>
    </row>
    <row r="343" spans="2:6" ht="15">
      <c r="B343" s="145"/>
      <c r="C343" s="144"/>
      <c r="D343" s="144"/>
      <c r="E343" s="144"/>
      <c r="F343" s="144"/>
    </row>
    <row r="344" spans="2:6" ht="15">
      <c r="B344" s="145"/>
      <c r="C344" s="144"/>
      <c r="D344" s="144"/>
      <c r="E344" s="144"/>
      <c r="F344" s="144"/>
    </row>
    <row r="345" spans="2:6" ht="15">
      <c r="B345" s="145"/>
      <c r="C345" s="144"/>
      <c r="D345" s="144"/>
      <c r="E345" s="144"/>
      <c r="F345" s="144"/>
    </row>
    <row r="346" spans="2:6" ht="15">
      <c r="B346" s="145"/>
      <c r="C346" s="144"/>
      <c r="D346" s="144"/>
      <c r="E346" s="144"/>
      <c r="F346" s="144"/>
    </row>
    <row r="347" spans="2:6" ht="15">
      <c r="B347" s="145"/>
      <c r="C347" s="144"/>
      <c r="D347" s="144"/>
      <c r="E347" s="144"/>
      <c r="F347" s="144"/>
    </row>
    <row r="348" spans="2:6" ht="15">
      <c r="B348" s="145"/>
      <c r="C348" s="144"/>
      <c r="D348" s="144"/>
      <c r="E348" s="144"/>
      <c r="F348" s="144"/>
    </row>
    <row r="349" spans="2:6" ht="15">
      <c r="B349" s="145"/>
      <c r="C349" s="144"/>
      <c r="D349" s="144"/>
      <c r="E349" s="144"/>
      <c r="F349" s="144"/>
    </row>
    <row r="350" spans="2:6" ht="15">
      <c r="B350" s="145"/>
      <c r="C350" s="144"/>
      <c r="D350" s="144"/>
      <c r="E350" s="144"/>
      <c r="F350" s="144"/>
    </row>
    <row r="351" spans="2:6" ht="15">
      <c r="B351" s="145"/>
      <c r="C351" s="144"/>
      <c r="D351" s="144"/>
      <c r="E351" s="144"/>
      <c r="F351" s="144"/>
    </row>
    <row r="352" spans="2:6" ht="15">
      <c r="B352" s="145"/>
      <c r="C352" s="144"/>
      <c r="D352" s="144"/>
      <c r="E352" s="144"/>
      <c r="F352" s="144"/>
    </row>
    <row r="353" spans="2:6" ht="15">
      <c r="B353" s="145"/>
      <c r="C353" s="144"/>
      <c r="D353" s="144"/>
      <c r="E353" s="144"/>
      <c r="F353" s="144"/>
    </row>
    <row r="354" spans="2:6" ht="15">
      <c r="B354" s="145"/>
      <c r="C354" s="144"/>
      <c r="D354" s="144"/>
      <c r="E354" s="144"/>
      <c r="F354" s="144"/>
    </row>
    <row r="355" spans="2:6" ht="15">
      <c r="B355" s="145"/>
      <c r="C355" s="144"/>
      <c r="D355" s="144"/>
      <c r="E355" s="144"/>
      <c r="F355" s="144"/>
    </row>
    <row r="356" spans="2:6" ht="15">
      <c r="B356" s="145"/>
      <c r="C356" s="144"/>
      <c r="D356" s="144"/>
      <c r="E356" s="144"/>
      <c r="F356" s="144"/>
    </row>
    <row r="357" spans="2:6" ht="15">
      <c r="B357" s="145"/>
      <c r="C357" s="144"/>
      <c r="D357" s="144"/>
      <c r="E357" s="144"/>
      <c r="F357" s="144"/>
    </row>
    <row r="358" spans="2:6" ht="15">
      <c r="B358" s="145"/>
      <c r="C358" s="144"/>
      <c r="D358" s="144"/>
      <c r="E358" s="144"/>
      <c r="F358" s="144"/>
    </row>
    <row r="359" spans="2:6" ht="15">
      <c r="B359" s="145"/>
      <c r="C359" s="144"/>
      <c r="D359" s="144"/>
      <c r="E359" s="144"/>
      <c r="F359" s="144"/>
    </row>
    <row r="360" spans="2:6" ht="15">
      <c r="B360" s="145"/>
      <c r="C360" s="144"/>
      <c r="D360" s="144"/>
      <c r="E360" s="144"/>
      <c r="F360" s="144"/>
    </row>
    <row r="361" spans="2:6" ht="15">
      <c r="B361" s="145"/>
      <c r="C361" s="144"/>
      <c r="D361" s="144"/>
      <c r="E361" s="144"/>
      <c r="F361" s="144"/>
    </row>
    <row r="362" spans="2:6" ht="15">
      <c r="B362" s="145"/>
      <c r="C362" s="144"/>
      <c r="D362" s="144"/>
      <c r="E362" s="144"/>
      <c r="F362" s="144"/>
    </row>
    <row r="363" spans="2:6" ht="15">
      <c r="B363" s="145"/>
      <c r="C363" s="144"/>
      <c r="D363" s="144"/>
      <c r="E363" s="144"/>
      <c r="F363" s="144"/>
    </row>
    <row r="364" spans="2:6" ht="15">
      <c r="B364" s="145"/>
      <c r="C364" s="144"/>
      <c r="D364" s="144"/>
      <c r="E364" s="144"/>
      <c r="F364" s="144"/>
    </row>
    <row r="365" spans="2:6" ht="15">
      <c r="B365" s="145"/>
      <c r="C365" s="144"/>
      <c r="D365" s="144"/>
      <c r="E365" s="144"/>
      <c r="F365" s="144"/>
    </row>
    <row r="366" spans="2:6" ht="15">
      <c r="B366" s="145"/>
      <c r="C366" s="144"/>
      <c r="D366" s="144"/>
      <c r="E366" s="144"/>
      <c r="F366" s="144"/>
    </row>
    <row r="367" spans="2:6" ht="15">
      <c r="B367" s="145"/>
      <c r="C367" s="144"/>
      <c r="D367" s="144"/>
      <c r="E367" s="144"/>
      <c r="F367" s="144"/>
    </row>
    <row r="368" spans="2:6" ht="15">
      <c r="B368" s="145"/>
      <c r="C368" s="144"/>
      <c r="D368" s="144"/>
      <c r="E368" s="144"/>
      <c r="F368" s="144"/>
    </row>
    <row r="369" spans="2:6" ht="15">
      <c r="B369" s="145"/>
      <c r="C369" s="144"/>
      <c r="D369" s="144"/>
      <c r="E369" s="144"/>
      <c r="F369" s="144"/>
    </row>
    <row r="370" spans="2:6" ht="15">
      <c r="B370" s="145"/>
      <c r="C370" s="144"/>
      <c r="D370" s="144"/>
      <c r="E370" s="144"/>
      <c r="F370" s="144"/>
    </row>
    <row r="371" spans="2:6" ht="15">
      <c r="B371" s="145"/>
      <c r="C371" s="144"/>
      <c r="D371" s="144"/>
      <c r="E371" s="144"/>
      <c r="F371" s="144"/>
    </row>
    <row r="372" spans="2:6" ht="15">
      <c r="B372" s="145"/>
      <c r="C372" s="144"/>
      <c r="D372" s="144"/>
      <c r="E372" s="144"/>
      <c r="F372" s="144"/>
    </row>
    <row r="373" spans="2:6" ht="15">
      <c r="B373" s="145"/>
      <c r="C373" s="144"/>
      <c r="D373" s="144"/>
      <c r="E373" s="144"/>
      <c r="F373" s="144"/>
    </row>
    <row r="374" spans="2:6" ht="15">
      <c r="B374" s="145"/>
      <c r="C374" s="144"/>
      <c r="D374" s="144"/>
      <c r="E374" s="144"/>
      <c r="F374" s="144"/>
    </row>
    <row r="375" spans="2:6" ht="15">
      <c r="B375" s="145"/>
      <c r="C375" s="144"/>
      <c r="D375" s="144"/>
      <c r="E375" s="144"/>
      <c r="F375" s="144"/>
    </row>
    <row r="376" spans="2:6" ht="15">
      <c r="B376" s="145"/>
      <c r="C376" s="144"/>
      <c r="D376" s="144"/>
      <c r="E376" s="144"/>
      <c r="F376" s="144"/>
    </row>
    <row r="377" spans="2:6" ht="15">
      <c r="B377" s="145"/>
      <c r="C377" s="144"/>
      <c r="D377" s="144"/>
      <c r="E377" s="144"/>
      <c r="F377" s="144"/>
    </row>
    <row r="378" spans="2:6" ht="15">
      <c r="B378" s="145"/>
      <c r="C378" s="144"/>
      <c r="D378" s="144"/>
      <c r="E378" s="144"/>
      <c r="F378" s="144"/>
    </row>
    <row r="379" spans="2:6" ht="15">
      <c r="B379" s="145"/>
      <c r="C379" s="144"/>
      <c r="D379" s="144"/>
      <c r="E379" s="144"/>
      <c r="F379" s="144"/>
    </row>
    <row r="380" spans="2:6" ht="15">
      <c r="B380" s="145"/>
      <c r="C380" s="144"/>
      <c r="D380" s="144"/>
      <c r="E380" s="144"/>
      <c r="F380" s="144"/>
    </row>
    <row r="381" spans="2:6" ht="15">
      <c r="B381" s="145"/>
      <c r="C381" s="144"/>
      <c r="D381" s="144"/>
      <c r="E381" s="144"/>
      <c r="F381" s="144"/>
    </row>
    <row r="382" spans="2:6" ht="15">
      <c r="B382" s="145"/>
      <c r="C382" s="144"/>
      <c r="D382" s="144"/>
      <c r="E382" s="144"/>
      <c r="F382" s="144"/>
    </row>
    <row r="383" spans="2:6" ht="15">
      <c r="B383" s="145"/>
      <c r="C383" s="144"/>
      <c r="D383" s="144"/>
      <c r="E383" s="144"/>
      <c r="F383" s="144"/>
    </row>
    <row r="384" spans="2:6" ht="15">
      <c r="B384" s="145"/>
      <c r="C384" s="144"/>
      <c r="D384" s="144"/>
      <c r="E384" s="144"/>
      <c r="F384" s="144"/>
    </row>
    <row r="385" spans="2:6" ht="15">
      <c r="B385" s="145"/>
      <c r="C385" s="144"/>
      <c r="D385" s="144"/>
      <c r="E385" s="144"/>
      <c r="F385" s="144"/>
    </row>
    <row r="386" spans="2:6" ht="15">
      <c r="B386" s="145"/>
      <c r="C386" s="144"/>
      <c r="D386" s="144"/>
      <c r="E386" s="144"/>
      <c r="F386" s="144"/>
    </row>
    <row r="387" spans="2:6" ht="15">
      <c r="B387" s="145"/>
      <c r="C387" s="144"/>
      <c r="D387" s="144"/>
      <c r="E387" s="144"/>
      <c r="F387" s="144"/>
    </row>
    <row r="388" spans="2:6" ht="15">
      <c r="B388" s="145"/>
      <c r="C388" s="144"/>
      <c r="D388" s="144"/>
      <c r="E388" s="144"/>
      <c r="F388" s="144"/>
    </row>
    <row r="389" spans="2:6" ht="15">
      <c r="B389" s="145"/>
      <c r="C389" s="144"/>
      <c r="D389" s="144"/>
      <c r="E389" s="144"/>
      <c r="F389" s="144"/>
    </row>
    <row r="390" spans="2:6" ht="15">
      <c r="B390" s="145"/>
      <c r="C390" s="144"/>
      <c r="D390" s="144"/>
      <c r="E390" s="144"/>
      <c r="F390" s="144"/>
    </row>
    <row r="391" spans="2:6" ht="15">
      <c r="B391" s="145"/>
      <c r="C391" s="144"/>
      <c r="D391" s="144"/>
      <c r="E391" s="144"/>
      <c r="F391" s="144"/>
    </row>
    <row r="392" spans="2:6" ht="15">
      <c r="B392" s="145"/>
      <c r="C392" s="144"/>
      <c r="D392" s="144"/>
      <c r="E392" s="144"/>
      <c r="F392" s="144"/>
    </row>
    <row r="393" spans="2:6" ht="15">
      <c r="B393" s="145"/>
      <c r="C393" s="144"/>
      <c r="D393" s="144"/>
      <c r="E393" s="144"/>
      <c r="F393" s="144"/>
    </row>
    <row r="394" spans="2:6" ht="15">
      <c r="B394" s="145"/>
      <c r="C394" s="144"/>
      <c r="D394" s="144"/>
      <c r="E394" s="144"/>
      <c r="F394" s="144"/>
    </row>
    <row r="395" spans="2:6" ht="15">
      <c r="B395" s="145"/>
      <c r="C395" s="144"/>
      <c r="D395" s="144"/>
      <c r="E395" s="144"/>
      <c r="F395" s="144"/>
    </row>
    <row r="396" spans="2:6" ht="15">
      <c r="B396" s="145"/>
      <c r="C396" s="144"/>
      <c r="D396" s="144"/>
      <c r="E396" s="144"/>
      <c r="F396" s="144"/>
    </row>
    <row r="397" spans="2:6" ht="15">
      <c r="B397" s="145"/>
      <c r="C397" s="144"/>
      <c r="D397" s="144"/>
      <c r="E397" s="144"/>
      <c r="F397" s="144"/>
    </row>
    <row r="398" spans="2:6" ht="15">
      <c r="B398" s="145"/>
      <c r="C398" s="144"/>
      <c r="D398" s="144"/>
      <c r="E398" s="144"/>
      <c r="F398" s="144"/>
    </row>
    <row r="399" spans="2:6" ht="15">
      <c r="B399" s="145"/>
      <c r="C399" s="144"/>
      <c r="D399" s="144"/>
      <c r="E399" s="144"/>
      <c r="F399" s="144"/>
    </row>
    <row r="400" spans="2:6" ht="15">
      <c r="B400" s="145"/>
      <c r="C400" s="144"/>
      <c r="D400" s="144"/>
      <c r="E400" s="144"/>
      <c r="F400" s="144"/>
    </row>
    <row r="401" spans="2:6" ht="15">
      <c r="B401" s="145"/>
      <c r="C401" s="144"/>
      <c r="D401" s="144"/>
      <c r="E401" s="144"/>
      <c r="F401" s="144"/>
    </row>
    <row r="402" spans="2:6" ht="15">
      <c r="B402" s="145"/>
      <c r="C402" s="144"/>
      <c r="D402" s="144"/>
      <c r="E402" s="144"/>
      <c r="F402" s="144"/>
    </row>
    <row r="403" spans="2:6" ht="15">
      <c r="B403" s="145"/>
      <c r="C403" s="144"/>
      <c r="D403" s="144"/>
      <c r="E403" s="144"/>
      <c r="F403" s="144"/>
    </row>
    <row r="404" spans="2:6" ht="15">
      <c r="B404" s="145"/>
      <c r="C404" s="144"/>
      <c r="D404" s="144"/>
      <c r="E404" s="144"/>
      <c r="F404" s="144"/>
    </row>
    <row r="405" spans="2:6" ht="15">
      <c r="B405" s="145"/>
      <c r="C405" s="144"/>
      <c r="D405" s="144"/>
      <c r="E405" s="144"/>
      <c r="F405" s="144"/>
    </row>
    <row r="406" spans="2:6" ht="15">
      <c r="B406" s="145"/>
      <c r="C406" s="144"/>
      <c r="D406" s="144"/>
      <c r="E406" s="144"/>
      <c r="F406" s="144"/>
    </row>
    <row r="407" spans="2:6" ht="15">
      <c r="B407" s="145"/>
      <c r="C407" s="144"/>
      <c r="D407" s="144"/>
      <c r="E407" s="144"/>
      <c r="F407" s="144"/>
    </row>
    <row r="408" spans="2:6" ht="15">
      <c r="B408" s="145"/>
      <c r="C408" s="144"/>
      <c r="D408" s="144"/>
      <c r="E408" s="144"/>
      <c r="F408" s="144"/>
    </row>
    <row r="409" spans="2:6" ht="15">
      <c r="B409" s="145"/>
      <c r="C409" s="144"/>
      <c r="D409" s="144"/>
      <c r="E409" s="144"/>
      <c r="F409" s="144"/>
    </row>
    <row r="410" spans="2:6" ht="15">
      <c r="B410" s="145"/>
      <c r="C410" s="144"/>
      <c r="D410" s="144"/>
      <c r="E410" s="144"/>
      <c r="F410" s="144"/>
    </row>
    <row r="411" spans="2:6" ht="15">
      <c r="B411" s="145"/>
      <c r="C411" s="144"/>
      <c r="D411" s="144"/>
      <c r="E411" s="144"/>
      <c r="F411" s="144"/>
    </row>
    <row r="412" spans="2:6" ht="15">
      <c r="B412" s="145"/>
      <c r="C412" s="144"/>
      <c r="D412" s="144"/>
      <c r="E412" s="144"/>
      <c r="F412" s="144"/>
    </row>
    <row r="413" spans="2:6" ht="15">
      <c r="B413" s="145"/>
      <c r="C413" s="144"/>
      <c r="D413" s="144"/>
      <c r="E413" s="144"/>
      <c r="F413" s="144"/>
    </row>
    <row r="414" spans="2:6" ht="15">
      <c r="B414" s="145"/>
      <c r="C414" s="144"/>
      <c r="D414" s="144"/>
      <c r="E414" s="144"/>
      <c r="F414" s="144"/>
    </row>
    <row r="415" spans="2:6" ht="15">
      <c r="B415" s="145"/>
      <c r="C415" s="144"/>
      <c r="D415" s="144"/>
      <c r="E415" s="144"/>
      <c r="F415" s="144"/>
    </row>
    <row r="416" spans="2:6" ht="15">
      <c r="B416" s="145"/>
      <c r="C416" s="144"/>
      <c r="D416" s="144"/>
      <c r="E416" s="144"/>
      <c r="F416" s="144"/>
    </row>
    <row r="417" spans="2:6" ht="15">
      <c r="B417" s="145"/>
      <c r="C417" s="144"/>
      <c r="D417" s="144"/>
      <c r="E417" s="144"/>
      <c r="F417" s="144"/>
    </row>
    <row r="418" spans="2:6" ht="15">
      <c r="B418" s="145"/>
      <c r="C418" s="144"/>
      <c r="D418" s="144"/>
      <c r="E418" s="144"/>
      <c r="F418" s="144"/>
    </row>
    <row r="419" spans="2:6" ht="15">
      <c r="B419" s="145"/>
      <c r="C419" s="144"/>
      <c r="D419" s="144"/>
      <c r="E419" s="144"/>
      <c r="F419" s="144"/>
    </row>
    <row r="420" spans="2:6" ht="15">
      <c r="B420" s="145"/>
      <c r="C420" s="144"/>
      <c r="D420" s="144"/>
      <c r="E420" s="144"/>
      <c r="F420" s="144"/>
    </row>
    <row r="421" spans="2:6" ht="15">
      <c r="B421" s="145"/>
      <c r="C421" s="144"/>
      <c r="D421" s="144"/>
      <c r="E421" s="144"/>
      <c r="F421" s="144"/>
    </row>
    <row r="422" spans="2:6" ht="15">
      <c r="B422" s="145"/>
      <c r="C422" s="144"/>
      <c r="D422" s="144"/>
      <c r="E422" s="144"/>
      <c r="F422" s="144"/>
    </row>
    <row r="423" spans="2:6" ht="15">
      <c r="B423" s="145"/>
      <c r="C423" s="144"/>
      <c r="D423" s="144"/>
      <c r="E423" s="144"/>
      <c r="F423" s="144"/>
    </row>
    <row r="424" spans="2:6" ht="15">
      <c r="B424" s="145"/>
      <c r="C424" s="144"/>
      <c r="D424" s="144"/>
      <c r="E424" s="144"/>
      <c r="F424" s="144"/>
    </row>
    <row r="425" spans="2:6" ht="15">
      <c r="B425" s="145"/>
      <c r="C425" s="144"/>
      <c r="D425" s="144"/>
      <c r="E425" s="144"/>
      <c r="F425" s="144"/>
    </row>
    <row r="426" spans="2:6" ht="15">
      <c r="B426" s="145"/>
      <c r="C426" s="144"/>
      <c r="D426" s="144"/>
      <c r="E426" s="144"/>
      <c r="F426" s="144"/>
    </row>
    <row r="427" spans="2:6" ht="15">
      <c r="B427" s="145"/>
      <c r="C427" s="144"/>
      <c r="D427" s="144"/>
      <c r="E427" s="144"/>
      <c r="F427" s="144"/>
    </row>
    <row r="428" spans="2:6" ht="15">
      <c r="B428" s="145"/>
      <c r="C428" s="144"/>
      <c r="D428" s="144"/>
      <c r="E428" s="144"/>
      <c r="F428" s="144"/>
    </row>
    <row r="429" spans="2:6" ht="15">
      <c r="B429" s="145"/>
      <c r="C429" s="144"/>
      <c r="D429" s="144"/>
      <c r="E429" s="144"/>
      <c r="F429" s="144"/>
    </row>
    <row r="430" spans="2:6" ht="15">
      <c r="B430" s="145"/>
      <c r="C430" s="144"/>
      <c r="D430" s="144"/>
      <c r="E430" s="144"/>
      <c r="F430" s="144"/>
    </row>
    <row r="431" spans="2:6" ht="15">
      <c r="B431" s="145"/>
      <c r="C431" s="144"/>
      <c r="D431" s="144"/>
      <c r="E431" s="144"/>
      <c r="F431" s="144"/>
    </row>
    <row r="432" spans="2:6" ht="15">
      <c r="B432" s="145"/>
      <c r="C432" s="144"/>
      <c r="D432" s="144"/>
      <c r="E432" s="144"/>
      <c r="F432" s="144"/>
    </row>
    <row r="433" spans="2:6" ht="15">
      <c r="B433" s="145"/>
      <c r="C433" s="144"/>
      <c r="D433" s="144"/>
      <c r="E433" s="144"/>
      <c r="F433" s="144"/>
    </row>
    <row r="434" spans="2:6" ht="15">
      <c r="B434" s="145"/>
      <c r="C434" s="144"/>
      <c r="D434" s="144"/>
      <c r="E434" s="144"/>
      <c r="F434" s="144"/>
    </row>
    <row r="435" spans="2:6" ht="15">
      <c r="B435" s="145"/>
      <c r="C435" s="144"/>
      <c r="D435" s="144"/>
      <c r="E435" s="144"/>
      <c r="F435" s="144"/>
    </row>
    <row r="436" spans="2:6" ht="15">
      <c r="B436" s="145"/>
      <c r="C436" s="144"/>
      <c r="D436" s="144"/>
      <c r="E436" s="144"/>
      <c r="F436" s="144"/>
    </row>
    <row r="437" spans="2:6" ht="15">
      <c r="B437" s="145"/>
      <c r="C437" s="144"/>
      <c r="D437" s="144"/>
      <c r="E437" s="144"/>
      <c r="F437" s="144"/>
    </row>
    <row r="438" spans="2:6" ht="15">
      <c r="B438" s="145"/>
      <c r="C438" s="144"/>
      <c r="D438" s="144"/>
      <c r="E438" s="144"/>
      <c r="F438" s="144"/>
    </row>
    <row r="439" spans="2:6" ht="15">
      <c r="B439" s="145"/>
      <c r="C439" s="144"/>
      <c r="D439" s="144"/>
      <c r="E439" s="144"/>
      <c r="F439" s="144"/>
    </row>
    <row r="440" spans="2:6" ht="15">
      <c r="B440" s="145"/>
      <c r="C440" s="144"/>
      <c r="D440" s="144"/>
      <c r="E440" s="144"/>
      <c r="F440" s="144"/>
    </row>
    <row r="441" spans="2:6" ht="15">
      <c r="B441" s="145"/>
      <c r="C441" s="144"/>
      <c r="D441" s="144"/>
      <c r="E441" s="144"/>
      <c r="F441" s="144"/>
    </row>
    <row r="442" spans="2:6" ht="15">
      <c r="B442" s="145"/>
      <c r="C442" s="144"/>
      <c r="D442" s="144"/>
      <c r="E442" s="144"/>
      <c r="F442" s="144"/>
    </row>
    <row r="443" spans="2:6" ht="15">
      <c r="B443" s="145"/>
      <c r="C443" s="144"/>
      <c r="D443" s="144"/>
      <c r="E443" s="144"/>
      <c r="F443" s="144"/>
    </row>
    <row r="444" spans="2:6" ht="15">
      <c r="B444" s="145"/>
      <c r="C444" s="144"/>
      <c r="D444" s="144"/>
      <c r="E444" s="144"/>
      <c r="F444" s="144"/>
    </row>
    <row r="445" spans="2:6" ht="15">
      <c r="B445" s="145"/>
      <c r="C445" s="144"/>
      <c r="D445" s="144"/>
      <c r="E445" s="144"/>
      <c r="F445" s="144"/>
    </row>
    <row r="446" spans="2:6" ht="15">
      <c r="B446" s="145"/>
      <c r="C446" s="144"/>
      <c r="D446" s="144"/>
      <c r="E446" s="144"/>
      <c r="F446" s="144"/>
    </row>
    <row r="447" spans="2:6" ht="15">
      <c r="B447" s="145"/>
      <c r="C447" s="144"/>
      <c r="D447" s="144"/>
      <c r="E447" s="144"/>
      <c r="F447" s="144"/>
    </row>
    <row r="448" spans="2:6" ht="15">
      <c r="B448" s="145"/>
      <c r="C448" s="144"/>
      <c r="D448" s="144"/>
      <c r="E448" s="144"/>
      <c r="F448" s="144"/>
    </row>
    <row r="449" spans="2:6" ht="15">
      <c r="B449" s="145"/>
      <c r="C449" s="144"/>
      <c r="D449" s="144"/>
      <c r="E449" s="144"/>
      <c r="F449" s="144"/>
    </row>
    <row r="450" spans="2:6" ht="15">
      <c r="B450" s="145"/>
      <c r="C450" s="144"/>
      <c r="D450" s="144"/>
      <c r="E450" s="144"/>
      <c r="F450" s="144"/>
    </row>
    <row r="451" spans="2:6" ht="15">
      <c r="B451" s="145"/>
      <c r="C451" s="144"/>
      <c r="D451" s="144"/>
      <c r="E451" s="144"/>
      <c r="F451" s="144"/>
    </row>
    <row r="452" spans="2:6" ht="15">
      <c r="B452" s="145"/>
      <c r="C452" s="144"/>
      <c r="D452" s="144"/>
      <c r="E452" s="144"/>
      <c r="F452" s="144"/>
    </row>
    <row r="453" spans="2:6" ht="15">
      <c r="B453" s="145"/>
      <c r="C453" s="144"/>
      <c r="D453" s="144"/>
      <c r="E453" s="144"/>
      <c r="F453" s="144"/>
    </row>
    <row r="454" spans="2:6" ht="15">
      <c r="B454" s="145"/>
      <c r="C454" s="144"/>
      <c r="D454" s="144"/>
      <c r="E454" s="144"/>
      <c r="F454" s="144"/>
    </row>
    <row r="455" spans="2:6" ht="15">
      <c r="B455" s="145"/>
      <c r="C455" s="144"/>
      <c r="D455" s="144"/>
      <c r="E455" s="144"/>
      <c r="F455" s="144"/>
    </row>
    <row r="456" spans="2:6" ht="15">
      <c r="B456" s="145"/>
      <c r="C456" s="144"/>
      <c r="D456" s="144"/>
      <c r="E456" s="144"/>
      <c r="F456" s="144"/>
    </row>
    <row r="457" spans="2:6" ht="15">
      <c r="B457" s="145"/>
      <c r="C457" s="144"/>
      <c r="D457" s="144"/>
      <c r="E457" s="144"/>
      <c r="F457" s="144"/>
    </row>
    <row r="458" spans="2:6" ht="15">
      <c r="B458" s="145"/>
      <c r="C458" s="144"/>
      <c r="D458" s="144"/>
      <c r="E458" s="144"/>
      <c r="F458" s="144"/>
    </row>
    <row r="459" spans="2:6" ht="15">
      <c r="B459" s="145"/>
      <c r="C459" s="144"/>
      <c r="D459" s="144"/>
      <c r="E459" s="144"/>
      <c r="F459" s="144"/>
    </row>
    <row r="460" spans="2:6" ht="15">
      <c r="B460" s="145"/>
      <c r="C460" s="144"/>
      <c r="D460" s="144"/>
      <c r="E460" s="144"/>
      <c r="F460" s="144"/>
    </row>
    <row r="461" spans="2:6" ht="15">
      <c r="B461" s="145"/>
      <c r="C461" s="144"/>
      <c r="D461" s="144"/>
      <c r="E461" s="144"/>
      <c r="F461" s="144"/>
    </row>
    <row r="462" spans="2:6" ht="15">
      <c r="B462" s="145"/>
      <c r="C462" s="144"/>
      <c r="D462" s="144"/>
      <c r="E462" s="144"/>
      <c r="F462" s="144"/>
    </row>
    <row r="463" spans="2:6" ht="15">
      <c r="B463" s="145"/>
      <c r="C463" s="144"/>
      <c r="D463" s="144"/>
      <c r="E463" s="144"/>
      <c r="F463" s="144"/>
    </row>
    <row r="464" spans="2:6" ht="15">
      <c r="B464" s="145"/>
      <c r="C464" s="144"/>
      <c r="D464" s="144"/>
      <c r="E464" s="144"/>
      <c r="F464" s="144"/>
    </row>
    <row r="465" spans="2:6" ht="15">
      <c r="B465" s="145"/>
      <c r="C465" s="144"/>
      <c r="D465" s="144"/>
      <c r="E465" s="144"/>
      <c r="F465" s="144"/>
    </row>
    <row r="466" spans="2:6" ht="15">
      <c r="B466" s="145"/>
      <c r="C466" s="144"/>
      <c r="D466" s="144"/>
      <c r="E466" s="144"/>
      <c r="F466" s="144"/>
    </row>
    <row r="467" spans="2:6" ht="15">
      <c r="B467" s="145"/>
      <c r="C467" s="144"/>
      <c r="D467" s="144"/>
      <c r="E467" s="144"/>
      <c r="F467" s="144"/>
    </row>
    <row r="468" spans="2:6" ht="15">
      <c r="B468" s="145"/>
      <c r="C468" s="144"/>
      <c r="D468" s="144"/>
      <c r="E468" s="144"/>
      <c r="F468" s="144"/>
    </row>
    <row r="469" spans="2:6" ht="15">
      <c r="B469" s="145"/>
      <c r="C469" s="144"/>
      <c r="D469" s="144"/>
      <c r="E469" s="144"/>
      <c r="F469" s="144"/>
    </row>
    <row r="470" spans="2:6" ht="15">
      <c r="B470" s="145"/>
      <c r="C470" s="144"/>
      <c r="D470" s="144"/>
      <c r="E470" s="144"/>
      <c r="F470" s="144"/>
    </row>
    <row r="471" spans="2:6" ht="15">
      <c r="B471" s="145"/>
      <c r="C471" s="144"/>
      <c r="D471" s="144"/>
      <c r="E471" s="144"/>
      <c r="F471" s="144"/>
    </row>
    <row r="472" spans="2:6" ht="15">
      <c r="B472" s="145"/>
      <c r="C472" s="144"/>
      <c r="D472" s="144"/>
      <c r="E472" s="144"/>
      <c r="F472" s="144"/>
    </row>
    <row r="473" spans="2:6" ht="15">
      <c r="B473" s="145"/>
      <c r="C473" s="144"/>
      <c r="D473" s="144"/>
      <c r="E473" s="144"/>
      <c r="F473" s="144"/>
    </row>
    <row r="474" spans="2:6" ht="15">
      <c r="B474" s="145"/>
      <c r="C474" s="144"/>
      <c r="D474" s="144"/>
      <c r="E474" s="144"/>
      <c r="F474" s="144"/>
    </row>
    <row r="475" spans="2:6" ht="15">
      <c r="B475" s="145"/>
      <c r="C475" s="144"/>
      <c r="D475" s="144"/>
      <c r="E475" s="144"/>
      <c r="F475" s="144"/>
    </row>
    <row r="476" spans="2:6" ht="15">
      <c r="B476" s="145"/>
      <c r="C476" s="144"/>
      <c r="D476" s="144"/>
      <c r="E476" s="144"/>
      <c r="F476" s="144"/>
    </row>
    <row r="477" spans="2:6" ht="15">
      <c r="B477" s="145"/>
      <c r="C477" s="144"/>
      <c r="D477" s="144"/>
      <c r="E477" s="144"/>
      <c r="F477" s="144"/>
    </row>
    <row r="478" spans="2:6" ht="15">
      <c r="B478" s="145"/>
      <c r="C478" s="144"/>
      <c r="D478" s="144"/>
      <c r="E478" s="144"/>
      <c r="F478" s="144"/>
    </row>
    <row r="479" spans="2:6" ht="15">
      <c r="B479" s="145"/>
      <c r="C479" s="144"/>
      <c r="D479" s="144"/>
      <c r="E479" s="144"/>
      <c r="F479" s="144"/>
    </row>
    <row r="480" spans="2:6" ht="15">
      <c r="B480" s="145"/>
      <c r="C480" s="144"/>
      <c r="D480" s="144"/>
      <c r="E480" s="144"/>
      <c r="F480" s="144"/>
    </row>
    <row r="481" spans="2:6" ht="15">
      <c r="B481" s="145"/>
      <c r="C481" s="144"/>
      <c r="D481" s="144"/>
      <c r="E481" s="144"/>
      <c r="F481" s="144"/>
    </row>
    <row r="482" spans="2:6" ht="15">
      <c r="B482" s="145"/>
      <c r="C482" s="144"/>
      <c r="D482" s="144"/>
      <c r="E482" s="144"/>
      <c r="F482" s="144"/>
    </row>
    <row r="483" spans="2:6" ht="15">
      <c r="B483" s="145"/>
      <c r="C483" s="144"/>
      <c r="D483" s="144"/>
      <c r="E483" s="144"/>
      <c r="F483" s="144"/>
    </row>
    <row r="484" spans="2:6" ht="15">
      <c r="B484" s="145"/>
      <c r="C484" s="144"/>
      <c r="D484" s="144"/>
      <c r="E484" s="144"/>
      <c r="F484" s="144"/>
    </row>
    <row r="485" spans="2:6" ht="15">
      <c r="B485" s="145"/>
      <c r="C485" s="144"/>
      <c r="D485" s="144"/>
      <c r="E485" s="144"/>
      <c r="F485" s="144"/>
    </row>
    <row r="486" spans="2:6" ht="15">
      <c r="B486" s="145"/>
      <c r="C486" s="144"/>
      <c r="D486" s="144"/>
      <c r="E486" s="144"/>
      <c r="F486" s="144"/>
    </row>
    <row r="487" spans="2:6" ht="15">
      <c r="B487" s="145"/>
      <c r="C487" s="144"/>
      <c r="D487" s="144"/>
      <c r="E487" s="144"/>
      <c r="F487" s="144"/>
    </row>
    <row r="488" spans="2:6" ht="15">
      <c r="B488" s="145"/>
      <c r="C488" s="144"/>
      <c r="D488" s="144"/>
      <c r="E488" s="144"/>
      <c r="F488" s="144"/>
    </row>
    <row r="489" spans="2:6" ht="15">
      <c r="B489" s="145"/>
      <c r="C489" s="144"/>
      <c r="D489" s="144"/>
      <c r="E489" s="144"/>
      <c r="F489" s="144"/>
    </row>
    <row r="490" spans="2:6" ht="15">
      <c r="B490" s="145"/>
      <c r="C490" s="144"/>
      <c r="D490" s="144"/>
      <c r="E490" s="144"/>
      <c r="F490" s="144"/>
    </row>
    <row r="491" spans="2:6" ht="15">
      <c r="B491" s="145"/>
      <c r="C491" s="144"/>
      <c r="D491" s="144"/>
      <c r="E491" s="144"/>
      <c r="F491" s="144"/>
    </row>
    <row r="492" spans="2:6" ht="15">
      <c r="B492" s="145"/>
      <c r="C492" s="144"/>
      <c r="D492" s="144"/>
      <c r="E492" s="144"/>
      <c r="F492" s="144"/>
    </row>
    <row r="493" spans="2:6" ht="15">
      <c r="B493" s="145"/>
      <c r="C493" s="144"/>
      <c r="D493" s="144"/>
      <c r="E493" s="144"/>
      <c r="F493" s="144"/>
    </row>
    <row r="494" spans="2:6" ht="15">
      <c r="B494" s="145"/>
      <c r="C494" s="144"/>
      <c r="D494" s="144"/>
      <c r="E494" s="144"/>
      <c r="F494" s="144"/>
    </row>
    <row r="495" spans="2:6" ht="15">
      <c r="B495" s="145"/>
      <c r="C495" s="144"/>
      <c r="D495" s="144"/>
      <c r="E495" s="144"/>
      <c r="F495" s="144"/>
    </row>
    <row r="496" spans="2:6" ht="15">
      <c r="B496" s="145"/>
      <c r="C496" s="144"/>
      <c r="D496" s="144"/>
      <c r="E496" s="144"/>
      <c r="F496" s="144"/>
    </row>
    <row r="497" spans="2:6" ht="15">
      <c r="B497" s="145"/>
      <c r="C497" s="144"/>
      <c r="D497" s="144"/>
      <c r="E497" s="144"/>
      <c r="F497" s="144"/>
    </row>
    <row r="498" spans="2:6" ht="15">
      <c r="B498" s="145"/>
      <c r="C498" s="144"/>
      <c r="D498" s="144"/>
      <c r="E498" s="144"/>
      <c r="F498" s="144"/>
    </row>
    <row r="499" spans="2:6" ht="15">
      <c r="B499" s="145"/>
      <c r="C499" s="144"/>
      <c r="D499" s="144"/>
      <c r="E499" s="144"/>
      <c r="F499" s="144"/>
    </row>
    <row r="500" spans="2:6" ht="15">
      <c r="B500" s="145"/>
      <c r="C500" s="144"/>
      <c r="D500" s="144"/>
      <c r="E500" s="144"/>
      <c r="F500" s="144"/>
    </row>
    <row r="501" spans="2:6" ht="15">
      <c r="B501" s="145"/>
      <c r="C501" s="144"/>
      <c r="D501" s="144"/>
      <c r="E501" s="144"/>
      <c r="F501" s="144"/>
    </row>
    <row r="502" spans="2:6" ht="15">
      <c r="B502" s="145"/>
      <c r="C502" s="144"/>
      <c r="D502" s="144"/>
      <c r="E502" s="144"/>
      <c r="F502" s="144"/>
    </row>
    <row r="503" spans="2:6" ht="15">
      <c r="B503" s="145"/>
      <c r="C503" s="144"/>
      <c r="D503" s="144"/>
      <c r="E503" s="144"/>
      <c r="F503" s="144"/>
    </row>
    <row r="504" spans="2:6" ht="15">
      <c r="B504" s="145"/>
      <c r="C504" s="144"/>
      <c r="D504" s="144"/>
      <c r="E504" s="144"/>
      <c r="F504" s="144"/>
    </row>
    <row r="505" spans="2:6" ht="15">
      <c r="B505" s="145"/>
      <c r="C505" s="144"/>
      <c r="D505" s="144"/>
      <c r="E505" s="144"/>
      <c r="F505" s="144"/>
    </row>
    <row r="506" spans="2:6" ht="15">
      <c r="B506" s="145"/>
      <c r="C506" s="144"/>
      <c r="D506" s="144"/>
      <c r="E506" s="144"/>
      <c r="F506" s="144"/>
    </row>
    <row r="507" spans="2:6" ht="15">
      <c r="B507" s="145"/>
      <c r="C507" s="144"/>
      <c r="D507" s="144"/>
      <c r="E507" s="144"/>
      <c r="F507" s="144"/>
    </row>
    <row r="508" spans="2:6" ht="15">
      <c r="B508" s="145"/>
      <c r="C508" s="144"/>
      <c r="D508" s="144"/>
      <c r="E508" s="144"/>
      <c r="F508" s="144"/>
    </row>
    <row r="509" spans="2:6" ht="15">
      <c r="B509" s="145"/>
      <c r="C509" s="144"/>
      <c r="D509" s="144"/>
      <c r="E509" s="144"/>
      <c r="F509" s="144"/>
    </row>
    <row r="510" spans="2:6" ht="15">
      <c r="B510" s="145"/>
      <c r="C510" s="144"/>
      <c r="D510" s="144"/>
      <c r="E510" s="144"/>
      <c r="F510" s="144"/>
    </row>
    <row r="511" spans="2:6" ht="15">
      <c r="B511" s="145"/>
      <c r="C511" s="144"/>
      <c r="D511" s="144"/>
      <c r="E511" s="144"/>
      <c r="F511" s="144"/>
    </row>
    <row r="512" spans="2:6" ht="15">
      <c r="B512" s="145"/>
      <c r="C512" s="144"/>
      <c r="D512" s="144"/>
      <c r="E512" s="144"/>
      <c r="F512" s="144"/>
    </row>
    <row r="513" spans="2:6" ht="15">
      <c r="B513" s="145"/>
      <c r="C513" s="144"/>
      <c r="D513" s="144"/>
      <c r="E513" s="144"/>
      <c r="F513" s="144"/>
    </row>
    <row r="514" spans="2:6" ht="15">
      <c r="B514" s="145"/>
      <c r="C514" s="144"/>
      <c r="D514" s="144"/>
      <c r="E514" s="144"/>
      <c r="F514" s="144"/>
    </row>
    <row r="515" spans="2:6" ht="15">
      <c r="B515" s="145"/>
      <c r="C515" s="144"/>
      <c r="D515" s="144"/>
      <c r="E515" s="144"/>
      <c r="F515" s="144"/>
    </row>
    <row r="516" spans="2:6" ht="15">
      <c r="B516" s="145"/>
      <c r="C516" s="144"/>
      <c r="D516" s="144"/>
      <c r="E516" s="144"/>
      <c r="F516" s="144"/>
    </row>
    <row r="517" spans="2:6" ht="15">
      <c r="B517" s="145"/>
      <c r="C517" s="144"/>
      <c r="D517" s="144"/>
      <c r="E517" s="144"/>
      <c r="F517" s="144"/>
    </row>
    <row r="518" spans="2:6" ht="15">
      <c r="B518" s="145"/>
      <c r="C518" s="144"/>
      <c r="D518" s="144"/>
      <c r="E518" s="144"/>
      <c r="F518" s="144"/>
    </row>
    <row r="519" spans="2:6" ht="15">
      <c r="B519" s="145"/>
      <c r="C519" s="144"/>
      <c r="D519" s="144"/>
      <c r="E519" s="144"/>
      <c r="F519" s="144"/>
    </row>
    <row r="520" spans="2:6" ht="15">
      <c r="B520" s="145"/>
      <c r="C520" s="144"/>
      <c r="D520" s="144"/>
      <c r="E520" s="144"/>
      <c r="F520" s="144"/>
    </row>
    <row r="521" spans="2:6" ht="15">
      <c r="B521" s="145"/>
      <c r="C521" s="144"/>
      <c r="D521" s="144"/>
      <c r="E521" s="144"/>
      <c r="F521" s="144"/>
    </row>
    <row r="522" spans="2:6" ht="15">
      <c r="B522" s="145"/>
      <c r="C522" s="144"/>
      <c r="D522" s="144"/>
      <c r="E522" s="144"/>
      <c r="F522" s="144"/>
    </row>
    <row r="523" spans="2:6" ht="15">
      <c r="B523" s="145"/>
      <c r="C523" s="144"/>
      <c r="D523" s="144"/>
      <c r="E523" s="144"/>
      <c r="F523" s="144"/>
    </row>
    <row r="524" spans="2:6" ht="15">
      <c r="B524" s="145"/>
      <c r="C524" s="144"/>
      <c r="D524" s="144"/>
      <c r="E524" s="144"/>
      <c r="F524" s="144"/>
    </row>
    <row r="525" spans="2:6" ht="15">
      <c r="B525" s="145"/>
      <c r="C525" s="144"/>
      <c r="D525" s="144"/>
      <c r="E525" s="144"/>
      <c r="F525" s="144"/>
    </row>
    <row r="526" spans="2:6" ht="15">
      <c r="B526" s="145"/>
      <c r="C526" s="144"/>
      <c r="D526" s="144"/>
      <c r="E526" s="144"/>
      <c r="F526" s="144"/>
    </row>
    <row r="527" spans="2:6" ht="15">
      <c r="B527" s="145"/>
      <c r="C527" s="144"/>
      <c r="D527" s="144"/>
      <c r="E527" s="144"/>
      <c r="F527" s="144"/>
    </row>
    <row r="528" spans="2:6" ht="15">
      <c r="B528" s="145"/>
      <c r="C528" s="144"/>
      <c r="D528" s="144"/>
      <c r="E528" s="144"/>
      <c r="F528" s="144"/>
    </row>
    <row r="529" spans="2:6" ht="15">
      <c r="B529" s="145"/>
      <c r="C529" s="144"/>
      <c r="D529" s="144"/>
      <c r="E529" s="144"/>
      <c r="F529" s="144"/>
    </row>
    <row r="530" spans="2:6" ht="15">
      <c r="B530" s="145"/>
      <c r="C530" s="144"/>
      <c r="D530" s="144"/>
      <c r="E530" s="144"/>
      <c r="F530" s="144"/>
    </row>
    <row r="531" spans="2:6" ht="15">
      <c r="B531" s="145"/>
      <c r="C531" s="144"/>
      <c r="D531" s="144"/>
      <c r="E531" s="144"/>
      <c r="F531" s="144"/>
    </row>
    <row r="532" spans="2:6" ht="15">
      <c r="B532" s="145"/>
      <c r="C532" s="144"/>
      <c r="D532" s="144"/>
      <c r="E532" s="144"/>
      <c r="F532" s="144"/>
    </row>
    <row r="533" spans="2:6" ht="15">
      <c r="B533" s="145"/>
      <c r="C533" s="144"/>
      <c r="D533" s="144"/>
      <c r="E533" s="144"/>
      <c r="F533" s="144"/>
    </row>
    <row r="534" spans="2:6" ht="15">
      <c r="B534" s="145"/>
      <c r="C534" s="144"/>
      <c r="D534" s="144"/>
      <c r="E534" s="144"/>
      <c r="F534" s="144"/>
    </row>
    <row r="535" spans="2:6" ht="15">
      <c r="B535" s="145"/>
      <c r="C535" s="144"/>
      <c r="D535" s="144"/>
      <c r="E535" s="144"/>
      <c r="F535" s="144"/>
    </row>
    <row r="536" spans="2:6" ht="15">
      <c r="B536" s="145"/>
      <c r="C536" s="144"/>
      <c r="D536" s="144"/>
      <c r="E536" s="144"/>
      <c r="F536" s="144"/>
    </row>
    <row r="537" spans="2:6" ht="15">
      <c r="B537" s="145"/>
      <c r="C537" s="144"/>
      <c r="D537" s="144"/>
      <c r="E537" s="144"/>
      <c r="F537" s="144"/>
    </row>
    <row r="538" spans="2:6" ht="15">
      <c r="B538" s="145"/>
      <c r="C538" s="144"/>
      <c r="D538" s="144"/>
      <c r="E538" s="144"/>
      <c r="F538" s="144"/>
    </row>
    <row r="539" spans="2:6" ht="15">
      <c r="B539" s="145"/>
      <c r="C539" s="144"/>
      <c r="D539" s="144"/>
      <c r="E539" s="144"/>
      <c r="F539" s="144"/>
    </row>
    <row r="540" spans="2:6" ht="15">
      <c r="B540" s="145"/>
      <c r="C540" s="144"/>
      <c r="D540" s="144"/>
      <c r="E540" s="144"/>
      <c r="F540" s="144"/>
    </row>
    <row r="541" spans="2:6" ht="15">
      <c r="B541" s="145"/>
      <c r="C541" s="144"/>
      <c r="D541" s="144"/>
      <c r="E541" s="144"/>
      <c r="F541" s="144"/>
    </row>
    <row r="542" spans="2:6" ht="15">
      <c r="B542" s="145"/>
      <c r="C542" s="144"/>
      <c r="D542" s="144"/>
      <c r="E542" s="144"/>
      <c r="F542" s="144"/>
    </row>
    <row r="543" spans="2:6" ht="15">
      <c r="B543" s="145"/>
      <c r="C543" s="144"/>
      <c r="D543" s="144"/>
      <c r="E543" s="144"/>
      <c r="F543" s="144"/>
    </row>
    <row r="544" spans="2:6" ht="15">
      <c r="B544" s="145"/>
      <c r="C544" s="144"/>
      <c r="D544" s="144"/>
      <c r="E544" s="144"/>
      <c r="F544" s="144"/>
    </row>
    <row r="545" spans="2:6" ht="15">
      <c r="B545" s="145"/>
      <c r="C545" s="144"/>
      <c r="D545" s="144"/>
      <c r="E545" s="144"/>
      <c r="F545" s="144"/>
    </row>
    <row r="546" spans="2:6" ht="15">
      <c r="B546" s="145"/>
      <c r="C546" s="144"/>
      <c r="D546" s="144"/>
      <c r="E546" s="144"/>
      <c r="F546" s="144"/>
    </row>
    <row r="547" spans="2:6" ht="15">
      <c r="B547" s="145"/>
      <c r="C547" s="144"/>
      <c r="D547" s="144"/>
      <c r="E547" s="144"/>
      <c r="F547" s="144"/>
    </row>
    <row r="548" spans="2:6" ht="15">
      <c r="B548" s="145"/>
      <c r="C548" s="144"/>
      <c r="D548" s="144"/>
      <c r="E548" s="144"/>
      <c r="F548" s="144"/>
    </row>
    <row r="549" spans="2:6" ht="15">
      <c r="B549" s="145"/>
      <c r="C549" s="144"/>
      <c r="D549" s="144"/>
      <c r="E549" s="144"/>
      <c r="F549" s="144"/>
    </row>
    <row r="550" spans="2:6" ht="15">
      <c r="B550" s="145"/>
      <c r="C550" s="144"/>
      <c r="D550" s="144"/>
      <c r="E550" s="144"/>
      <c r="F550" s="144"/>
    </row>
    <row r="551" spans="2:6" ht="15">
      <c r="B551" s="145"/>
      <c r="C551" s="144"/>
      <c r="D551" s="144"/>
      <c r="E551" s="144"/>
      <c r="F551" s="144"/>
    </row>
    <row r="552" spans="2:6" ht="15">
      <c r="B552" s="145"/>
      <c r="C552" s="144"/>
      <c r="D552" s="144"/>
      <c r="E552" s="144"/>
      <c r="F552" s="144"/>
    </row>
    <row r="553" spans="2:6" ht="15">
      <c r="B553" s="145"/>
      <c r="C553" s="144"/>
      <c r="D553" s="144"/>
      <c r="E553" s="144"/>
      <c r="F553" s="144"/>
    </row>
    <row r="554" spans="2:6" ht="15">
      <c r="B554" s="145"/>
      <c r="C554" s="144"/>
      <c r="D554" s="144"/>
      <c r="E554" s="144"/>
      <c r="F554" s="144"/>
    </row>
    <row r="555" spans="2:6" ht="15">
      <c r="B555" s="145"/>
      <c r="C555" s="144"/>
      <c r="D555" s="144"/>
      <c r="E555" s="144"/>
      <c r="F555" s="144"/>
    </row>
    <row r="556" spans="2:6" ht="15">
      <c r="B556" s="145"/>
      <c r="C556" s="144"/>
      <c r="D556" s="144"/>
      <c r="E556" s="144"/>
      <c r="F556" s="144"/>
    </row>
    <row r="557" spans="2:6" ht="15">
      <c r="B557" s="145"/>
      <c r="C557" s="144"/>
      <c r="D557" s="144"/>
      <c r="E557" s="144"/>
      <c r="F557" s="144"/>
    </row>
    <row r="558" spans="2:6" ht="15">
      <c r="B558" s="145"/>
      <c r="C558" s="144"/>
      <c r="D558" s="144"/>
      <c r="E558" s="144"/>
      <c r="F558" s="144"/>
    </row>
    <row r="559" spans="2:6" ht="15">
      <c r="B559" s="145"/>
      <c r="C559" s="144"/>
      <c r="D559" s="144"/>
      <c r="E559" s="144"/>
      <c r="F559" s="144"/>
    </row>
    <row r="560" spans="2:6" ht="15">
      <c r="B560" s="145"/>
      <c r="C560" s="144"/>
      <c r="D560" s="144"/>
      <c r="E560" s="144"/>
      <c r="F560" s="144"/>
    </row>
    <row r="561" spans="2:6" ht="15">
      <c r="B561" s="145"/>
      <c r="C561" s="144"/>
      <c r="D561" s="144"/>
      <c r="E561" s="144"/>
      <c r="F561" s="144"/>
    </row>
    <row r="562" spans="2:6" ht="15">
      <c r="B562" s="145"/>
      <c r="C562" s="144"/>
      <c r="D562" s="144"/>
      <c r="E562" s="144"/>
      <c r="F562" s="144"/>
    </row>
    <row r="563" spans="2:6" ht="15">
      <c r="B563" s="145"/>
      <c r="C563" s="144"/>
      <c r="D563" s="144"/>
      <c r="E563" s="144"/>
      <c r="F563" s="144"/>
    </row>
    <row r="564" spans="2:6" ht="15">
      <c r="B564" s="145"/>
      <c r="C564" s="144"/>
      <c r="D564" s="144"/>
      <c r="E564" s="144"/>
      <c r="F564" s="144"/>
    </row>
    <row r="565" spans="2:6" ht="15">
      <c r="B565" s="145"/>
      <c r="C565" s="144"/>
      <c r="D565" s="144"/>
      <c r="E565" s="144"/>
      <c r="F565" s="144"/>
    </row>
    <row r="566" spans="2:6" ht="15">
      <c r="B566" s="145"/>
      <c r="C566" s="144"/>
      <c r="D566" s="144"/>
      <c r="E566" s="144"/>
      <c r="F566" s="144"/>
    </row>
    <row r="567" spans="2:6" ht="15">
      <c r="B567" s="145"/>
      <c r="C567" s="144"/>
      <c r="D567" s="144"/>
      <c r="E567" s="144"/>
      <c r="F567" s="144"/>
    </row>
    <row r="568" spans="2:6" ht="15">
      <c r="B568" s="145"/>
      <c r="C568" s="144"/>
      <c r="D568" s="144"/>
      <c r="E568" s="144"/>
      <c r="F568" s="144"/>
    </row>
    <row r="569" spans="2:6" ht="15">
      <c r="B569" s="145"/>
      <c r="C569" s="144"/>
      <c r="D569" s="144"/>
      <c r="E569" s="144"/>
      <c r="F569" s="144"/>
    </row>
    <row r="570" spans="2:6" ht="15">
      <c r="B570" s="145"/>
      <c r="C570" s="144"/>
      <c r="D570" s="144"/>
      <c r="E570" s="144"/>
      <c r="F570" s="144"/>
    </row>
    <row r="571" spans="2:6" ht="15">
      <c r="B571" s="145"/>
      <c r="C571" s="144"/>
      <c r="D571" s="144"/>
      <c r="E571" s="144"/>
      <c r="F571" s="144"/>
    </row>
    <row r="572" spans="2:6" ht="15">
      <c r="B572" s="145"/>
      <c r="C572" s="144"/>
      <c r="D572" s="144"/>
      <c r="E572" s="144"/>
      <c r="F572" s="144"/>
    </row>
    <row r="573" spans="2:6" ht="15">
      <c r="B573" s="145"/>
      <c r="C573" s="144"/>
      <c r="D573" s="144"/>
      <c r="E573" s="144"/>
      <c r="F573" s="144"/>
    </row>
    <row r="574" spans="2:6" ht="15">
      <c r="B574" s="145"/>
      <c r="C574" s="144"/>
      <c r="D574" s="144"/>
      <c r="E574" s="144"/>
      <c r="F574" s="144"/>
    </row>
    <row r="575" spans="2:6" ht="15">
      <c r="B575" s="145"/>
      <c r="C575" s="144"/>
      <c r="D575" s="144"/>
      <c r="E575" s="144"/>
      <c r="F575" s="144"/>
    </row>
    <row r="576" spans="2:6" ht="15">
      <c r="B576" s="145"/>
      <c r="C576" s="144"/>
      <c r="D576" s="144"/>
      <c r="E576" s="144"/>
      <c r="F576" s="144"/>
    </row>
    <row r="577" spans="2:6" ht="15">
      <c r="B577" s="145"/>
      <c r="C577" s="144"/>
      <c r="D577" s="144"/>
      <c r="E577" s="144"/>
      <c r="F577" s="144"/>
    </row>
    <row r="578" spans="2:6" ht="15">
      <c r="B578" s="145"/>
      <c r="C578" s="144"/>
      <c r="D578" s="144"/>
      <c r="E578" s="144"/>
      <c r="F578" s="144"/>
    </row>
    <row r="579" spans="2:6" ht="15">
      <c r="B579" s="145"/>
      <c r="C579" s="144"/>
      <c r="D579" s="144"/>
      <c r="E579" s="144"/>
      <c r="F579" s="144"/>
    </row>
    <row r="580" spans="2:6" ht="15">
      <c r="B580" s="145"/>
      <c r="C580" s="144"/>
      <c r="D580" s="144"/>
      <c r="E580" s="144"/>
      <c r="F580" s="144"/>
    </row>
    <row r="581" spans="2:6" ht="15">
      <c r="B581" s="145"/>
      <c r="C581" s="144"/>
      <c r="D581" s="144"/>
      <c r="E581" s="144"/>
      <c r="F581" s="144"/>
    </row>
    <row r="582" spans="2:6" ht="15">
      <c r="B582" s="145"/>
      <c r="C582" s="144"/>
      <c r="D582" s="144"/>
      <c r="E582" s="144"/>
      <c r="F582" s="144"/>
    </row>
    <row r="583" spans="2:6" ht="15">
      <c r="B583" s="145"/>
      <c r="C583" s="144"/>
      <c r="D583" s="144"/>
      <c r="E583" s="144"/>
      <c r="F583" s="144"/>
    </row>
    <row r="584" spans="2:6" ht="15">
      <c r="B584" s="145"/>
      <c r="C584" s="144"/>
      <c r="D584" s="144"/>
      <c r="E584" s="144"/>
      <c r="F584" s="144"/>
    </row>
    <row r="585" spans="2:6" ht="15">
      <c r="B585" s="145"/>
      <c r="C585" s="144"/>
      <c r="D585" s="144"/>
      <c r="E585" s="144"/>
      <c r="F585" s="144"/>
    </row>
    <row r="586" spans="2:6" ht="15">
      <c r="B586" s="145"/>
      <c r="C586" s="144"/>
      <c r="D586" s="144"/>
      <c r="E586" s="144"/>
      <c r="F586" s="144"/>
    </row>
    <row r="587" spans="2:6" ht="15">
      <c r="B587" s="145"/>
      <c r="C587" s="144"/>
      <c r="D587" s="144"/>
      <c r="E587" s="144"/>
      <c r="F587" s="144"/>
    </row>
    <row r="588" spans="2:6" ht="15">
      <c r="B588" s="145"/>
      <c r="C588" s="144"/>
      <c r="D588" s="144"/>
      <c r="E588" s="144"/>
      <c r="F588" s="144"/>
    </row>
    <row r="589" spans="2:6" ht="15">
      <c r="B589" s="145"/>
      <c r="C589" s="144"/>
      <c r="D589" s="144"/>
      <c r="E589" s="144"/>
      <c r="F589" s="144"/>
    </row>
    <row r="590" spans="2:6" ht="15">
      <c r="B590" s="145"/>
      <c r="C590" s="144"/>
      <c r="D590" s="144"/>
      <c r="E590" s="144"/>
      <c r="F590" s="144"/>
    </row>
    <row r="591" spans="2:6" ht="15">
      <c r="B591" s="145"/>
      <c r="C591" s="144"/>
      <c r="D591" s="144"/>
      <c r="E591" s="144"/>
      <c r="F591" s="144"/>
    </row>
    <row r="592" spans="2:6" ht="15">
      <c r="B592" s="145"/>
      <c r="C592" s="144"/>
      <c r="D592" s="144"/>
      <c r="E592" s="144"/>
      <c r="F592" s="144"/>
    </row>
    <row r="593" spans="2:6" ht="15">
      <c r="B593" s="145"/>
      <c r="C593" s="144"/>
      <c r="D593" s="144"/>
      <c r="E593" s="144"/>
      <c r="F593" s="144"/>
    </row>
    <row r="594" spans="2:6" ht="15">
      <c r="B594" s="145"/>
      <c r="C594" s="144"/>
      <c r="D594" s="144"/>
      <c r="E594" s="144"/>
      <c r="F594" s="144"/>
    </row>
    <row r="595" spans="2:6" ht="15">
      <c r="B595" s="145"/>
      <c r="C595" s="144"/>
      <c r="D595" s="144"/>
      <c r="E595" s="144"/>
      <c r="F595" s="144"/>
    </row>
    <row r="596" spans="2:6" ht="15">
      <c r="B596" s="145"/>
      <c r="C596" s="144"/>
      <c r="D596" s="144"/>
      <c r="E596" s="144"/>
      <c r="F596" s="144"/>
    </row>
    <row r="597" spans="2:6" ht="15">
      <c r="B597" s="145"/>
      <c r="C597" s="144"/>
      <c r="D597" s="144"/>
      <c r="E597" s="144"/>
      <c r="F597" s="144"/>
    </row>
    <row r="598" spans="2:6" ht="15">
      <c r="B598" s="145"/>
      <c r="C598" s="144"/>
      <c r="D598" s="144"/>
      <c r="E598" s="144"/>
      <c r="F598" s="144"/>
    </row>
    <row r="599" spans="2:6" ht="15">
      <c r="B599" s="145"/>
      <c r="C599" s="144"/>
      <c r="D599" s="144"/>
      <c r="E599" s="144"/>
      <c r="F599" s="144"/>
    </row>
    <row r="600" spans="2:6" ht="15">
      <c r="B600" s="145"/>
      <c r="C600" s="144"/>
      <c r="D600" s="144"/>
      <c r="E600" s="144"/>
      <c r="F600" s="144"/>
    </row>
    <row r="601" spans="2:6" ht="15">
      <c r="B601" s="145"/>
      <c r="C601" s="144"/>
      <c r="D601" s="144"/>
      <c r="E601" s="144"/>
      <c r="F601" s="144"/>
    </row>
    <row r="602" spans="2:6" ht="15">
      <c r="B602" s="145"/>
      <c r="C602" s="144"/>
      <c r="D602" s="144"/>
      <c r="E602" s="144"/>
      <c r="F602" s="144"/>
    </row>
    <row r="603" spans="2:6" ht="15">
      <c r="B603" s="145"/>
      <c r="C603" s="144"/>
      <c r="D603" s="144"/>
      <c r="E603" s="144"/>
      <c r="F603" s="144"/>
    </row>
    <row r="604" spans="2:6" ht="15">
      <c r="B604" s="145"/>
      <c r="C604" s="144"/>
      <c r="D604" s="144"/>
      <c r="E604" s="144"/>
      <c r="F604" s="144"/>
    </row>
    <row r="605" spans="2:6" ht="15">
      <c r="B605" s="145"/>
      <c r="C605" s="144"/>
      <c r="D605" s="144"/>
      <c r="E605" s="144"/>
      <c r="F605" s="144"/>
    </row>
    <row r="606" spans="2:6" ht="15">
      <c r="B606" s="145"/>
      <c r="C606" s="144"/>
      <c r="D606" s="144"/>
      <c r="E606" s="144"/>
      <c r="F606" s="144"/>
    </row>
    <row r="607" spans="2:6" ht="15">
      <c r="B607" s="145"/>
      <c r="C607" s="144"/>
      <c r="D607" s="144"/>
      <c r="E607" s="144"/>
      <c r="F607" s="144"/>
    </row>
    <row r="608" spans="2:6" ht="15">
      <c r="B608" s="145"/>
      <c r="C608" s="144"/>
      <c r="D608" s="144"/>
      <c r="E608" s="144"/>
      <c r="F608" s="144"/>
    </row>
    <row r="609" spans="2:6" ht="15">
      <c r="B609" s="145"/>
      <c r="C609" s="144"/>
      <c r="D609" s="144"/>
      <c r="E609" s="144"/>
      <c r="F609" s="144"/>
    </row>
    <row r="610" spans="2:6" ht="15">
      <c r="B610" s="145"/>
      <c r="C610" s="144"/>
      <c r="D610" s="144"/>
      <c r="E610" s="144"/>
      <c r="F610" s="144"/>
    </row>
    <row r="611" spans="2:6" ht="15">
      <c r="B611" s="145"/>
      <c r="C611" s="144"/>
      <c r="D611" s="144"/>
      <c r="E611" s="144"/>
      <c r="F611" s="144"/>
    </row>
    <row r="612" spans="2:6" ht="15">
      <c r="B612" s="145"/>
      <c r="C612" s="144"/>
      <c r="D612" s="144"/>
      <c r="E612" s="144"/>
      <c r="F612" s="144"/>
    </row>
    <row r="613" spans="2:6" ht="15">
      <c r="B613" s="145"/>
      <c r="C613" s="144"/>
      <c r="D613" s="144"/>
      <c r="E613" s="144"/>
      <c r="F613" s="144"/>
    </row>
    <row r="614" spans="2:6" ht="15">
      <c r="B614" s="145"/>
      <c r="C614" s="144"/>
      <c r="D614" s="144"/>
      <c r="E614" s="144"/>
      <c r="F614" s="144"/>
    </row>
    <row r="615" spans="2:6" ht="15">
      <c r="B615" s="145"/>
      <c r="C615" s="144"/>
      <c r="D615" s="144"/>
      <c r="E615" s="144"/>
      <c r="F615" s="144"/>
    </row>
    <row r="616" spans="2:6" ht="15">
      <c r="B616" s="145"/>
      <c r="C616" s="144"/>
      <c r="D616" s="144"/>
      <c r="E616" s="144"/>
      <c r="F616" s="144"/>
    </row>
    <row r="617" spans="2:6" ht="15">
      <c r="B617" s="145"/>
      <c r="C617" s="144"/>
      <c r="D617" s="144"/>
      <c r="E617" s="144"/>
      <c r="F617" s="144"/>
    </row>
    <row r="618" spans="2:6" ht="15">
      <c r="B618" s="145"/>
      <c r="C618" s="144"/>
      <c r="D618" s="144"/>
      <c r="E618" s="144"/>
      <c r="F618" s="144"/>
    </row>
    <row r="619" spans="2:6" ht="15">
      <c r="B619" s="145"/>
      <c r="C619" s="144"/>
      <c r="D619" s="144"/>
      <c r="E619" s="144"/>
      <c r="F619" s="144"/>
    </row>
    <row r="620" spans="2:6" ht="15">
      <c r="B620" s="145"/>
      <c r="C620" s="144"/>
      <c r="D620" s="144"/>
      <c r="E620" s="144"/>
      <c r="F620" s="144"/>
    </row>
    <row r="621" spans="2:6" ht="15">
      <c r="B621" s="145"/>
      <c r="C621" s="144"/>
      <c r="D621" s="144"/>
      <c r="E621" s="144"/>
      <c r="F621" s="144"/>
    </row>
    <row r="622" spans="2:6" ht="15">
      <c r="B622" s="145"/>
      <c r="C622" s="144"/>
      <c r="D622" s="144"/>
      <c r="E622" s="144"/>
      <c r="F622" s="144"/>
    </row>
    <row r="623" spans="2:6" ht="15">
      <c r="B623" s="145"/>
      <c r="C623" s="144"/>
      <c r="D623" s="144"/>
      <c r="E623" s="144"/>
      <c r="F623" s="144"/>
    </row>
    <row r="624" spans="2:6" ht="15">
      <c r="B624" s="145"/>
      <c r="C624" s="144"/>
      <c r="D624" s="144"/>
      <c r="E624" s="144"/>
      <c r="F624" s="144"/>
    </row>
    <row r="625" spans="2:6" ht="15">
      <c r="B625" s="145"/>
      <c r="C625" s="144"/>
      <c r="D625" s="144"/>
      <c r="E625" s="144"/>
      <c r="F625" s="144"/>
    </row>
    <row r="626" spans="2:6" ht="15">
      <c r="B626" s="145"/>
      <c r="C626" s="144"/>
      <c r="D626" s="144"/>
      <c r="E626" s="144"/>
      <c r="F626" s="144"/>
    </row>
    <row r="627" spans="2:6" ht="15">
      <c r="B627" s="145"/>
      <c r="C627" s="144"/>
      <c r="D627" s="144"/>
      <c r="E627" s="144"/>
      <c r="F627" s="144"/>
    </row>
    <row r="628" spans="2:6" ht="15">
      <c r="B628" s="145"/>
      <c r="C628" s="144"/>
      <c r="D628" s="144"/>
      <c r="E628" s="144"/>
      <c r="F628" s="144"/>
    </row>
    <row r="629" spans="2:6" ht="15">
      <c r="B629" s="145"/>
      <c r="C629" s="144"/>
      <c r="D629" s="144"/>
      <c r="E629" s="144"/>
      <c r="F629" s="144"/>
    </row>
    <row r="630" spans="2:6" ht="15">
      <c r="B630" s="145"/>
      <c r="C630" s="144"/>
      <c r="D630" s="144"/>
      <c r="E630" s="144"/>
      <c r="F630" s="144"/>
    </row>
    <row r="631" spans="2:6" ht="15">
      <c r="B631" s="145"/>
      <c r="C631" s="144"/>
      <c r="D631" s="144"/>
      <c r="E631" s="144"/>
      <c r="F631" s="144"/>
    </row>
    <row r="632" spans="2:6" ht="15">
      <c r="B632" s="145"/>
      <c r="C632" s="144"/>
      <c r="D632" s="144"/>
      <c r="E632" s="144"/>
      <c r="F632" s="144"/>
    </row>
    <row r="633" spans="2:6" ht="15">
      <c r="B633" s="145"/>
      <c r="C633" s="144"/>
      <c r="D633" s="144"/>
      <c r="E633" s="144"/>
      <c r="F633" s="144"/>
    </row>
    <row r="634" spans="2:6" ht="15">
      <c r="B634" s="145"/>
      <c r="C634" s="144"/>
      <c r="D634" s="144"/>
      <c r="E634" s="144"/>
      <c r="F634" s="144"/>
    </row>
    <row r="635" spans="2:6" ht="15">
      <c r="B635" s="145"/>
      <c r="C635" s="144"/>
      <c r="D635" s="144"/>
      <c r="E635" s="144"/>
      <c r="F635" s="144"/>
    </row>
    <row r="636" spans="2:6" ht="15">
      <c r="B636" s="145"/>
      <c r="C636" s="144"/>
      <c r="D636" s="144"/>
      <c r="E636" s="144"/>
      <c r="F636" s="144"/>
    </row>
    <row r="637" spans="2:6" ht="15">
      <c r="B637" s="145"/>
      <c r="C637" s="144"/>
      <c r="D637" s="144"/>
      <c r="E637" s="144"/>
      <c r="F637" s="144"/>
    </row>
    <row r="638" spans="2:6" ht="15">
      <c r="B638" s="145"/>
      <c r="C638" s="144"/>
      <c r="D638" s="144"/>
      <c r="E638" s="144"/>
      <c r="F638" s="144"/>
    </row>
    <row r="639" spans="2:6" ht="15">
      <c r="B639" s="145"/>
      <c r="C639" s="144"/>
      <c r="D639" s="144"/>
      <c r="E639" s="144"/>
      <c r="F639" s="144"/>
    </row>
    <row r="640" spans="2:6" ht="15">
      <c r="B640" s="145"/>
      <c r="C640" s="144"/>
      <c r="D640" s="144"/>
      <c r="E640" s="144"/>
      <c r="F640" s="144"/>
    </row>
    <row r="641" spans="2:6" ht="15">
      <c r="B641" s="145"/>
      <c r="C641" s="144"/>
      <c r="D641" s="144"/>
      <c r="E641" s="144"/>
      <c r="F641" s="144"/>
    </row>
    <row r="642" spans="2:6" ht="15">
      <c r="B642" s="145"/>
      <c r="C642" s="144"/>
      <c r="D642" s="144"/>
      <c r="E642" s="144"/>
      <c r="F642" s="144"/>
    </row>
    <row r="643" spans="2:6" ht="15">
      <c r="B643" s="145"/>
      <c r="C643" s="144"/>
      <c r="D643" s="144"/>
      <c r="E643" s="144"/>
      <c r="F643" s="144"/>
    </row>
    <row r="644" spans="2:6" ht="15">
      <c r="B644" s="145"/>
      <c r="C644" s="144"/>
      <c r="D644" s="144"/>
      <c r="E644" s="144"/>
      <c r="F644" s="144"/>
    </row>
    <row r="645" spans="2:6" ht="15">
      <c r="B645" s="145"/>
      <c r="C645" s="144"/>
      <c r="D645" s="144"/>
      <c r="E645" s="144"/>
      <c r="F645" s="144"/>
    </row>
    <row r="646" spans="2:6" ht="15">
      <c r="B646" s="145"/>
      <c r="C646" s="144"/>
      <c r="D646" s="144"/>
      <c r="E646" s="144"/>
      <c r="F646" s="144"/>
    </row>
    <row r="647" spans="2:6" ht="15">
      <c r="B647" s="145"/>
      <c r="C647" s="144"/>
      <c r="D647" s="144"/>
      <c r="E647" s="144"/>
      <c r="F647" s="144"/>
    </row>
    <row r="648" spans="2:6" ht="15">
      <c r="B648" s="145"/>
      <c r="C648" s="144"/>
      <c r="D648" s="144"/>
      <c r="E648" s="144"/>
      <c r="F648" s="144"/>
    </row>
    <row r="649" spans="2:6" ht="15">
      <c r="B649" s="145"/>
      <c r="C649" s="144"/>
      <c r="D649" s="144"/>
      <c r="E649" s="144"/>
      <c r="F649" s="144"/>
    </row>
    <row r="650" spans="2:6" ht="15">
      <c r="B650" s="145"/>
      <c r="C650" s="144"/>
      <c r="D650" s="144"/>
      <c r="E650" s="144"/>
      <c r="F650" s="144"/>
    </row>
    <row r="651" spans="2:6" ht="15">
      <c r="B651" s="145"/>
      <c r="C651" s="144"/>
      <c r="D651" s="144"/>
      <c r="E651" s="144"/>
      <c r="F651" s="144"/>
    </row>
    <row r="652" spans="2:6" ht="15">
      <c r="B652" s="145"/>
      <c r="C652" s="144"/>
      <c r="D652" s="144"/>
      <c r="E652" s="144"/>
      <c r="F652" s="144"/>
    </row>
    <row r="653" spans="2:6" ht="15">
      <c r="B653" s="145"/>
      <c r="C653" s="144"/>
      <c r="D653" s="144"/>
      <c r="E653" s="144"/>
      <c r="F653" s="144"/>
    </row>
    <row r="654" spans="2:6" ht="15">
      <c r="B654" s="145"/>
      <c r="C654" s="144"/>
      <c r="D654" s="144"/>
      <c r="E654" s="144"/>
      <c r="F654" s="144"/>
    </row>
    <row r="655" spans="2:6" ht="15">
      <c r="B655" s="145"/>
      <c r="C655" s="144"/>
      <c r="D655" s="144"/>
      <c r="E655" s="144"/>
      <c r="F655" s="144"/>
    </row>
    <row r="656" spans="2:6" ht="15">
      <c r="B656" s="145"/>
      <c r="C656" s="144"/>
      <c r="D656" s="144"/>
      <c r="E656" s="144"/>
      <c r="F656" s="144"/>
    </row>
    <row r="657" spans="2:6" ht="15">
      <c r="B657" s="145"/>
      <c r="C657" s="144"/>
      <c r="D657" s="144"/>
      <c r="E657" s="144"/>
      <c r="F657" s="144"/>
    </row>
    <row r="658" spans="2:6" ht="15">
      <c r="B658" s="145"/>
      <c r="C658" s="144"/>
      <c r="D658" s="144"/>
      <c r="E658" s="144"/>
      <c r="F658" s="144"/>
    </row>
    <row r="659" spans="2:6" ht="15">
      <c r="B659" s="145"/>
      <c r="C659" s="144"/>
      <c r="D659" s="144"/>
      <c r="E659" s="144"/>
      <c r="F659" s="144"/>
    </row>
    <row r="660" spans="2:6" ht="15">
      <c r="B660" s="145"/>
      <c r="C660" s="144"/>
      <c r="D660" s="144"/>
      <c r="E660" s="144"/>
      <c r="F660" s="144"/>
    </row>
    <row r="661" spans="2:6" ht="15">
      <c r="B661" s="145"/>
      <c r="C661" s="144"/>
      <c r="D661" s="144"/>
      <c r="E661" s="144"/>
      <c r="F661" s="144"/>
    </row>
    <row r="662" spans="2:6" ht="15">
      <c r="B662" s="145"/>
      <c r="C662" s="144"/>
      <c r="D662" s="144"/>
      <c r="E662" s="144"/>
      <c r="F662" s="144"/>
    </row>
    <row r="663" spans="2:6" ht="15">
      <c r="B663" s="145"/>
      <c r="C663" s="144"/>
      <c r="D663" s="144"/>
      <c r="E663" s="144"/>
      <c r="F663" s="144"/>
    </row>
    <row r="664" spans="2:6" ht="15">
      <c r="B664" s="145"/>
      <c r="C664" s="144"/>
      <c r="D664" s="144"/>
      <c r="E664" s="144"/>
      <c r="F664" s="144"/>
    </row>
    <row r="665" spans="2:6" ht="15">
      <c r="B665" s="145"/>
      <c r="C665" s="144"/>
      <c r="D665" s="144"/>
      <c r="E665" s="144"/>
      <c r="F665" s="144"/>
    </row>
    <row r="666" spans="2:6" ht="15">
      <c r="B666" s="145"/>
      <c r="C666" s="144"/>
      <c r="D666" s="144"/>
      <c r="E666" s="144"/>
      <c r="F666" s="144"/>
    </row>
    <row r="667" spans="2:6" ht="15">
      <c r="B667" s="145"/>
      <c r="C667" s="144"/>
      <c r="D667" s="144"/>
      <c r="E667" s="144"/>
      <c r="F667" s="144"/>
    </row>
    <row r="668" spans="2:6" ht="15">
      <c r="B668" s="145"/>
      <c r="C668" s="144"/>
      <c r="D668" s="144"/>
      <c r="E668" s="144"/>
      <c r="F668" s="144"/>
    </row>
    <row r="669" spans="2:6" ht="15">
      <c r="B669" s="145"/>
      <c r="C669" s="144"/>
      <c r="D669" s="144"/>
      <c r="E669" s="144"/>
      <c r="F669" s="144"/>
    </row>
    <row r="670" spans="2:6" ht="15">
      <c r="B670" s="145"/>
      <c r="C670" s="144"/>
      <c r="D670" s="144"/>
      <c r="E670" s="144"/>
      <c r="F670" s="144"/>
    </row>
    <row r="671" spans="2:6" ht="15">
      <c r="B671" s="145"/>
      <c r="C671" s="144"/>
      <c r="D671" s="144"/>
      <c r="E671" s="144"/>
      <c r="F671" s="144"/>
    </row>
    <row r="672" spans="2:6" ht="15">
      <c r="B672" s="145"/>
      <c r="C672" s="144"/>
      <c r="D672" s="144"/>
      <c r="E672" s="144"/>
      <c r="F672" s="144"/>
    </row>
    <row r="673" spans="2:6" ht="15">
      <c r="B673" s="145"/>
      <c r="C673" s="144"/>
      <c r="D673" s="144"/>
      <c r="E673" s="144"/>
      <c r="F673" s="144"/>
    </row>
    <row r="674" spans="2:6" ht="15">
      <c r="B674" s="145"/>
      <c r="C674" s="144"/>
      <c r="D674" s="144"/>
      <c r="E674" s="144"/>
      <c r="F674" s="144"/>
    </row>
    <row r="675" spans="2:6" ht="15">
      <c r="B675" s="145"/>
      <c r="C675" s="144"/>
      <c r="D675" s="144"/>
      <c r="E675" s="144"/>
      <c r="F675" s="144"/>
    </row>
    <row r="676" spans="2:6" ht="15">
      <c r="B676" s="145"/>
      <c r="C676" s="144"/>
      <c r="D676" s="144"/>
      <c r="E676" s="144"/>
      <c r="F676" s="144"/>
    </row>
    <row r="677" spans="2:6" ht="15">
      <c r="B677" s="145"/>
      <c r="C677" s="144"/>
      <c r="D677" s="144"/>
      <c r="E677" s="144"/>
      <c r="F677" s="144"/>
    </row>
    <row r="678" spans="2:6" ht="15">
      <c r="B678" s="145"/>
      <c r="C678" s="144"/>
      <c r="D678" s="144"/>
      <c r="E678" s="144"/>
      <c r="F678" s="144"/>
    </row>
    <row r="679" spans="2:6" ht="15">
      <c r="B679" s="145"/>
      <c r="C679" s="144"/>
      <c r="D679" s="144"/>
      <c r="E679" s="144"/>
      <c r="F679" s="144"/>
    </row>
    <row r="680" spans="2:6" ht="15">
      <c r="B680" s="145"/>
      <c r="C680" s="144"/>
      <c r="D680" s="144"/>
      <c r="E680" s="144"/>
      <c r="F680" s="144"/>
    </row>
    <row r="681" spans="2:6" ht="15">
      <c r="B681" s="145"/>
      <c r="C681" s="144"/>
      <c r="D681" s="144"/>
      <c r="E681" s="144"/>
      <c r="F681" s="144"/>
    </row>
    <row r="682" spans="2:6" ht="15">
      <c r="B682" s="145"/>
      <c r="C682" s="144"/>
      <c r="D682" s="144"/>
      <c r="E682" s="144"/>
      <c r="F682" s="144"/>
    </row>
    <row r="683" spans="2:6" ht="15">
      <c r="B683" s="145"/>
      <c r="C683" s="144"/>
      <c r="D683" s="144"/>
      <c r="E683" s="144"/>
      <c r="F683" s="144"/>
    </row>
    <row r="684" spans="2:6" ht="15">
      <c r="B684" s="145"/>
      <c r="C684" s="144"/>
      <c r="D684" s="144"/>
      <c r="E684" s="144"/>
      <c r="F684" s="144"/>
    </row>
    <row r="685" spans="2:6" ht="15">
      <c r="B685" s="145"/>
      <c r="C685" s="144"/>
      <c r="D685" s="144"/>
      <c r="E685" s="144"/>
      <c r="F685" s="144"/>
    </row>
    <row r="686" spans="2:6" ht="15">
      <c r="B686" s="145"/>
      <c r="C686" s="144"/>
      <c r="D686" s="144"/>
      <c r="E686" s="144"/>
      <c r="F686" s="144"/>
    </row>
    <row r="687" spans="2:6" ht="15">
      <c r="B687" s="145"/>
      <c r="C687" s="144"/>
      <c r="D687" s="144"/>
      <c r="E687" s="144"/>
      <c r="F687" s="144"/>
    </row>
    <row r="688" spans="2:6" ht="15">
      <c r="B688" s="145"/>
      <c r="C688" s="144"/>
      <c r="D688" s="144"/>
      <c r="E688" s="144"/>
      <c r="F688" s="144"/>
    </row>
    <row r="689" spans="2:6" ht="15">
      <c r="B689" s="145"/>
      <c r="C689" s="144"/>
      <c r="D689" s="144"/>
      <c r="E689" s="144"/>
      <c r="F689" s="144"/>
    </row>
    <row r="690" spans="2:6" ht="15">
      <c r="B690" s="145"/>
      <c r="C690" s="144"/>
      <c r="D690" s="144"/>
      <c r="E690" s="144"/>
      <c r="F690" s="144"/>
    </row>
    <row r="691" spans="2:6" ht="15">
      <c r="B691" s="145"/>
      <c r="C691" s="144"/>
      <c r="D691" s="144"/>
      <c r="E691" s="144"/>
      <c r="F691" s="144"/>
    </row>
    <row r="692" spans="2:6" ht="15">
      <c r="B692" s="145"/>
      <c r="C692" s="144"/>
      <c r="D692" s="144"/>
      <c r="E692" s="144"/>
      <c r="F692" s="144"/>
    </row>
    <row r="693" spans="2:6" ht="15">
      <c r="B693" s="145"/>
      <c r="C693" s="144"/>
      <c r="D693" s="144"/>
      <c r="E693" s="144"/>
      <c r="F693" s="144"/>
    </row>
    <row r="694" spans="2:6" ht="15">
      <c r="B694" s="145"/>
      <c r="C694" s="144"/>
      <c r="D694" s="144"/>
      <c r="E694" s="144"/>
      <c r="F694" s="144"/>
    </row>
    <row r="695" spans="2:6" ht="15">
      <c r="B695" s="145"/>
      <c r="C695" s="144"/>
      <c r="D695" s="144"/>
      <c r="E695" s="144"/>
      <c r="F695" s="144"/>
    </row>
    <row r="696" spans="2:6" ht="15">
      <c r="B696" s="145"/>
      <c r="C696" s="144"/>
      <c r="D696" s="144"/>
      <c r="E696" s="144"/>
      <c r="F696" s="144"/>
    </row>
    <row r="697" spans="2:6" ht="15">
      <c r="B697" s="145"/>
      <c r="C697" s="144"/>
      <c r="D697" s="144"/>
      <c r="E697" s="144"/>
      <c r="F697" s="144"/>
    </row>
    <row r="698" spans="2:6" ht="15">
      <c r="B698" s="145"/>
      <c r="C698" s="144"/>
      <c r="D698" s="144"/>
      <c r="E698" s="144"/>
      <c r="F698" s="144"/>
    </row>
    <row r="699" spans="2:6" ht="15">
      <c r="B699" s="145"/>
      <c r="C699" s="144"/>
      <c r="D699" s="144"/>
      <c r="E699" s="144"/>
      <c r="F699" s="144"/>
    </row>
    <row r="700" spans="2:6" ht="15">
      <c r="B700" s="145"/>
      <c r="C700" s="144"/>
      <c r="D700" s="144"/>
      <c r="E700" s="144"/>
      <c r="F700" s="144"/>
    </row>
    <row r="701" spans="2:6" ht="15">
      <c r="B701" s="145"/>
      <c r="C701" s="144"/>
      <c r="D701" s="144"/>
      <c r="E701" s="144"/>
      <c r="F701" s="144"/>
    </row>
    <row r="702" spans="2:6" ht="15">
      <c r="B702" s="145"/>
      <c r="C702" s="144"/>
      <c r="D702" s="144"/>
      <c r="E702" s="144"/>
      <c r="F702" s="144"/>
    </row>
    <row r="703" spans="2:6" ht="15">
      <c r="B703" s="145"/>
      <c r="C703" s="144"/>
      <c r="D703" s="144"/>
      <c r="E703" s="144"/>
      <c r="F703" s="144"/>
    </row>
    <row r="704" spans="2:6" ht="15">
      <c r="B704" s="145"/>
      <c r="C704" s="144"/>
      <c r="D704" s="144"/>
      <c r="E704" s="144"/>
      <c r="F704" s="144"/>
    </row>
    <row r="705" spans="2:6" ht="15">
      <c r="B705" s="145"/>
      <c r="C705" s="144"/>
      <c r="D705" s="144"/>
      <c r="E705" s="144"/>
      <c r="F705" s="144"/>
    </row>
    <row r="706" spans="2:6" ht="15">
      <c r="B706" s="145"/>
      <c r="C706" s="144"/>
      <c r="D706" s="144"/>
      <c r="E706" s="144"/>
      <c r="F706" s="144"/>
    </row>
    <row r="707" spans="2:6" ht="15">
      <c r="B707" s="145"/>
      <c r="C707" s="144"/>
      <c r="D707" s="144"/>
      <c r="E707" s="144"/>
      <c r="F707" s="144"/>
    </row>
    <row r="708" spans="2:6" ht="15">
      <c r="B708" s="145"/>
      <c r="C708" s="144"/>
      <c r="D708" s="144"/>
      <c r="E708" s="144"/>
      <c r="F708" s="144"/>
    </row>
    <row r="709" spans="2:6" ht="15">
      <c r="B709" s="145"/>
      <c r="C709" s="144"/>
      <c r="D709" s="144"/>
      <c r="E709" s="144"/>
      <c r="F709" s="144"/>
    </row>
    <row r="710" spans="2:6" ht="15">
      <c r="B710" s="145"/>
      <c r="C710" s="144"/>
      <c r="D710" s="144"/>
      <c r="E710" s="144"/>
      <c r="F710" s="144"/>
    </row>
    <row r="711" spans="2:6" ht="15">
      <c r="B711" s="145"/>
      <c r="C711" s="144"/>
      <c r="D711" s="144"/>
      <c r="E711" s="144"/>
      <c r="F711" s="144"/>
    </row>
    <row r="712" spans="2:6" ht="15">
      <c r="B712" s="145"/>
      <c r="C712" s="144"/>
      <c r="D712" s="144"/>
      <c r="E712" s="144"/>
      <c r="F712" s="144"/>
    </row>
    <row r="713" spans="2:6" ht="15">
      <c r="B713" s="145"/>
      <c r="C713" s="144"/>
      <c r="D713" s="144"/>
      <c r="E713" s="144"/>
      <c r="F713" s="144"/>
    </row>
    <row r="714" spans="2:6" ht="15">
      <c r="B714" s="145"/>
      <c r="C714" s="144"/>
      <c r="D714" s="144"/>
      <c r="E714" s="144"/>
      <c r="F714" s="144"/>
    </row>
    <row r="715" spans="2:6" ht="15">
      <c r="B715" s="145"/>
      <c r="C715" s="144"/>
      <c r="D715" s="144"/>
      <c r="E715" s="144"/>
      <c r="F715" s="144"/>
    </row>
    <row r="716" spans="2:6" ht="15">
      <c r="B716" s="145"/>
      <c r="C716" s="144"/>
      <c r="D716" s="144"/>
      <c r="E716" s="144"/>
      <c r="F716" s="144"/>
    </row>
    <row r="717" spans="2:6" ht="15">
      <c r="B717" s="145"/>
      <c r="C717" s="144"/>
      <c r="D717" s="144"/>
      <c r="E717" s="144"/>
      <c r="F717" s="144"/>
    </row>
    <row r="718" spans="2:6" ht="15">
      <c r="B718" s="145"/>
      <c r="C718" s="144"/>
      <c r="D718" s="144"/>
      <c r="E718" s="144"/>
      <c r="F718" s="144"/>
    </row>
    <row r="719" spans="2:6" ht="15">
      <c r="B719" s="145"/>
      <c r="C719" s="144"/>
      <c r="D719" s="144"/>
      <c r="E719" s="144"/>
      <c r="F719" s="144"/>
    </row>
    <row r="720" spans="2:6" ht="15">
      <c r="B720" s="145"/>
      <c r="C720" s="144"/>
      <c r="D720" s="144"/>
      <c r="E720" s="144"/>
      <c r="F720" s="144"/>
    </row>
    <row r="721" spans="2:6" ht="15">
      <c r="B721" s="145"/>
      <c r="C721" s="144"/>
      <c r="D721" s="144"/>
      <c r="E721" s="144"/>
      <c r="F721" s="144"/>
    </row>
    <row r="722" spans="2:6" ht="15">
      <c r="B722" s="145"/>
      <c r="C722" s="144"/>
      <c r="D722" s="144"/>
      <c r="E722" s="144"/>
      <c r="F722" s="144"/>
    </row>
    <row r="723" spans="2:6" ht="15">
      <c r="B723" s="145"/>
      <c r="C723" s="144"/>
      <c r="D723" s="144"/>
      <c r="E723" s="144"/>
      <c r="F723" s="144"/>
    </row>
    <row r="724" spans="2:6" ht="15">
      <c r="B724" s="145"/>
      <c r="C724" s="144"/>
      <c r="D724" s="144"/>
      <c r="E724" s="144"/>
      <c r="F724" s="144"/>
    </row>
    <row r="725" spans="2:6" ht="15">
      <c r="B725" s="145"/>
      <c r="C725" s="144"/>
      <c r="D725" s="144"/>
      <c r="E725" s="144"/>
      <c r="F725" s="144"/>
    </row>
    <row r="726" spans="2:6" ht="15">
      <c r="B726" s="145"/>
      <c r="C726" s="144"/>
      <c r="D726" s="144"/>
      <c r="E726" s="144"/>
      <c r="F726" s="144"/>
    </row>
    <row r="727" spans="2:6" ht="15">
      <c r="B727" s="145"/>
      <c r="C727" s="144"/>
      <c r="D727" s="144"/>
      <c r="E727" s="144"/>
      <c r="F727" s="144"/>
    </row>
    <row r="728" spans="2:6" ht="15">
      <c r="B728" s="145"/>
      <c r="C728" s="144"/>
      <c r="D728" s="144"/>
      <c r="E728" s="144"/>
      <c r="F728" s="144"/>
    </row>
    <row r="729" spans="2:6" ht="15">
      <c r="B729" s="145"/>
      <c r="C729" s="144"/>
      <c r="D729" s="144"/>
      <c r="E729" s="144"/>
      <c r="F729" s="144"/>
    </row>
    <row r="730" spans="2:6" ht="15">
      <c r="B730" s="145"/>
      <c r="C730" s="144"/>
      <c r="D730" s="144"/>
      <c r="E730" s="144"/>
      <c r="F730" s="144"/>
    </row>
    <row r="731" spans="2:6" ht="15">
      <c r="B731" s="145"/>
      <c r="C731" s="144"/>
      <c r="D731" s="144"/>
      <c r="E731" s="144"/>
      <c r="F731" s="144"/>
    </row>
    <row r="732" spans="2:6" ht="15">
      <c r="B732" s="145"/>
      <c r="C732" s="144"/>
      <c r="D732" s="144"/>
      <c r="E732" s="144"/>
      <c r="F732" s="144"/>
    </row>
    <row r="733" spans="2:6" ht="15">
      <c r="B733" s="145"/>
      <c r="C733" s="144"/>
      <c r="D733" s="144"/>
      <c r="E733" s="144"/>
      <c r="F733" s="144"/>
    </row>
    <row r="734" spans="2:6" ht="15">
      <c r="B734" s="145"/>
      <c r="C734" s="144"/>
      <c r="D734" s="144"/>
      <c r="E734" s="144"/>
      <c r="F734" s="144"/>
    </row>
    <row r="735" spans="2:6" ht="15">
      <c r="B735" s="145"/>
      <c r="C735" s="144"/>
      <c r="D735" s="144"/>
      <c r="E735" s="144"/>
      <c r="F735" s="144"/>
    </row>
    <row r="736" spans="2:6" ht="15">
      <c r="B736" s="145"/>
      <c r="C736" s="144"/>
      <c r="D736" s="144"/>
      <c r="E736" s="144"/>
      <c r="F736" s="144"/>
    </row>
    <row r="737" spans="2:6" ht="15">
      <c r="B737" s="145"/>
      <c r="C737" s="144"/>
      <c r="D737" s="144"/>
      <c r="E737" s="144"/>
      <c r="F737" s="144"/>
    </row>
    <row r="738" spans="2:6" ht="15">
      <c r="B738" s="145"/>
      <c r="C738" s="144"/>
      <c r="D738" s="144"/>
      <c r="E738" s="144"/>
      <c r="F738" s="144"/>
    </row>
    <row r="739" spans="2:6" ht="15">
      <c r="B739" s="145"/>
      <c r="C739" s="144"/>
      <c r="D739" s="144"/>
      <c r="E739" s="144"/>
      <c r="F739" s="144"/>
    </row>
    <row r="740" spans="2:6" ht="15">
      <c r="B740" s="145"/>
      <c r="C740" s="144"/>
      <c r="D740" s="144"/>
      <c r="E740" s="144"/>
      <c r="F740" s="144"/>
    </row>
    <row r="741" spans="2:6" ht="15">
      <c r="B741" s="145"/>
      <c r="C741" s="144"/>
      <c r="D741" s="144"/>
      <c r="E741" s="144"/>
      <c r="F741" s="144"/>
    </row>
    <row r="742" spans="2:6" ht="15">
      <c r="B742" s="145"/>
      <c r="C742" s="144"/>
      <c r="D742" s="144"/>
      <c r="E742" s="144"/>
      <c r="F742" s="144"/>
    </row>
    <row r="743" spans="2:6" ht="15">
      <c r="B743" s="145"/>
      <c r="C743" s="144"/>
      <c r="D743" s="144"/>
      <c r="E743" s="144"/>
      <c r="F743" s="144"/>
    </row>
    <row r="744" spans="2:6" ht="15">
      <c r="B744" s="145"/>
      <c r="C744" s="144"/>
      <c r="D744" s="144"/>
      <c r="E744" s="144"/>
      <c r="F744" s="144"/>
    </row>
    <row r="745" spans="2:6" ht="15">
      <c r="B745" s="145"/>
      <c r="C745" s="144"/>
      <c r="D745" s="144"/>
      <c r="E745" s="144"/>
      <c r="F745" s="144"/>
    </row>
    <row r="746" spans="2:6" ht="15">
      <c r="B746" s="145"/>
      <c r="C746" s="144"/>
      <c r="D746" s="144"/>
      <c r="E746" s="144"/>
      <c r="F746" s="144"/>
    </row>
    <row r="747" spans="2:6" ht="15">
      <c r="B747" s="145"/>
      <c r="C747" s="144"/>
      <c r="D747" s="144"/>
      <c r="E747" s="144"/>
      <c r="F747" s="144"/>
    </row>
    <row r="748" spans="2:6" ht="15">
      <c r="B748" s="145"/>
      <c r="C748" s="144"/>
      <c r="D748" s="144"/>
      <c r="E748" s="144"/>
      <c r="F748" s="144"/>
    </row>
    <row r="749" spans="2:6" ht="15">
      <c r="B749" s="145"/>
      <c r="C749" s="144"/>
      <c r="D749" s="144"/>
      <c r="E749" s="144"/>
      <c r="F749" s="144"/>
    </row>
    <row r="750" spans="2:6" ht="15">
      <c r="B750" s="145"/>
      <c r="C750" s="144"/>
      <c r="D750" s="144"/>
      <c r="E750" s="144"/>
      <c r="F750" s="144"/>
    </row>
    <row r="751" spans="2:6" ht="15">
      <c r="B751" s="145"/>
      <c r="C751" s="144"/>
      <c r="D751" s="144"/>
      <c r="E751" s="144"/>
      <c r="F751" s="144"/>
    </row>
    <row r="752" spans="2:6" ht="15">
      <c r="B752" s="145"/>
      <c r="C752" s="144"/>
      <c r="D752" s="144"/>
      <c r="E752" s="144"/>
      <c r="F752" s="144"/>
    </row>
    <row r="753" spans="2:6" ht="15">
      <c r="B753" s="145"/>
      <c r="C753" s="144"/>
      <c r="D753" s="144"/>
      <c r="E753" s="144"/>
      <c r="F753" s="144"/>
    </row>
    <row r="754" spans="2:6" ht="15">
      <c r="B754" s="145"/>
      <c r="C754" s="144"/>
      <c r="D754" s="144"/>
      <c r="E754" s="144"/>
      <c r="F754" s="144"/>
    </row>
    <row r="755" spans="2:6" ht="15">
      <c r="B755" s="145"/>
      <c r="C755" s="144"/>
      <c r="D755" s="144"/>
      <c r="E755" s="144"/>
      <c r="F755" s="144"/>
    </row>
    <row r="756" spans="2:6" ht="15">
      <c r="B756" s="145"/>
      <c r="C756" s="144"/>
      <c r="D756" s="144"/>
      <c r="E756" s="144"/>
      <c r="F756" s="144"/>
    </row>
    <row r="757" spans="2:6" ht="15">
      <c r="B757" s="145"/>
      <c r="C757" s="144"/>
      <c r="D757" s="144"/>
      <c r="E757" s="144"/>
      <c r="F757" s="144"/>
    </row>
    <row r="758" spans="2:6" ht="15">
      <c r="B758" s="145"/>
      <c r="C758" s="144"/>
      <c r="D758" s="144"/>
      <c r="E758" s="144"/>
      <c r="F758" s="144"/>
    </row>
    <row r="759" spans="2:6" ht="15">
      <c r="B759" s="145"/>
      <c r="C759" s="144"/>
      <c r="D759" s="144"/>
      <c r="E759" s="144"/>
      <c r="F759" s="144"/>
    </row>
    <row r="760" spans="2:6" ht="15">
      <c r="B760" s="145"/>
      <c r="C760" s="144"/>
      <c r="D760" s="144"/>
      <c r="E760" s="144"/>
      <c r="F760" s="144"/>
    </row>
    <row r="761" spans="2:6" ht="15">
      <c r="B761" s="145"/>
      <c r="C761" s="144"/>
      <c r="D761" s="144"/>
      <c r="E761" s="144"/>
      <c r="F761" s="144"/>
    </row>
    <row r="762" spans="2:6" ht="15">
      <c r="B762" s="145"/>
      <c r="C762" s="144"/>
      <c r="D762" s="144"/>
      <c r="E762" s="144"/>
      <c r="F762" s="144"/>
    </row>
    <row r="763" spans="2:6" ht="15">
      <c r="B763" s="145"/>
      <c r="C763" s="144"/>
      <c r="D763" s="144"/>
      <c r="E763" s="144"/>
      <c r="F763" s="144"/>
    </row>
    <row r="764" spans="2:6" ht="15">
      <c r="B764" s="145"/>
      <c r="C764" s="144"/>
      <c r="D764" s="144"/>
      <c r="E764" s="144"/>
      <c r="F764" s="144"/>
    </row>
    <row r="765" spans="2:6" ht="15">
      <c r="B765" s="145"/>
      <c r="C765" s="144"/>
      <c r="D765" s="144"/>
      <c r="E765" s="144"/>
      <c r="F765" s="144"/>
    </row>
    <row r="766" spans="2:6" ht="15">
      <c r="B766" s="145"/>
      <c r="C766" s="144"/>
      <c r="D766" s="144"/>
      <c r="E766" s="144"/>
      <c r="F766" s="144"/>
    </row>
    <row r="767" spans="2:6" ht="15">
      <c r="B767" s="145"/>
      <c r="C767" s="144"/>
      <c r="D767" s="144"/>
      <c r="E767" s="144"/>
      <c r="F767" s="144"/>
    </row>
    <row r="768" spans="2:6" ht="15">
      <c r="B768" s="145"/>
      <c r="C768" s="144"/>
      <c r="D768" s="144"/>
      <c r="E768" s="144"/>
      <c r="F768" s="144"/>
    </row>
    <row r="769" spans="2:6" ht="15">
      <c r="B769" s="145"/>
      <c r="C769" s="144"/>
      <c r="D769" s="144"/>
      <c r="E769" s="144"/>
      <c r="F769" s="144"/>
    </row>
    <row r="770" spans="2:6" ht="15">
      <c r="B770" s="145"/>
      <c r="C770" s="144"/>
      <c r="D770" s="144"/>
      <c r="E770" s="144"/>
      <c r="F770" s="144"/>
    </row>
    <row r="771" spans="2:6" ht="15">
      <c r="B771" s="145"/>
      <c r="C771" s="144"/>
      <c r="D771" s="144"/>
      <c r="E771" s="144"/>
      <c r="F771" s="144"/>
    </row>
    <row r="772" spans="2:6" ht="15">
      <c r="B772" s="145"/>
      <c r="C772" s="144"/>
      <c r="D772" s="144"/>
      <c r="E772" s="144"/>
      <c r="F772" s="144"/>
    </row>
    <row r="773" spans="2:6" ht="15">
      <c r="B773" s="145"/>
      <c r="C773" s="144"/>
      <c r="D773" s="144"/>
      <c r="E773" s="144"/>
      <c r="F773" s="144"/>
    </row>
    <row r="774" spans="2:6" ht="15">
      <c r="B774" s="145"/>
      <c r="C774" s="144"/>
      <c r="D774" s="144"/>
      <c r="E774" s="144"/>
      <c r="F774" s="144"/>
    </row>
    <row r="775" spans="2:6" ht="15">
      <c r="B775" s="145"/>
      <c r="C775" s="144"/>
      <c r="D775" s="144"/>
      <c r="E775" s="144"/>
      <c r="F775" s="144"/>
    </row>
    <row r="776" spans="2:6" ht="15">
      <c r="B776" s="145"/>
      <c r="C776" s="144"/>
      <c r="D776" s="144"/>
      <c r="E776" s="144"/>
      <c r="F776" s="144"/>
    </row>
    <row r="777" spans="2:6" ht="15">
      <c r="B777" s="145"/>
      <c r="C777" s="144"/>
      <c r="D777" s="144"/>
      <c r="E777" s="144"/>
      <c r="F777" s="144"/>
    </row>
    <row r="778" spans="2:6" ht="15">
      <c r="B778" s="145"/>
      <c r="C778" s="144"/>
      <c r="D778" s="144"/>
      <c r="E778" s="144"/>
      <c r="F778" s="144"/>
    </row>
    <row r="779" spans="2:6" ht="15">
      <c r="B779" s="145"/>
      <c r="C779" s="144"/>
      <c r="D779" s="144"/>
      <c r="E779" s="144"/>
      <c r="F779" s="144"/>
    </row>
    <row r="780" spans="2:6" ht="15">
      <c r="B780" s="145"/>
      <c r="C780" s="144"/>
      <c r="D780" s="144"/>
      <c r="E780" s="144"/>
      <c r="F780" s="144"/>
    </row>
    <row r="781" spans="2:6" ht="15">
      <c r="B781" s="145"/>
      <c r="C781" s="144"/>
      <c r="D781" s="144"/>
      <c r="E781" s="144"/>
      <c r="F781" s="144"/>
    </row>
    <row r="782" spans="2:6" ht="15">
      <c r="B782" s="145"/>
      <c r="C782" s="144"/>
      <c r="D782" s="144"/>
      <c r="E782" s="144"/>
      <c r="F782" s="144"/>
    </row>
    <row r="783" spans="2:6" ht="15">
      <c r="B783" s="145"/>
      <c r="C783" s="144"/>
      <c r="D783" s="144"/>
      <c r="E783" s="144"/>
      <c r="F783" s="144"/>
    </row>
    <row r="784" spans="2:6" ht="15">
      <c r="B784" s="145"/>
      <c r="C784" s="144"/>
      <c r="D784" s="144"/>
      <c r="E784" s="144"/>
      <c r="F784" s="144"/>
    </row>
    <row r="785" spans="2:6" ht="15">
      <c r="B785" s="145"/>
      <c r="C785" s="144"/>
      <c r="D785" s="144"/>
      <c r="E785" s="144"/>
      <c r="F785" s="144"/>
    </row>
    <row r="786" spans="2:6" ht="15">
      <c r="B786" s="145"/>
      <c r="C786" s="144"/>
      <c r="D786" s="144"/>
      <c r="E786" s="144"/>
      <c r="F786" s="144"/>
    </row>
    <row r="787" spans="2:6" ht="15">
      <c r="B787" s="145"/>
      <c r="C787" s="144"/>
      <c r="D787" s="144"/>
      <c r="E787" s="144"/>
      <c r="F787" s="144"/>
    </row>
    <row r="788" spans="2:6" ht="15">
      <c r="B788" s="145"/>
      <c r="C788" s="144"/>
      <c r="D788" s="144"/>
      <c r="E788" s="144"/>
      <c r="F788" s="144"/>
    </row>
    <row r="789" spans="2:6" ht="15">
      <c r="B789" s="145"/>
      <c r="C789" s="144"/>
      <c r="D789" s="144"/>
      <c r="E789" s="144"/>
      <c r="F789" s="144"/>
    </row>
    <row r="790" spans="2:6" ht="15">
      <c r="B790" s="145"/>
      <c r="C790" s="144"/>
      <c r="D790" s="144"/>
      <c r="E790" s="144"/>
      <c r="F790" s="144"/>
    </row>
    <row r="791" spans="2:6" ht="15">
      <c r="B791" s="145"/>
      <c r="C791" s="144"/>
      <c r="D791" s="144"/>
      <c r="E791" s="144"/>
      <c r="F791" s="144"/>
    </row>
    <row r="792" spans="2:6" ht="15">
      <c r="B792" s="145"/>
      <c r="C792" s="144"/>
      <c r="D792" s="144"/>
      <c r="E792" s="144"/>
      <c r="F792" s="144"/>
    </row>
    <row r="793" spans="2:6" ht="15">
      <c r="B793" s="145"/>
      <c r="C793" s="144"/>
      <c r="D793" s="144"/>
      <c r="E793" s="144"/>
      <c r="F793" s="144"/>
    </row>
    <row r="794" spans="2:6" ht="15">
      <c r="B794" s="145"/>
      <c r="C794" s="144"/>
      <c r="D794" s="144"/>
      <c r="E794" s="144"/>
      <c r="F794" s="144"/>
    </row>
    <row r="795" spans="2:6" ht="15">
      <c r="B795" s="145"/>
      <c r="C795" s="144"/>
      <c r="D795" s="144"/>
      <c r="E795" s="144"/>
      <c r="F795" s="144"/>
    </row>
    <row r="796" spans="2:6" ht="15">
      <c r="B796" s="145"/>
      <c r="C796" s="144"/>
      <c r="D796" s="144"/>
      <c r="E796" s="144"/>
      <c r="F796" s="144"/>
    </row>
    <row r="797" spans="2:6" ht="15">
      <c r="B797" s="145"/>
      <c r="C797" s="144"/>
      <c r="D797" s="144"/>
      <c r="E797" s="144"/>
      <c r="F797" s="144"/>
    </row>
    <row r="798" spans="2:6" ht="15">
      <c r="B798" s="145"/>
      <c r="C798" s="144"/>
      <c r="D798" s="144"/>
      <c r="E798" s="144"/>
      <c r="F798" s="144"/>
    </row>
    <row r="799" spans="2:6" ht="15">
      <c r="B799" s="145"/>
      <c r="C799" s="144"/>
      <c r="D799" s="144"/>
      <c r="E799" s="144"/>
      <c r="F799" s="144"/>
    </row>
    <row r="800" spans="2:6" ht="15">
      <c r="B800" s="145"/>
      <c r="C800" s="144"/>
      <c r="D800" s="144"/>
      <c r="E800" s="144"/>
      <c r="F800" s="144"/>
    </row>
    <row r="801" spans="2:6" ht="15">
      <c r="B801" s="145"/>
      <c r="C801" s="144"/>
      <c r="D801" s="144"/>
      <c r="E801" s="144"/>
      <c r="F801" s="144"/>
    </row>
    <row r="802" spans="2:6" ht="15">
      <c r="B802" s="145"/>
      <c r="C802" s="144"/>
      <c r="D802" s="144"/>
      <c r="E802" s="144"/>
      <c r="F802" s="144"/>
    </row>
    <row r="803" spans="2:6" ht="15">
      <c r="B803" s="145"/>
      <c r="C803" s="144"/>
      <c r="D803" s="144"/>
      <c r="E803" s="144"/>
      <c r="F803" s="144"/>
    </row>
    <row r="804" spans="2:6" ht="15">
      <c r="B804" s="145"/>
      <c r="C804" s="144"/>
      <c r="D804" s="144"/>
      <c r="E804" s="144"/>
      <c r="F804" s="144"/>
    </row>
    <row r="805" spans="2:6" ht="15">
      <c r="B805" s="145"/>
      <c r="C805" s="144"/>
      <c r="D805" s="144"/>
      <c r="E805" s="144"/>
      <c r="F805" s="144"/>
    </row>
    <row r="806" spans="2:6" ht="15">
      <c r="B806" s="145"/>
      <c r="C806" s="144"/>
      <c r="D806" s="144"/>
      <c r="E806" s="144"/>
      <c r="F806" s="144"/>
    </row>
    <row r="807" spans="2:6" ht="15">
      <c r="B807" s="145"/>
      <c r="C807" s="144"/>
      <c r="D807" s="144"/>
      <c r="E807" s="144"/>
      <c r="F807" s="144"/>
    </row>
    <row r="808" spans="2:6" ht="15">
      <c r="B808" s="145"/>
      <c r="C808" s="144"/>
      <c r="D808" s="144"/>
      <c r="E808" s="144"/>
      <c r="F808" s="144"/>
    </row>
    <row r="809" spans="2:6" ht="15">
      <c r="B809" s="145"/>
      <c r="C809" s="144"/>
      <c r="D809" s="144"/>
      <c r="E809" s="144"/>
      <c r="F809" s="144"/>
    </row>
    <row r="810" spans="2:6" ht="15">
      <c r="B810" s="145"/>
      <c r="C810" s="144"/>
      <c r="D810" s="144"/>
      <c r="E810" s="144"/>
      <c r="F810" s="144"/>
    </row>
    <row r="811" spans="2:6" ht="15">
      <c r="B811" s="145"/>
      <c r="C811" s="144"/>
      <c r="D811" s="144"/>
      <c r="E811" s="144"/>
      <c r="F811" s="144"/>
    </row>
    <row r="812" spans="2:6" ht="15">
      <c r="B812" s="145"/>
      <c r="C812" s="144"/>
      <c r="D812" s="144"/>
      <c r="E812" s="144"/>
      <c r="F812" s="144"/>
    </row>
    <row r="813" spans="2:6" ht="15">
      <c r="B813" s="145"/>
      <c r="C813" s="144"/>
      <c r="D813" s="144"/>
      <c r="E813" s="144"/>
      <c r="F813" s="144"/>
    </row>
    <row r="814" spans="2:6" ht="15">
      <c r="B814" s="145"/>
      <c r="C814" s="144"/>
      <c r="D814" s="144"/>
      <c r="E814" s="144"/>
      <c r="F814" s="144"/>
    </row>
    <row r="815" spans="2:6" ht="15">
      <c r="B815" s="145"/>
      <c r="C815" s="144"/>
      <c r="D815" s="144"/>
      <c r="E815" s="144"/>
      <c r="F815" s="144"/>
    </row>
    <row r="816" spans="2:6" ht="15">
      <c r="B816" s="145"/>
      <c r="C816" s="144"/>
      <c r="D816" s="144"/>
      <c r="E816" s="144"/>
      <c r="F816" s="144"/>
    </row>
    <row r="817" spans="2:6" ht="15">
      <c r="B817" s="145"/>
      <c r="C817" s="144"/>
      <c r="D817" s="144"/>
      <c r="E817" s="144"/>
      <c r="F817" s="144"/>
    </row>
    <row r="818" spans="2:6" ht="15">
      <c r="B818" s="145"/>
      <c r="C818" s="144"/>
      <c r="D818" s="144"/>
      <c r="E818" s="144"/>
      <c r="F818" s="144"/>
    </row>
    <row r="819" spans="2:6" ht="15">
      <c r="B819" s="145"/>
      <c r="C819" s="144"/>
      <c r="D819" s="144"/>
      <c r="E819" s="144"/>
      <c r="F819" s="144"/>
    </row>
    <row r="820" spans="2:6" ht="15">
      <c r="B820" s="145"/>
      <c r="C820" s="144"/>
      <c r="D820" s="144"/>
      <c r="E820" s="144"/>
      <c r="F820" s="144"/>
    </row>
    <row r="821" spans="2:6" ht="15">
      <c r="B821" s="145"/>
      <c r="C821" s="144"/>
      <c r="D821" s="144"/>
      <c r="E821" s="144"/>
      <c r="F821" s="144"/>
    </row>
    <row r="822" spans="2:6" ht="15">
      <c r="B822" s="145"/>
      <c r="C822" s="144"/>
      <c r="D822" s="144"/>
      <c r="E822" s="144"/>
      <c r="F822" s="144"/>
    </row>
    <row r="823" spans="2:6" ht="15">
      <c r="B823" s="145"/>
      <c r="C823" s="144"/>
      <c r="D823" s="144"/>
      <c r="E823" s="144"/>
      <c r="F823" s="144"/>
    </row>
    <row r="824" spans="2:6" ht="15">
      <c r="B824" s="145"/>
      <c r="C824" s="144"/>
      <c r="D824" s="144"/>
      <c r="E824" s="144"/>
      <c r="F824" s="144"/>
    </row>
    <row r="825" spans="2:6" ht="15">
      <c r="B825" s="145"/>
      <c r="C825" s="144"/>
      <c r="D825" s="144"/>
      <c r="E825" s="144"/>
      <c r="F825" s="144"/>
    </row>
    <row r="826" spans="2:6" ht="15">
      <c r="B826" s="145"/>
      <c r="C826" s="144"/>
      <c r="D826" s="144"/>
      <c r="E826" s="144"/>
      <c r="F826" s="144"/>
    </row>
    <row r="827" spans="2:6" ht="15">
      <c r="B827" s="145"/>
      <c r="C827" s="144"/>
      <c r="D827" s="144"/>
      <c r="E827" s="144"/>
      <c r="F827" s="144"/>
    </row>
    <row r="828" spans="2:6" ht="15">
      <c r="B828" s="145"/>
      <c r="C828" s="144"/>
      <c r="D828" s="144"/>
      <c r="E828" s="144"/>
      <c r="F828" s="144"/>
    </row>
    <row r="829" spans="2:6" ht="15">
      <c r="B829" s="145"/>
      <c r="C829" s="144"/>
      <c r="D829" s="144"/>
      <c r="E829" s="144"/>
      <c r="F829" s="144"/>
    </row>
    <row r="830" spans="2:6" ht="15">
      <c r="B830" s="145"/>
      <c r="C830" s="144"/>
      <c r="D830" s="144"/>
      <c r="E830" s="144"/>
      <c r="F830" s="144"/>
    </row>
    <row r="831" spans="2:6" ht="15">
      <c r="B831" s="145"/>
      <c r="C831" s="144"/>
      <c r="D831" s="144"/>
      <c r="E831" s="144"/>
      <c r="F831" s="144"/>
    </row>
    <row r="832" spans="2:6" ht="15">
      <c r="B832" s="145"/>
      <c r="C832" s="144"/>
      <c r="D832" s="144"/>
      <c r="E832" s="144"/>
      <c r="F832" s="144"/>
    </row>
    <row r="833" spans="2:6" ht="15">
      <c r="B833" s="145"/>
      <c r="C833" s="144"/>
      <c r="D833" s="144"/>
      <c r="E833" s="144"/>
      <c r="F833" s="144"/>
    </row>
    <row r="834" spans="2:6" ht="15">
      <c r="B834" s="145"/>
      <c r="C834" s="144"/>
      <c r="D834" s="144"/>
      <c r="E834" s="144"/>
      <c r="F834" s="144"/>
    </row>
    <row r="835" spans="2:6" ht="15">
      <c r="B835" s="145"/>
      <c r="C835" s="144"/>
      <c r="D835" s="144"/>
      <c r="E835" s="144"/>
      <c r="F835" s="144"/>
    </row>
    <row r="836" spans="2:6" ht="15">
      <c r="B836" s="145"/>
      <c r="C836" s="144"/>
      <c r="D836" s="144"/>
      <c r="E836" s="144"/>
      <c r="F836" s="144"/>
    </row>
    <row r="837" spans="2:6" ht="15">
      <c r="B837" s="145"/>
      <c r="C837" s="144"/>
      <c r="D837" s="144"/>
      <c r="E837" s="144"/>
      <c r="F837" s="144"/>
    </row>
    <row r="838" spans="2:6" ht="15">
      <c r="B838" s="145"/>
      <c r="C838" s="144"/>
      <c r="D838" s="144"/>
      <c r="E838" s="144"/>
      <c r="F838" s="144"/>
    </row>
    <row r="839" spans="2:6" ht="15">
      <c r="B839" s="145"/>
      <c r="C839" s="144"/>
      <c r="D839" s="144"/>
      <c r="E839" s="144"/>
      <c r="F839" s="144"/>
    </row>
    <row r="840" spans="2:6" ht="15">
      <c r="B840" s="145"/>
      <c r="C840" s="144"/>
      <c r="D840" s="144"/>
      <c r="E840" s="144"/>
      <c r="F840" s="144"/>
    </row>
    <row r="841" spans="2:6" ht="15">
      <c r="B841" s="145"/>
      <c r="C841" s="144"/>
      <c r="D841" s="144"/>
      <c r="E841" s="144"/>
      <c r="F841" s="144"/>
    </row>
    <row r="842" spans="2:6" ht="15">
      <c r="B842" s="145"/>
      <c r="C842" s="144"/>
      <c r="D842" s="144"/>
      <c r="E842" s="144"/>
      <c r="F842" s="144"/>
    </row>
    <row r="843" spans="2:6" ht="15">
      <c r="B843" s="145"/>
      <c r="C843" s="144"/>
      <c r="D843" s="144"/>
      <c r="E843" s="144"/>
      <c r="F843" s="144"/>
    </row>
    <row r="844" spans="2:6" ht="15">
      <c r="B844" s="145"/>
      <c r="C844" s="144"/>
      <c r="D844" s="144"/>
      <c r="E844" s="144"/>
      <c r="F844" s="144"/>
    </row>
    <row r="845" spans="2:6" ht="15">
      <c r="B845" s="145"/>
      <c r="C845" s="144"/>
      <c r="D845" s="144"/>
      <c r="E845" s="144"/>
      <c r="F845" s="144"/>
    </row>
    <row r="846" spans="2:6" ht="15">
      <c r="B846" s="145"/>
      <c r="C846" s="144"/>
      <c r="D846" s="144"/>
      <c r="E846" s="144"/>
      <c r="F846" s="144"/>
    </row>
    <row r="847" spans="2:6" ht="15">
      <c r="B847" s="145"/>
      <c r="C847" s="144"/>
      <c r="D847" s="144"/>
      <c r="E847" s="144"/>
      <c r="F847" s="144"/>
    </row>
    <row r="848" spans="2:6" ht="15">
      <c r="B848" s="145"/>
      <c r="C848" s="144"/>
      <c r="D848" s="144"/>
      <c r="E848" s="144"/>
      <c r="F848" s="144"/>
    </row>
    <row r="849" spans="2:6" ht="15">
      <c r="B849" s="145"/>
      <c r="C849" s="144"/>
      <c r="D849" s="144"/>
      <c r="E849" s="144"/>
      <c r="F849" s="144"/>
    </row>
    <row r="850" spans="2:6" ht="15">
      <c r="B850" s="145"/>
      <c r="C850" s="144"/>
      <c r="D850" s="144"/>
      <c r="E850" s="144"/>
      <c r="F850" s="144"/>
    </row>
    <row r="851" spans="2:6" ht="15">
      <c r="B851" s="145"/>
      <c r="C851" s="144"/>
      <c r="D851" s="144"/>
      <c r="E851" s="144"/>
      <c r="F851" s="144"/>
    </row>
    <row r="852" spans="2:6" ht="15">
      <c r="B852" s="145"/>
      <c r="C852" s="144"/>
      <c r="D852" s="144"/>
      <c r="E852" s="144"/>
      <c r="F852" s="144"/>
    </row>
    <row r="853" spans="2:6" ht="15">
      <c r="B853" s="145"/>
      <c r="C853" s="144"/>
      <c r="D853" s="144"/>
      <c r="E853" s="144"/>
      <c r="F853" s="144"/>
    </row>
    <row r="854" spans="2:6" ht="15">
      <c r="B854" s="145"/>
      <c r="C854" s="144"/>
      <c r="D854" s="144"/>
      <c r="E854" s="144"/>
      <c r="F854" s="144"/>
    </row>
    <row r="855" spans="2:6" ht="15">
      <c r="B855" s="145"/>
      <c r="C855" s="144"/>
      <c r="D855" s="144"/>
      <c r="E855" s="144"/>
      <c r="F855" s="144"/>
    </row>
    <row r="856" spans="2:6" ht="15">
      <c r="B856" s="145"/>
      <c r="C856" s="144"/>
      <c r="D856" s="144"/>
      <c r="E856" s="144"/>
      <c r="F856" s="144"/>
    </row>
    <row r="857" spans="2:6" ht="15">
      <c r="B857" s="145"/>
      <c r="C857" s="144"/>
      <c r="D857" s="144"/>
      <c r="E857" s="144"/>
      <c r="F857" s="144"/>
    </row>
    <row r="858" spans="2:6" ht="15">
      <c r="B858" s="145"/>
      <c r="C858" s="144"/>
      <c r="D858" s="144"/>
      <c r="E858" s="144"/>
      <c r="F858" s="144"/>
    </row>
    <row r="859" spans="2:6" ht="15">
      <c r="B859" s="145"/>
      <c r="C859" s="144"/>
      <c r="D859" s="144"/>
      <c r="E859" s="144"/>
      <c r="F859" s="144"/>
    </row>
    <row r="860" spans="2:6" ht="15">
      <c r="B860" s="145"/>
      <c r="C860" s="144"/>
      <c r="D860" s="144"/>
      <c r="E860" s="144"/>
      <c r="F860" s="144"/>
    </row>
    <row r="861" spans="2:6" ht="15">
      <c r="B861" s="145"/>
      <c r="C861" s="144"/>
      <c r="D861" s="144"/>
      <c r="E861" s="144"/>
      <c r="F861" s="144"/>
    </row>
    <row r="862" spans="2:6" ht="15">
      <c r="B862" s="145"/>
      <c r="C862" s="144"/>
      <c r="D862" s="144"/>
      <c r="E862" s="144"/>
      <c r="F862" s="144"/>
    </row>
    <row r="863" spans="2:6" ht="15">
      <c r="B863" s="145"/>
      <c r="C863" s="144"/>
      <c r="D863" s="144"/>
      <c r="E863" s="144"/>
      <c r="F863" s="144"/>
    </row>
    <row r="864" spans="2:6" ht="15">
      <c r="B864" s="145"/>
      <c r="C864" s="144"/>
      <c r="D864" s="144"/>
      <c r="E864" s="144"/>
      <c r="F864" s="144"/>
    </row>
    <row r="865" spans="2:6" ht="15">
      <c r="B865" s="145"/>
      <c r="C865" s="144"/>
      <c r="D865" s="144"/>
      <c r="E865" s="144"/>
      <c r="F865" s="144"/>
    </row>
    <row r="866" spans="2:6" ht="15">
      <c r="B866" s="145"/>
      <c r="C866" s="144"/>
      <c r="D866" s="144"/>
      <c r="E866" s="144"/>
      <c r="F866" s="144"/>
    </row>
    <row r="867" spans="2:6" ht="15">
      <c r="B867" s="145"/>
      <c r="C867" s="144"/>
      <c r="D867" s="144"/>
      <c r="E867" s="144"/>
      <c r="F867" s="144"/>
    </row>
    <row r="868" spans="2:6" ht="15">
      <c r="B868" s="145"/>
      <c r="C868" s="144"/>
      <c r="D868" s="144"/>
      <c r="E868" s="144"/>
      <c r="F868" s="144"/>
    </row>
    <row r="869" spans="2:6" ht="15">
      <c r="B869" s="145"/>
      <c r="C869" s="144"/>
      <c r="D869" s="144"/>
      <c r="E869" s="144"/>
      <c r="F869" s="144"/>
    </row>
    <row r="870" spans="2:6" ht="15">
      <c r="B870" s="145"/>
      <c r="C870" s="144"/>
      <c r="D870" s="144"/>
      <c r="E870" s="144"/>
      <c r="F870" s="144"/>
    </row>
    <row r="871" spans="2:6" ht="15">
      <c r="B871" s="145"/>
      <c r="C871" s="144"/>
      <c r="D871" s="144"/>
      <c r="E871" s="144"/>
      <c r="F871" s="144"/>
    </row>
    <row r="872" spans="2:6" ht="15">
      <c r="B872" s="145"/>
      <c r="C872" s="144"/>
      <c r="D872" s="144"/>
      <c r="E872" s="144"/>
      <c r="F872" s="144"/>
    </row>
    <row r="873" spans="2:6" ht="15">
      <c r="B873" s="145"/>
      <c r="C873" s="144"/>
      <c r="D873" s="144"/>
      <c r="E873" s="144"/>
      <c r="F873" s="144"/>
    </row>
    <row r="874" spans="2:6" ht="15">
      <c r="B874" s="145"/>
      <c r="C874" s="144"/>
      <c r="D874" s="144"/>
      <c r="E874" s="144"/>
      <c r="F874" s="144"/>
    </row>
    <row r="875" spans="2:6" ht="15">
      <c r="B875" s="145"/>
      <c r="C875" s="144"/>
      <c r="D875" s="144"/>
      <c r="E875" s="144"/>
      <c r="F875" s="144"/>
    </row>
    <row r="876" spans="2:6" ht="15">
      <c r="B876" s="145"/>
      <c r="C876" s="144"/>
      <c r="D876" s="144"/>
      <c r="E876" s="144"/>
      <c r="F876" s="144"/>
    </row>
    <row r="877" spans="2:6" ht="15">
      <c r="B877" s="145"/>
      <c r="C877" s="144"/>
      <c r="D877" s="144"/>
      <c r="E877" s="144"/>
      <c r="F877" s="144"/>
    </row>
    <row r="878" spans="2:6" ht="15">
      <c r="B878" s="145"/>
      <c r="C878" s="144"/>
      <c r="D878" s="144"/>
      <c r="E878" s="144"/>
      <c r="F878" s="144"/>
    </row>
    <row r="879" spans="2:6" ht="15">
      <c r="B879" s="145"/>
      <c r="C879" s="144"/>
      <c r="D879" s="144"/>
      <c r="E879" s="144"/>
      <c r="F879" s="144"/>
    </row>
    <row r="880" spans="2:6" ht="15">
      <c r="B880" s="145"/>
      <c r="C880" s="144"/>
      <c r="D880" s="144"/>
      <c r="E880" s="144"/>
      <c r="F880" s="144"/>
    </row>
    <row r="881" spans="2:6" ht="15">
      <c r="B881" s="145"/>
      <c r="C881" s="144"/>
      <c r="D881" s="144"/>
      <c r="E881" s="144"/>
      <c r="F881" s="144"/>
    </row>
    <row r="882" spans="2:6" ht="15">
      <c r="B882" s="145"/>
      <c r="C882" s="144"/>
      <c r="D882" s="144"/>
      <c r="E882" s="144"/>
      <c r="F882" s="144"/>
    </row>
    <row r="883" spans="2:6" ht="15">
      <c r="B883" s="145"/>
      <c r="C883" s="144"/>
      <c r="D883" s="144"/>
      <c r="E883" s="144"/>
      <c r="F883" s="144"/>
    </row>
    <row r="884" spans="2:6" ht="15">
      <c r="B884" s="145"/>
      <c r="C884" s="144"/>
      <c r="D884" s="144"/>
      <c r="E884" s="144"/>
      <c r="F884" s="144"/>
    </row>
    <row r="885" spans="2:6" ht="15">
      <c r="B885" s="145"/>
      <c r="C885" s="144"/>
      <c r="D885" s="144"/>
      <c r="E885" s="144"/>
      <c r="F885" s="144"/>
    </row>
    <row r="886" spans="2:6" ht="15">
      <c r="B886" s="145"/>
      <c r="C886" s="144"/>
      <c r="D886" s="144"/>
      <c r="E886" s="144"/>
      <c r="F886" s="144"/>
    </row>
    <row r="887" spans="2:6" ht="15">
      <c r="B887" s="145"/>
      <c r="C887" s="144"/>
      <c r="D887" s="144"/>
      <c r="E887" s="144"/>
      <c r="F887" s="144"/>
    </row>
    <row r="888" spans="2:6" ht="15">
      <c r="B888" s="145"/>
      <c r="C888" s="144"/>
      <c r="D888" s="144"/>
      <c r="E888" s="144"/>
      <c r="F888" s="144"/>
    </row>
    <row r="889" spans="2:6" ht="15">
      <c r="B889" s="145"/>
      <c r="C889" s="144"/>
      <c r="D889" s="144"/>
      <c r="E889" s="144"/>
      <c r="F889" s="144"/>
    </row>
    <row r="890" spans="2:6" ht="15">
      <c r="B890" s="145"/>
      <c r="C890" s="144"/>
      <c r="D890" s="144"/>
      <c r="E890" s="144"/>
      <c r="F890" s="144"/>
    </row>
    <row r="891" spans="2:6" ht="15">
      <c r="B891" s="145"/>
      <c r="C891" s="144"/>
      <c r="D891" s="144"/>
      <c r="E891" s="144"/>
      <c r="F891" s="144"/>
    </row>
    <row r="892" spans="2:6" ht="15">
      <c r="B892" s="145"/>
      <c r="C892" s="144"/>
      <c r="D892" s="144"/>
      <c r="E892" s="144"/>
      <c r="F892" s="144"/>
    </row>
    <row r="893" spans="2:6" ht="15">
      <c r="B893" s="145"/>
      <c r="C893" s="144"/>
      <c r="D893" s="144"/>
      <c r="E893" s="144"/>
      <c r="F893" s="144"/>
    </row>
    <row r="894" spans="2:6" ht="15">
      <c r="B894" s="145"/>
      <c r="C894" s="144"/>
      <c r="D894" s="144"/>
      <c r="E894" s="144"/>
      <c r="F894" s="144"/>
    </row>
    <row r="895" spans="2:6" ht="15">
      <c r="B895" s="145"/>
      <c r="C895" s="144"/>
      <c r="D895" s="144"/>
      <c r="E895" s="144"/>
      <c r="F895" s="144"/>
    </row>
    <row r="896" spans="2:6" ht="15">
      <c r="B896" s="145"/>
      <c r="C896" s="144"/>
      <c r="D896" s="144"/>
      <c r="E896" s="144"/>
      <c r="F896" s="144"/>
    </row>
    <row r="897" spans="2:6" ht="15">
      <c r="B897" s="145"/>
      <c r="C897" s="144"/>
      <c r="D897" s="144"/>
      <c r="E897" s="144"/>
      <c r="F897" s="144"/>
    </row>
    <row r="898" spans="2:6" ht="15">
      <c r="B898" s="145"/>
      <c r="C898" s="144"/>
      <c r="D898" s="144"/>
      <c r="E898" s="144"/>
      <c r="F898" s="144"/>
    </row>
    <row r="899" spans="2:6" ht="15">
      <c r="B899" s="145"/>
      <c r="C899" s="144"/>
      <c r="D899" s="144"/>
      <c r="E899" s="144"/>
      <c r="F899" s="144"/>
    </row>
    <row r="900" spans="2:6" ht="15">
      <c r="B900" s="145"/>
      <c r="C900" s="144"/>
      <c r="D900" s="144"/>
      <c r="E900" s="144"/>
      <c r="F900" s="144"/>
    </row>
    <row r="901" spans="2:6" ht="15">
      <c r="B901" s="145"/>
      <c r="C901" s="144"/>
      <c r="D901" s="144"/>
      <c r="E901" s="144"/>
      <c r="F901" s="144"/>
    </row>
    <row r="902" spans="2:6" ht="15">
      <c r="B902" s="145"/>
      <c r="C902" s="144"/>
      <c r="D902" s="144"/>
      <c r="E902" s="144"/>
      <c r="F902" s="144"/>
    </row>
    <row r="903" spans="2:6" ht="15">
      <c r="B903" s="145"/>
      <c r="C903" s="144"/>
      <c r="D903" s="144"/>
      <c r="E903" s="144"/>
      <c r="F903" s="144"/>
    </row>
    <row r="904" spans="2:6" ht="15">
      <c r="B904" s="145"/>
      <c r="C904" s="144"/>
      <c r="D904" s="144"/>
      <c r="E904" s="144"/>
      <c r="F904" s="144"/>
    </row>
    <row r="905" spans="2:6" ht="15">
      <c r="B905" s="145"/>
      <c r="C905" s="144"/>
      <c r="D905" s="144"/>
      <c r="E905" s="144"/>
      <c r="F905" s="144"/>
    </row>
    <row r="906" spans="2:6" ht="15">
      <c r="B906" s="145"/>
      <c r="C906" s="144"/>
      <c r="D906" s="144"/>
      <c r="E906" s="144"/>
      <c r="F906" s="144"/>
    </row>
    <row r="907" spans="2:6" ht="15">
      <c r="B907" s="145"/>
      <c r="C907" s="144"/>
      <c r="D907" s="144"/>
      <c r="E907" s="144"/>
      <c r="F907" s="144"/>
    </row>
    <row r="908" spans="2:6" ht="15">
      <c r="B908" s="145"/>
      <c r="C908" s="144"/>
      <c r="D908" s="144"/>
      <c r="E908" s="144"/>
      <c r="F908" s="144"/>
    </row>
    <row r="909" spans="2:6" ht="15">
      <c r="B909" s="145"/>
      <c r="C909" s="144"/>
      <c r="D909" s="144"/>
      <c r="E909" s="144"/>
      <c r="F909" s="144"/>
    </row>
    <row r="910" spans="2:6" ht="15">
      <c r="B910" s="145"/>
      <c r="C910" s="144"/>
      <c r="D910" s="144"/>
      <c r="E910" s="144"/>
      <c r="F910" s="144"/>
    </row>
    <row r="911" spans="2:6" ht="15">
      <c r="B911" s="145"/>
      <c r="C911" s="144"/>
      <c r="D911" s="144"/>
      <c r="E911" s="144"/>
      <c r="F911" s="144"/>
    </row>
    <row r="912" spans="2:6" ht="15">
      <c r="B912" s="145"/>
      <c r="C912" s="144"/>
      <c r="D912" s="144"/>
      <c r="E912" s="144"/>
      <c r="F912" s="144"/>
    </row>
    <row r="913" spans="2:6" ht="15">
      <c r="B913" s="145"/>
      <c r="C913" s="144"/>
      <c r="D913" s="144"/>
      <c r="E913" s="144"/>
      <c r="F913" s="144"/>
    </row>
    <row r="914" spans="2:6" ht="15">
      <c r="B914" s="145"/>
      <c r="C914" s="144"/>
      <c r="D914" s="144"/>
      <c r="E914" s="144"/>
      <c r="F914" s="144"/>
    </row>
    <row r="915" spans="2:6" ht="15">
      <c r="B915" s="145"/>
      <c r="C915" s="144"/>
      <c r="D915" s="144"/>
      <c r="E915" s="144"/>
      <c r="F915" s="144"/>
    </row>
    <row r="916" spans="2:6" ht="15">
      <c r="B916" s="145"/>
      <c r="C916" s="144"/>
      <c r="D916" s="144"/>
      <c r="E916" s="144"/>
      <c r="F916" s="144"/>
    </row>
    <row r="917" spans="2:6" ht="15">
      <c r="B917" s="145"/>
      <c r="C917" s="144"/>
      <c r="D917" s="144"/>
      <c r="E917" s="144"/>
      <c r="F917" s="144"/>
    </row>
    <row r="918" spans="2:6" ht="15">
      <c r="B918" s="145"/>
      <c r="C918" s="144"/>
      <c r="D918" s="144"/>
      <c r="E918" s="144"/>
      <c r="F918" s="144"/>
    </row>
    <row r="919" spans="2:6" ht="15">
      <c r="B919" s="145"/>
      <c r="C919" s="144"/>
      <c r="D919" s="144"/>
      <c r="E919" s="144"/>
      <c r="F919" s="144"/>
    </row>
    <row r="920" spans="2:6" ht="15">
      <c r="B920" s="145"/>
      <c r="C920" s="144"/>
      <c r="D920" s="144"/>
      <c r="E920" s="144"/>
      <c r="F920" s="144"/>
    </row>
    <row r="921" spans="2:6" ht="15">
      <c r="B921" s="145"/>
      <c r="C921" s="144"/>
      <c r="D921" s="144"/>
      <c r="E921" s="144"/>
      <c r="F921" s="144"/>
    </row>
    <row r="922" spans="2:6" ht="15">
      <c r="B922" s="145"/>
      <c r="C922" s="144"/>
      <c r="D922" s="144"/>
      <c r="E922" s="144"/>
      <c r="F922" s="144"/>
    </row>
    <row r="923" spans="2:6" ht="15">
      <c r="B923" s="145"/>
      <c r="C923" s="144"/>
      <c r="D923" s="144"/>
      <c r="E923" s="144"/>
      <c r="F923" s="144"/>
    </row>
    <row r="924" spans="2:6" ht="15">
      <c r="B924" s="145"/>
      <c r="C924" s="144"/>
      <c r="D924" s="144"/>
      <c r="E924" s="144"/>
      <c r="F924" s="144"/>
    </row>
    <row r="925" spans="2:6" ht="15">
      <c r="B925" s="145"/>
      <c r="C925" s="144"/>
      <c r="D925" s="144"/>
      <c r="E925" s="144"/>
      <c r="F925" s="144"/>
    </row>
    <row r="926" spans="2:6" ht="15">
      <c r="B926" s="145"/>
      <c r="C926" s="144"/>
      <c r="D926" s="144"/>
      <c r="E926" s="144"/>
      <c r="F926" s="144"/>
    </row>
    <row r="927" spans="2:6" ht="15">
      <c r="B927" s="145"/>
      <c r="C927" s="144"/>
      <c r="D927" s="144"/>
      <c r="E927" s="144"/>
      <c r="F927" s="144"/>
    </row>
    <row r="928" spans="2:6" ht="15">
      <c r="B928" s="145"/>
      <c r="C928" s="144"/>
      <c r="D928" s="144"/>
      <c r="E928" s="144"/>
      <c r="F928" s="144"/>
    </row>
    <row r="929" spans="2:6" ht="15">
      <c r="B929" s="145"/>
      <c r="C929" s="144"/>
      <c r="D929" s="144"/>
      <c r="E929" s="144"/>
      <c r="F929" s="144"/>
    </row>
    <row r="930" spans="2:6" ht="15">
      <c r="B930" s="145"/>
      <c r="C930" s="144"/>
      <c r="D930" s="144"/>
      <c r="E930" s="144"/>
      <c r="F930" s="144"/>
    </row>
    <row r="931" spans="2:6" ht="15">
      <c r="B931" s="145"/>
      <c r="C931" s="144"/>
      <c r="D931" s="144"/>
      <c r="E931" s="144"/>
      <c r="F931" s="144"/>
    </row>
    <row r="932" spans="2:6" ht="15">
      <c r="B932" s="145"/>
      <c r="C932" s="144"/>
      <c r="D932" s="144"/>
      <c r="E932" s="144"/>
      <c r="F932" s="144"/>
    </row>
    <row r="933" spans="2:6" ht="15">
      <c r="B933" s="145"/>
      <c r="C933" s="144"/>
      <c r="D933" s="144"/>
      <c r="E933" s="144"/>
      <c r="F933" s="144"/>
    </row>
    <row r="934" spans="2:6" ht="15">
      <c r="B934" s="145"/>
      <c r="C934" s="144"/>
      <c r="D934" s="144"/>
      <c r="E934" s="144"/>
      <c r="F934" s="144"/>
    </row>
    <row r="935" spans="2:6" ht="15">
      <c r="B935" s="145"/>
      <c r="C935" s="144"/>
      <c r="D935" s="144"/>
      <c r="E935" s="144"/>
      <c r="F935" s="144"/>
    </row>
    <row r="936" spans="2:6" ht="15">
      <c r="B936" s="145"/>
      <c r="C936" s="144"/>
      <c r="D936" s="144"/>
      <c r="E936" s="144"/>
      <c r="F936" s="144"/>
    </row>
    <row r="937" spans="2:6" ht="15">
      <c r="B937" s="145"/>
      <c r="C937" s="144"/>
      <c r="D937" s="144"/>
      <c r="E937" s="144"/>
      <c r="F937" s="144"/>
    </row>
    <row r="938" spans="2:6" ht="15">
      <c r="B938" s="145"/>
      <c r="C938" s="144"/>
      <c r="D938" s="144"/>
      <c r="E938" s="144"/>
      <c r="F938" s="144"/>
    </row>
    <row r="939" spans="2:6" ht="15">
      <c r="B939" s="145"/>
      <c r="C939" s="144"/>
      <c r="D939" s="144"/>
      <c r="E939" s="144"/>
      <c r="F939" s="144"/>
    </row>
    <row r="940" spans="2:6" ht="15">
      <c r="B940" s="145"/>
      <c r="C940" s="144"/>
      <c r="D940" s="144"/>
      <c r="E940" s="144"/>
      <c r="F940" s="144"/>
    </row>
    <row r="941" spans="2:6" ht="15">
      <c r="B941" s="145"/>
      <c r="C941" s="144"/>
      <c r="D941" s="144"/>
      <c r="E941" s="144"/>
      <c r="F941" s="144"/>
    </row>
    <row r="942" spans="2:6" ht="15">
      <c r="B942" s="145"/>
      <c r="C942" s="144"/>
      <c r="D942" s="144"/>
      <c r="E942" s="144"/>
      <c r="F942" s="144"/>
    </row>
    <row r="943" spans="2:6" ht="15">
      <c r="B943" s="145"/>
      <c r="C943" s="144"/>
      <c r="D943" s="144"/>
      <c r="E943" s="144"/>
      <c r="F943" s="144"/>
    </row>
    <row r="944" spans="2:6" ht="15">
      <c r="B944" s="145"/>
      <c r="C944" s="144"/>
      <c r="D944" s="144"/>
      <c r="E944" s="144"/>
      <c r="F944" s="144"/>
    </row>
    <row r="945" spans="2:6" ht="15">
      <c r="B945" s="145"/>
      <c r="C945" s="144"/>
      <c r="D945" s="144"/>
      <c r="E945" s="144"/>
      <c r="F945" s="144"/>
    </row>
    <row r="946" spans="2:6" ht="15">
      <c r="B946" s="145"/>
      <c r="C946" s="144"/>
      <c r="D946" s="144"/>
      <c r="E946" s="144"/>
      <c r="F946" s="144"/>
    </row>
    <row r="947" spans="2:6" ht="15">
      <c r="B947" s="145"/>
      <c r="C947" s="144"/>
      <c r="D947" s="144"/>
      <c r="E947" s="144"/>
      <c r="F947" s="144"/>
    </row>
    <row r="948" spans="2:6" ht="15">
      <c r="B948" s="145"/>
      <c r="C948" s="144"/>
      <c r="D948" s="144"/>
      <c r="E948" s="144"/>
      <c r="F948" s="144"/>
    </row>
    <row r="949" spans="2:6" ht="15">
      <c r="B949" s="145"/>
      <c r="C949" s="144"/>
      <c r="D949" s="144"/>
      <c r="E949" s="144"/>
      <c r="F949" s="144"/>
    </row>
    <row r="950" spans="2:6" ht="15">
      <c r="B950" s="145"/>
      <c r="C950" s="144"/>
      <c r="D950" s="144"/>
      <c r="E950" s="144"/>
      <c r="F950" s="144"/>
    </row>
    <row r="951" spans="2:6" ht="15">
      <c r="B951" s="145"/>
      <c r="C951" s="144"/>
      <c r="D951" s="144"/>
      <c r="E951" s="144"/>
      <c r="F951" s="144"/>
    </row>
    <row r="952" spans="2:6" ht="15">
      <c r="B952" s="145"/>
      <c r="C952" s="144"/>
      <c r="D952" s="144"/>
      <c r="E952" s="144"/>
      <c r="F952" s="144"/>
    </row>
    <row r="953" spans="2:6" ht="15">
      <c r="B953" s="145"/>
      <c r="C953" s="144"/>
      <c r="D953" s="144"/>
      <c r="E953" s="144"/>
      <c r="F953" s="144"/>
    </row>
    <row r="954" spans="2:6" ht="15">
      <c r="B954" s="145"/>
      <c r="C954" s="144"/>
      <c r="D954" s="144"/>
      <c r="E954" s="144"/>
      <c r="F954" s="144"/>
    </row>
    <row r="955" spans="2:6" ht="15">
      <c r="B955" s="145"/>
      <c r="C955" s="144"/>
      <c r="D955" s="144"/>
      <c r="E955" s="144"/>
      <c r="F955" s="144"/>
    </row>
    <row r="956" spans="2:6" ht="15">
      <c r="B956" s="145"/>
      <c r="C956" s="144"/>
      <c r="D956" s="144"/>
      <c r="E956" s="144"/>
      <c r="F956" s="144"/>
    </row>
    <row r="957" spans="2:6" ht="15">
      <c r="B957" s="145"/>
      <c r="C957" s="144"/>
      <c r="D957" s="144"/>
      <c r="E957" s="144"/>
      <c r="F957" s="144"/>
    </row>
    <row r="958" spans="2:6" ht="15">
      <c r="B958" s="145"/>
      <c r="C958" s="144"/>
      <c r="D958" s="144"/>
      <c r="E958" s="144"/>
      <c r="F958" s="144"/>
    </row>
    <row r="959" spans="2:6" ht="15">
      <c r="B959" s="145"/>
      <c r="C959" s="144"/>
      <c r="D959" s="144"/>
      <c r="E959" s="144"/>
      <c r="F959" s="144"/>
    </row>
    <row r="960" spans="2:6" ht="15">
      <c r="B960" s="145"/>
      <c r="C960" s="144"/>
      <c r="D960" s="144"/>
      <c r="E960" s="144"/>
      <c r="F960" s="144"/>
    </row>
    <row r="961" spans="2:6" ht="15">
      <c r="B961" s="145"/>
      <c r="C961" s="144"/>
      <c r="D961" s="144"/>
      <c r="E961" s="144"/>
      <c r="F961" s="144"/>
    </row>
    <row r="962" spans="2:6" ht="15">
      <c r="B962" s="145"/>
      <c r="C962" s="144"/>
      <c r="D962" s="144"/>
      <c r="E962" s="144"/>
      <c r="F962" s="144"/>
    </row>
    <row r="963" spans="2:6" ht="15">
      <c r="B963" s="145"/>
      <c r="C963" s="144"/>
      <c r="D963" s="144"/>
      <c r="E963" s="144"/>
      <c r="F963" s="144"/>
    </row>
    <row r="964" spans="2:6" ht="15">
      <c r="B964" s="145"/>
      <c r="C964" s="144"/>
      <c r="D964" s="144"/>
      <c r="E964" s="144"/>
      <c r="F964" s="144"/>
    </row>
    <row r="965" spans="2:6" ht="15">
      <c r="B965" s="145"/>
      <c r="C965" s="144"/>
      <c r="D965" s="144"/>
      <c r="E965" s="144"/>
      <c r="F965" s="144"/>
    </row>
    <row r="966" spans="2:6" ht="15">
      <c r="B966" s="145"/>
      <c r="C966" s="144"/>
      <c r="D966" s="144"/>
      <c r="E966" s="144"/>
      <c r="F966" s="144"/>
    </row>
    <row r="967" spans="2:6" ht="15">
      <c r="B967" s="145"/>
      <c r="C967" s="144"/>
      <c r="D967" s="144"/>
      <c r="E967" s="144"/>
      <c r="F967" s="144"/>
    </row>
    <row r="968" spans="2:6" ht="15">
      <c r="B968" s="145"/>
      <c r="C968" s="144"/>
      <c r="D968" s="144"/>
      <c r="E968" s="144"/>
      <c r="F968" s="144"/>
    </row>
    <row r="969" spans="2:6" ht="15">
      <c r="B969" s="145"/>
      <c r="C969" s="144"/>
      <c r="D969" s="144"/>
      <c r="E969" s="144"/>
      <c r="F969" s="144"/>
    </row>
    <row r="970" spans="2:6" ht="15">
      <c r="B970" s="145"/>
      <c r="C970" s="144"/>
      <c r="D970" s="144"/>
      <c r="E970" s="144"/>
      <c r="F970" s="144"/>
    </row>
    <row r="971" spans="2:6" ht="15">
      <c r="B971" s="145"/>
      <c r="C971" s="144"/>
      <c r="D971" s="144"/>
      <c r="E971" s="144"/>
      <c r="F971" s="144"/>
    </row>
    <row r="972" spans="2:6" ht="15">
      <c r="B972" s="145"/>
      <c r="C972" s="144"/>
      <c r="D972" s="144"/>
      <c r="E972" s="144"/>
      <c r="F972" s="144"/>
    </row>
    <row r="973" spans="2:6" ht="15">
      <c r="B973" s="145"/>
      <c r="C973" s="144"/>
      <c r="D973" s="144"/>
      <c r="E973" s="144"/>
      <c r="F973" s="144"/>
    </row>
    <row r="974" spans="2:6" ht="15">
      <c r="B974" s="145"/>
      <c r="C974" s="144"/>
      <c r="D974" s="144"/>
      <c r="E974" s="144"/>
      <c r="F974" s="144"/>
    </row>
    <row r="975" spans="2:6" ht="15">
      <c r="B975" s="145"/>
      <c r="C975" s="144"/>
      <c r="D975" s="144"/>
      <c r="E975" s="144"/>
      <c r="F975" s="144"/>
    </row>
    <row r="976" spans="2:6" ht="15">
      <c r="B976" s="145"/>
      <c r="C976" s="144"/>
      <c r="D976" s="144"/>
      <c r="E976" s="144"/>
      <c r="F976" s="144"/>
    </row>
    <row r="977" spans="2:6" ht="15">
      <c r="B977" s="145"/>
      <c r="C977" s="144"/>
      <c r="D977" s="144"/>
      <c r="E977" s="144"/>
      <c r="F977" s="144"/>
    </row>
    <row r="978" spans="2:6" ht="15">
      <c r="B978" s="145"/>
      <c r="C978" s="144"/>
      <c r="D978" s="144"/>
      <c r="E978" s="144"/>
      <c r="F978" s="144"/>
    </row>
    <row r="979" spans="2:6" ht="15">
      <c r="B979" s="145"/>
      <c r="C979" s="144"/>
      <c r="D979" s="144"/>
      <c r="E979" s="144"/>
      <c r="F979" s="144"/>
    </row>
    <row r="980" spans="2:6" ht="15">
      <c r="B980" s="145"/>
      <c r="C980" s="144"/>
      <c r="D980" s="144"/>
      <c r="E980" s="144"/>
      <c r="F980" s="144"/>
    </row>
    <row r="981" spans="2:6" ht="15">
      <c r="B981" s="145"/>
      <c r="C981" s="144"/>
      <c r="D981" s="144"/>
      <c r="E981" s="144"/>
      <c r="F981" s="144"/>
    </row>
    <row r="982" spans="2:6" ht="15">
      <c r="B982" s="145"/>
      <c r="C982" s="144"/>
      <c r="D982" s="144"/>
      <c r="E982" s="144"/>
      <c r="F982" s="144"/>
    </row>
    <row r="983" spans="2:6" ht="15">
      <c r="B983" s="145"/>
      <c r="C983" s="144"/>
      <c r="D983" s="144"/>
      <c r="E983" s="144"/>
      <c r="F983" s="144"/>
    </row>
    <row r="984" spans="2:6" ht="15">
      <c r="B984" s="145"/>
      <c r="C984" s="144"/>
      <c r="D984" s="144"/>
      <c r="E984" s="144"/>
      <c r="F984" s="144"/>
    </row>
    <row r="985" spans="2:6" ht="15">
      <c r="B985" s="145"/>
      <c r="C985" s="144"/>
      <c r="D985" s="144"/>
      <c r="E985" s="144"/>
      <c r="F985" s="144"/>
    </row>
    <row r="986" spans="2:6" ht="15">
      <c r="B986" s="145"/>
      <c r="C986" s="144"/>
      <c r="D986" s="144"/>
      <c r="E986" s="144"/>
      <c r="F986" s="144"/>
    </row>
    <row r="987" spans="2:6" ht="15">
      <c r="B987" s="145"/>
      <c r="C987" s="144"/>
      <c r="D987" s="144"/>
      <c r="E987" s="144"/>
      <c r="F987" s="144"/>
    </row>
    <row r="988" spans="2:6" ht="15">
      <c r="B988" s="145"/>
      <c r="C988" s="144"/>
      <c r="D988" s="144"/>
      <c r="E988" s="144"/>
      <c r="F988" s="144"/>
    </row>
    <row r="989" spans="2:6" ht="15">
      <c r="B989" s="145"/>
      <c r="C989" s="144"/>
      <c r="D989" s="144"/>
      <c r="E989" s="144"/>
      <c r="F989" s="144"/>
    </row>
    <row r="990" spans="2:6" ht="15">
      <c r="B990" s="145"/>
      <c r="C990" s="144"/>
      <c r="D990" s="144"/>
      <c r="E990" s="144"/>
      <c r="F990" s="14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"/>
  <sheetViews>
    <sheetView workbookViewId="0">
      <selection activeCell="A6" sqref="A6"/>
    </sheetView>
  </sheetViews>
  <sheetFormatPr baseColWidth="10" defaultRowHeight="14" x14ac:dyDescent="0"/>
  <sheetData>
    <row r="5" spans="1:1">
      <c r="A5" t="s">
        <v>172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KPI 19</vt:lpstr>
      <vt:lpstr>Graphes KPI 2019</vt:lpstr>
      <vt:lpstr>Historique KPI</vt:lpstr>
      <vt:lpstr>Données client</vt:lpstr>
      <vt:lpstr>Gestion participative</vt:lpstr>
      <vt:lpstr>Calendrier commun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Martouf</dc:creator>
  <cp:lastModifiedBy>Julien Jacquet</cp:lastModifiedBy>
  <dcterms:created xsi:type="dcterms:W3CDTF">2012-06-10T17:26:13Z</dcterms:created>
  <dcterms:modified xsi:type="dcterms:W3CDTF">2020-03-09T09:50:58Z</dcterms:modified>
</cp:coreProperties>
</file>