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rcer\Universidad\S10_2024\TDG\Tesis\Documento\"/>
    </mc:Choice>
  </mc:AlternateContent>
  <xr:revisionPtr revIDLastSave="0" documentId="13_ncr:1_{BA20B830-8592-46B2-B468-C5040F6FFAEA}" xr6:coauthVersionLast="47" xr6:coauthVersionMax="47" xr10:uidLastSave="{00000000-0000-0000-0000-000000000000}"/>
  <bookViews>
    <workbookView xWindow="-108" yWindow="-108" windowWidth="23256" windowHeight="12576" xr2:uid="{6A68124F-8E9E-4206-BA0C-C22B15DA2E0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5" i="1" l="1"/>
  <c r="V45" i="1"/>
  <c r="T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V37" i="1"/>
  <c r="V36" i="1"/>
  <c r="V35" i="1"/>
  <c r="U38" i="1"/>
  <c r="U37" i="1"/>
  <c r="T37" i="1"/>
  <c r="U35" i="1"/>
  <c r="T35" i="1"/>
  <c r="T36" i="1"/>
  <c r="U36" i="1"/>
  <c r="T44" i="1"/>
  <c r="T43" i="1"/>
  <c r="T42" i="1"/>
  <c r="T41" i="1"/>
  <c r="T40" i="1"/>
  <c r="T39" i="1"/>
  <c r="T38" i="1"/>
  <c r="D9" i="2"/>
  <c r="C9" i="2"/>
  <c r="B10" i="2" l="1"/>
  <c r="B9" i="2"/>
  <c r="D5" i="2"/>
  <c r="AV31" i="1"/>
  <c r="AU31" i="1"/>
  <c r="AT31" i="1"/>
  <c r="AR31" i="1"/>
  <c r="AQ31" i="1"/>
  <c r="AO31" i="1"/>
  <c r="AN31" i="1"/>
  <c r="AL31" i="1"/>
  <c r="AK31" i="1"/>
  <c r="AI31" i="1"/>
  <c r="AH31" i="1"/>
  <c r="AF31" i="1"/>
  <c r="AE31" i="1"/>
  <c r="AC31" i="1"/>
  <c r="AB31" i="1"/>
  <c r="Z31" i="1"/>
  <c r="Y31" i="1"/>
  <c r="W31" i="1"/>
  <c r="V31" i="1"/>
  <c r="S31" i="1"/>
  <c r="O31" i="1"/>
  <c r="N31" i="1"/>
  <c r="M31" i="1"/>
  <c r="AV30" i="1"/>
  <c r="AU30" i="1"/>
  <c r="AT30" i="1"/>
  <c r="AR30" i="1"/>
  <c r="AQ30" i="1"/>
  <c r="AO30" i="1"/>
  <c r="AN30" i="1"/>
  <c r="AL30" i="1"/>
  <c r="AK30" i="1"/>
  <c r="AI30" i="1"/>
  <c r="AH30" i="1"/>
  <c r="AF30" i="1"/>
  <c r="AE30" i="1"/>
  <c r="AC30" i="1"/>
  <c r="AB30" i="1"/>
  <c r="Z30" i="1"/>
  <c r="Y30" i="1"/>
  <c r="W30" i="1"/>
  <c r="V30" i="1"/>
  <c r="S30" i="1"/>
  <c r="O30" i="1"/>
  <c r="N30" i="1"/>
  <c r="M30" i="1"/>
  <c r="K30" i="1"/>
  <c r="J30" i="1"/>
  <c r="I30" i="1"/>
  <c r="H30" i="1"/>
  <c r="G30" i="1"/>
  <c r="F30" i="1"/>
  <c r="E30" i="1"/>
  <c r="D30" i="1"/>
  <c r="C30" i="1"/>
  <c r="AV29" i="1"/>
  <c r="AU29" i="1"/>
  <c r="AT29" i="1"/>
  <c r="AR29" i="1"/>
  <c r="AQ29" i="1"/>
  <c r="AO29" i="1"/>
  <c r="AN29" i="1"/>
  <c r="AL29" i="1"/>
  <c r="AK29" i="1"/>
  <c r="AI29" i="1"/>
  <c r="AH29" i="1"/>
  <c r="AF29" i="1"/>
  <c r="AE29" i="1"/>
  <c r="AC29" i="1"/>
  <c r="AB29" i="1"/>
  <c r="Z29" i="1"/>
  <c r="Y29" i="1"/>
  <c r="W29" i="1"/>
  <c r="V29" i="1"/>
  <c r="S29" i="1"/>
  <c r="O29" i="1"/>
  <c r="N29" i="1"/>
  <c r="M29" i="1"/>
  <c r="J29" i="1"/>
  <c r="I29" i="1"/>
  <c r="H29" i="1"/>
  <c r="G29" i="1"/>
  <c r="F29" i="1"/>
  <c r="E29" i="1"/>
  <c r="D29" i="1"/>
  <c r="C29" i="1"/>
  <c r="O28" i="1"/>
  <c r="N28" i="1"/>
  <c r="M28" i="1"/>
  <c r="I28" i="1"/>
  <c r="H28" i="1"/>
  <c r="G28" i="1"/>
  <c r="F28" i="1"/>
  <c r="E28" i="1"/>
  <c r="D28" i="1"/>
  <c r="C28" i="1"/>
  <c r="O27" i="1"/>
  <c r="N27" i="1"/>
  <c r="M27" i="1"/>
  <c r="H27" i="1"/>
  <c r="G27" i="1"/>
  <c r="F27" i="1"/>
  <c r="E27" i="1"/>
  <c r="D27" i="1"/>
  <c r="C27" i="1"/>
  <c r="O26" i="1"/>
  <c r="N26" i="1"/>
  <c r="M26" i="1"/>
  <c r="G26" i="1"/>
  <c r="F26" i="1"/>
  <c r="E26" i="1"/>
  <c r="D26" i="1"/>
  <c r="C26" i="1"/>
  <c r="O25" i="1"/>
  <c r="N25" i="1"/>
  <c r="M25" i="1"/>
  <c r="F25" i="1"/>
  <c r="E25" i="1"/>
  <c r="D25" i="1"/>
  <c r="C25" i="1"/>
  <c r="AV24" i="1"/>
  <c r="AW24" i="1" s="1"/>
  <c r="AU24" i="1"/>
  <c r="AT24" i="1"/>
  <c r="AR24" i="1"/>
  <c r="AQ24" i="1"/>
  <c r="AO24" i="1"/>
  <c r="AN24" i="1"/>
  <c r="AL24" i="1"/>
  <c r="AK24" i="1"/>
  <c r="AI24" i="1"/>
  <c r="AH24" i="1"/>
  <c r="AF24" i="1"/>
  <c r="AE24" i="1"/>
  <c r="AC24" i="1"/>
  <c r="AB24" i="1"/>
  <c r="Z24" i="1"/>
  <c r="Y24" i="1"/>
  <c r="W24" i="1"/>
  <c r="V24" i="1"/>
  <c r="T24" i="1"/>
  <c r="S24" i="1"/>
  <c r="O24" i="1"/>
  <c r="N24" i="1"/>
  <c r="M24" i="1"/>
  <c r="E24" i="1"/>
  <c r="D24" i="1"/>
  <c r="C24" i="1"/>
  <c r="AU23" i="1"/>
  <c r="AT23" i="1"/>
  <c r="AR23" i="1"/>
  <c r="AQ23" i="1"/>
  <c r="AO23" i="1"/>
  <c r="AN23" i="1"/>
  <c r="AL23" i="1"/>
  <c r="AK23" i="1"/>
  <c r="AI23" i="1"/>
  <c r="AH23" i="1"/>
  <c r="AF23" i="1"/>
  <c r="AE23" i="1"/>
  <c r="AC23" i="1"/>
  <c r="AB23" i="1"/>
  <c r="Z23" i="1"/>
  <c r="AV23" i="1" s="1"/>
  <c r="AW23" i="1" s="1"/>
  <c r="Y23" i="1"/>
  <c r="W23" i="1"/>
  <c r="V23" i="1"/>
  <c r="T23" i="1"/>
  <c r="S23" i="1"/>
  <c r="O23" i="1"/>
  <c r="N23" i="1"/>
  <c r="M23" i="1"/>
  <c r="D23" i="1"/>
  <c r="C23" i="1"/>
  <c r="AW22" i="1"/>
  <c r="AV22" i="1"/>
  <c r="AU22" i="1"/>
  <c r="AT22" i="1"/>
  <c r="AR22" i="1"/>
  <c r="AQ22" i="1"/>
  <c r="AO22" i="1"/>
  <c r="AN22" i="1"/>
  <c r="AL22" i="1"/>
  <c r="AK22" i="1"/>
  <c r="AI22" i="1"/>
  <c r="AH22" i="1"/>
  <c r="AF22" i="1"/>
  <c r="AE22" i="1"/>
  <c r="AC22" i="1"/>
  <c r="AB22" i="1"/>
  <c r="Z22" i="1"/>
  <c r="Y22" i="1"/>
  <c r="W22" i="1"/>
  <c r="V22" i="1"/>
  <c r="T22" i="1"/>
  <c r="S22" i="1"/>
  <c r="O22" i="1"/>
  <c r="N22" i="1"/>
  <c r="M22" i="1"/>
  <c r="C22" i="1"/>
  <c r="O21" i="1"/>
  <c r="N21" i="1"/>
  <c r="M21" i="1"/>
  <c r="E21" i="1"/>
  <c r="D21" i="1"/>
  <c r="C13" i="1"/>
</calcChain>
</file>

<file path=xl/sharedStrings.xml><?xml version="1.0" encoding="utf-8"?>
<sst xmlns="http://schemas.openxmlformats.org/spreadsheetml/2006/main" count="158" uniqueCount="63">
  <si>
    <t>Criterios</t>
  </si>
  <si>
    <t>Peso</t>
  </si>
  <si>
    <t>Costo</t>
  </si>
  <si>
    <t>Disponibilidad</t>
  </si>
  <si>
    <t>Adaptabilidad a robots móviles</t>
  </si>
  <si>
    <t>Rango de medición</t>
  </si>
  <si>
    <t>Precisión</t>
  </si>
  <si>
    <t>Velocidad de medición</t>
  </si>
  <si>
    <t>Tamaño</t>
  </si>
  <si>
    <t>Consumo de energía</t>
  </si>
  <si>
    <t>Facilidad de uso en aplicaciones deseadas</t>
  </si>
  <si>
    <t>Operatividad en aplicaciones deseadas</t>
  </si>
  <si>
    <t>Adaptabilidad</t>
  </si>
  <si>
    <t>Operatividad</t>
  </si>
  <si>
    <t>Media Geométrica</t>
  </si>
  <si>
    <t>Peso Normalizado</t>
  </si>
  <si>
    <t>SUMA:</t>
  </si>
  <si>
    <t>VL53L0X</t>
  </si>
  <si>
    <t>FHL-LD20</t>
  </si>
  <si>
    <t>YDLIDAR Tmini Pro</t>
  </si>
  <si>
    <t>Precio</t>
  </si>
  <si>
    <t>&amp;60.00</t>
  </si>
  <si>
    <t>Guatemala</t>
  </si>
  <si>
    <t>USA</t>
  </si>
  <si>
    <t xml:space="preserve">±3 mm a ±10 mm </t>
  </si>
  <si>
    <t xml:space="preserve">±10 mm a ±20 mm </t>
  </si>
  <si>
    <t xml:space="preserve">±25 mm a ±50 mm </t>
  </si>
  <si>
    <t>50 mm a 2 m</t>
  </si>
  <si>
    <t>100 mm a 8 m</t>
  </si>
  <si>
    <t>20 mm a 12 m</t>
  </si>
  <si>
    <t>Parámetros eléctricos</t>
  </si>
  <si>
    <t>DC 3.3 V @ 20 mA</t>
  </si>
  <si>
    <t>DC 5V @ 300 mA
Corriente de arranque ≤ 1A</t>
  </si>
  <si>
    <t>DC 5V @ 340 mA
Corriente de arranque ≤ 1A</t>
  </si>
  <si>
    <t>30 ms a 200 ms</t>
  </si>
  <si>
    <t>4000 puntos/s</t>
  </si>
  <si>
    <t>4.4 × 2.4 × 1.0 mm</t>
  </si>
  <si>
    <t>96.3 × 59.8 × 38.8 mm</t>
  </si>
  <si>
    <t>38.6 × 38.6 × 33.4 mm</t>
  </si>
  <si>
    <t>45 g</t>
  </si>
  <si>
    <t>100.4 g</t>
  </si>
  <si>
    <t>2 g</t>
  </si>
  <si>
    <t>Unidireccional</t>
  </si>
  <si>
    <t>I2C</t>
  </si>
  <si>
    <t>UART</t>
  </si>
  <si>
    <t>Omnidireccional</t>
  </si>
  <si>
    <t>Sensor</t>
  </si>
  <si>
    <t>Calificación</t>
  </si>
  <si>
    <t>Ponderación</t>
  </si>
  <si>
    <t>Total</t>
  </si>
  <si>
    <t>Alternativa</t>
  </si>
  <si>
    <t>Peso: Disponibilidad</t>
  </si>
  <si>
    <t>START</t>
  </si>
  <si>
    <t>VERLEN</t>
  </si>
  <si>
    <t>RADAR SPEED</t>
  </si>
  <si>
    <t>STAR ANGLE</t>
  </si>
  <si>
    <t>DATA</t>
  </si>
  <si>
    <t>END ANGLE</t>
  </si>
  <si>
    <t>TIME STAMP</t>
  </si>
  <si>
    <t>CRCCHECK</t>
  </si>
  <si>
    <t>54H</t>
  </si>
  <si>
    <t>2CH</t>
  </si>
  <si>
    <t>Masa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</si>
</sst>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.000"/>
    <numFmt numFmtId="165" formatCode="0.0000"/>
    <numFmt numFmtId="166" formatCode="0.0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86EA"/>
        <bgColor indexed="64"/>
      </patternFill>
    </fill>
    <fill>
      <patternFill patternType="solid">
        <fgColor rgb="FF0078D2"/>
        <bgColor indexed="64"/>
      </patternFill>
    </fill>
    <fill>
      <patternFill patternType="solid">
        <fgColor rgb="FF547FDE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1" fillId="10" borderId="2" xfId="0" applyFont="1" applyFill="1" applyBorder="1" applyAlignment="1">
      <alignment horizontal="left" vertical="center"/>
    </xf>
    <xf numFmtId="0" fontId="1" fillId="11" borderId="2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horizontal="left" vertical="center"/>
    </xf>
    <xf numFmtId="0" fontId="1" fillId="14" borderId="3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horizontal="left" vertical="center"/>
    </xf>
    <xf numFmtId="12" fontId="0" fillId="0" borderId="0" xfId="0" applyNumberFormat="1"/>
    <xf numFmtId="12" fontId="0" fillId="0" borderId="0" xfId="0" applyNumberFormat="1" applyAlignment="1">
      <alignment horizontal="center" vertical="center"/>
    </xf>
    <xf numFmtId="10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2" fontId="0" fillId="5" borderId="0" xfId="0" applyNumberFormat="1" applyFill="1" applyAlignment="1">
      <alignment horizontal="center" vertical="center"/>
    </xf>
    <xf numFmtId="165" fontId="0" fillId="5" borderId="0" xfId="0" applyNumberFormat="1" applyFill="1"/>
    <xf numFmtId="166" fontId="0" fillId="5" borderId="0" xfId="0" applyNumberFormat="1" applyFill="1"/>
    <xf numFmtId="8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165" fontId="1" fillId="10" borderId="2" xfId="1" applyNumberFormat="1" applyFont="1" applyFill="1" applyBorder="1" applyAlignment="1">
      <alignment horizontal="left" vertical="center"/>
    </xf>
    <xf numFmtId="10" fontId="1" fillId="10" borderId="2" xfId="1" applyNumberFormat="1" applyFont="1" applyFill="1" applyBorder="1" applyAlignment="1">
      <alignment horizontal="left" vertical="center"/>
    </xf>
    <xf numFmtId="10" fontId="1" fillId="4" borderId="2" xfId="1" applyNumberFormat="1" applyFont="1" applyFill="1" applyBorder="1" applyAlignment="1">
      <alignment horizontal="left" vertical="center"/>
    </xf>
    <xf numFmtId="10" fontId="1" fillId="6" borderId="2" xfId="1" applyNumberFormat="1" applyFont="1" applyFill="1" applyBorder="1" applyAlignment="1">
      <alignment horizontal="left" vertical="center"/>
    </xf>
    <xf numFmtId="10" fontId="1" fillId="8" borderId="2" xfId="1" applyNumberFormat="1" applyFont="1" applyFill="1" applyBorder="1" applyAlignment="1">
      <alignment horizontal="left" vertical="center"/>
    </xf>
    <xf numFmtId="10" fontId="1" fillId="9" borderId="2" xfId="1" applyNumberFormat="1" applyFont="1" applyFill="1" applyBorder="1" applyAlignment="1">
      <alignment horizontal="left" vertical="center"/>
    </xf>
    <xf numFmtId="10" fontId="1" fillId="13" borderId="2" xfId="1" applyNumberFormat="1" applyFont="1" applyFill="1" applyBorder="1" applyAlignment="1">
      <alignment horizontal="left" vertical="center"/>
    </xf>
    <xf numFmtId="10" fontId="1" fillId="7" borderId="2" xfId="1" applyNumberFormat="1" applyFont="1" applyFill="1" applyBorder="1" applyAlignment="1">
      <alignment horizontal="left" vertical="center"/>
    </xf>
    <xf numFmtId="10" fontId="1" fillId="3" borderId="2" xfId="1" applyNumberFormat="1" applyFont="1" applyFill="1" applyBorder="1" applyAlignment="1">
      <alignment horizontal="left" vertical="center"/>
    </xf>
    <xf numFmtId="10" fontId="1" fillId="11" borderId="2" xfId="1" applyNumberFormat="1" applyFont="1" applyFill="1" applyBorder="1" applyAlignment="1">
      <alignment horizontal="left" vertical="center"/>
    </xf>
    <xf numFmtId="10" fontId="1" fillId="12" borderId="2" xfId="1" applyNumberFormat="1" applyFont="1" applyFill="1" applyBorder="1" applyAlignment="1">
      <alignment horizontal="left" vertical="center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86EA"/>
      <color rgb="FF0078D2"/>
      <color rgb="FF4D93D9"/>
      <color rgb="FF547FDE"/>
      <color rgb="FF6495ED"/>
      <color rgb="FF44B3E1"/>
      <color rgb="FF61CBF3"/>
      <color rgb="FF94DCF8"/>
      <color rgb="FFC0E6F5"/>
      <color rgb="FFDAE9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Sheet1!$R$21</c:f>
              <c:strCache>
                <c:ptCount val="1"/>
                <c:pt idx="0">
                  <c:v>Costo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Sheet1!$Q$22:$Q$24</c:f>
              <c:strCache>
                <c:ptCount val="3"/>
                <c:pt idx="0">
                  <c:v>VL53L0X</c:v>
                </c:pt>
                <c:pt idx="1">
                  <c:v>FHL-LD20</c:v>
                </c:pt>
                <c:pt idx="2">
                  <c:v>YDLIDAR Tmini Pro</c:v>
                </c:pt>
              </c:strCache>
            </c:strRef>
          </c:cat>
          <c:val>
            <c:numRef>
              <c:f>Sheet1!$T$22:$T$24</c:f>
              <c:numCache>
                <c:formatCode>0.00%</c:formatCode>
                <c:ptCount val="3"/>
                <c:pt idx="0">
                  <c:v>0.10185357844435214</c:v>
                </c:pt>
                <c:pt idx="1">
                  <c:v>6.1112147066611291E-2</c:v>
                </c:pt>
                <c:pt idx="2">
                  <c:v>2.037071568887043E-2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9-40D9-AA4E-2DA202BEB5F1}"/>
            </c:ext>
          </c:extLst>
        </c:ser>
        <c:ser>
          <c:idx val="1"/>
          <c:order val="1"/>
          <c:tx>
            <c:strRef>
              <c:f>Sheet1!$U$21</c:f>
              <c:strCache>
                <c:ptCount val="1"/>
                <c:pt idx="0">
                  <c:v>Disponibilidad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Sheet1!$Q$22:$Q$24</c:f>
              <c:strCache>
                <c:ptCount val="3"/>
                <c:pt idx="0">
                  <c:v>VL53L0X</c:v>
                </c:pt>
                <c:pt idx="1">
                  <c:v>FHL-LD20</c:v>
                </c:pt>
                <c:pt idx="2">
                  <c:v>YDLIDAR Tmini Pro</c:v>
                </c:pt>
              </c:strCache>
            </c:strRef>
          </c:cat>
          <c:val>
            <c:numRef>
              <c:f>Sheet1!$W$22:$W$24</c:f>
              <c:numCache>
                <c:formatCode>0.00%</c:formatCode>
                <c:ptCount val="3"/>
                <c:pt idx="0">
                  <c:v>0.14574932155379663</c:v>
                </c:pt>
                <c:pt idx="1">
                  <c:v>8.7449592932277984E-2</c:v>
                </c:pt>
                <c:pt idx="2">
                  <c:v>2.9149864310759326E-2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09-40D9-AA4E-2DA202BEB5F1}"/>
            </c:ext>
          </c:extLst>
        </c:ser>
        <c:ser>
          <c:idx val="2"/>
          <c:order val="2"/>
          <c:tx>
            <c:strRef>
              <c:f>Sheet1!$X$21</c:f>
              <c:strCache>
                <c:ptCount val="1"/>
                <c:pt idx="0">
                  <c:v>Precisión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Sheet1!$Q$22:$Q$24</c:f>
              <c:strCache>
                <c:ptCount val="3"/>
                <c:pt idx="0">
                  <c:v>VL53L0X</c:v>
                </c:pt>
                <c:pt idx="1">
                  <c:v>FHL-LD20</c:v>
                </c:pt>
                <c:pt idx="2">
                  <c:v>YDLIDAR Tmini Pro</c:v>
                </c:pt>
              </c:strCache>
            </c:strRef>
          </c:cat>
          <c:val>
            <c:numRef>
              <c:f>Sheet1!$Z$22:$Z$24</c:f>
              <c:numCache>
                <c:formatCode>0.00%</c:formatCode>
                <c:ptCount val="3"/>
                <c:pt idx="0">
                  <c:v>5.9408279373415349E-2</c:v>
                </c:pt>
                <c:pt idx="1">
                  <c:v>3.5644967624049208E-2</c:v>
                </c:pt>
                <c:pt idx="2">
                  <c:v>4.7526623498732282E-2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09-40D9-AA4E-2DA202BEB5F1}"/>
            </c:ext>
          </c:extLst>
        </c:ser>
        <c:ser>
          <c:idx val="3"/>
          <c:order val="3"/>
          <c:tx>
            <c:strRef>
              <c:f>Sheet1!$AA$21</c:f>
              <c:strCache>
                <c:ptCount val="1"/>
                <c:pt idx="0">
                  <c:v>Rango de medición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Sheet1!$Q$22:$Q$24</c:f>
              <c:strCache>
                <c:ptCount val="3"/>
                <c:pt idx="0">
                  <c:v>VL53L0X</c:v>
                </c:pt>
                <c:pt idx="1">
                  <c:v>FHL-LD20</c:v>
                </c:pt>
                <c:pt idx="2">
                  <c:v>YDLIDAR Tmini Pro</c:v>
                </c:pt>
              </c:strCache>
            </c:strRef>
          </c:cat>
          <c:val>
            <c:numRef>
              <c:f>Sheet1!$AC$22:$AC$24</c:f>
              <c:numCache>
                <c:formatCode>0.00%</c:formatCode>
                <c:ptCount val="3"/>
                <c:pt idx="0">
                  <c:v>2.7641786366864384E-2</c:v>
                </c:pt>
                <c:pt idx="1">
                  <c:v>6.9104465917160962E-2</c:v>
                </c:pt>
                <c:pt idx="2">
                  <c:v>5.5283572733728768E-2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09-40D9-AA4E-2DA202BEB5F1}"/>
            </c:ext>
          </c:extLst>
        </c:ser>
        <c:ser>
          <c:idx val="4"/>
          <c:order val="4"/>
          <c:tx>
            <c:strRef>
              <c:f>Sheet1!$AD$21</c:f>
              <c:strCache>
                <c:ptCount val="1"/>
                <c:pt idx="0">
                  <c:v>Parámetros eléctricos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Sheet1!$AF$22:$AF$24</c:f>
              <c:numCache>
                <c:formatCode>0.00%</c:formatCode>
                <c:ptCount val="3"/>
                <c:pt idx="0">
                  <c:v>5.2199614183725332E-2</c:v>
                </c:pt>
                <c:pt idx="1">
                  <c:v>3.1319768510235199E-2</c:v>
                </c:pt>
                <c:pt idx="2">
                  <c:v>3.1319768510235199E-2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09-40D9-AA4E-2DA202BEB5F1}"/>
            </c:ext>
          </c:extLst>
        </c:ser>
        <c:ser>
          <c:idx val="5"/>
          <c:order val="5"/>
          <c:tx>
            <c:strRef>
              <c:f>Sheet1!$AG$21</c:f>
              <c:strCache>
                <c:ptCount val="1"/>
                <c:pt idx="0">
                  <c:v>Velocidad de medición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Sheet1!$AI$22:$AI$24</c:f>
              <c:numCache>
                <c:formatCode>0.00%</c:formatCode>
                <c:ptCount val="3"/>
                <c:pt idx="0">
                  <c:v>2.4368085649956774E-2</c:v>
                </c:pt>
                <c:pt idx="1">
                  <c:v>6.0920214124891937E-2</c:v>
                </c:pt>
                <c:pt idx="2">
                  <c:v>6.0920214124891937E-2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09-40D9-AA4E-2DA202BEB5F1}"/>
            </c:ext>
          </c:extLst>
        </c:ser>
        <c:ser>
          <c:idx val="6"/>
          <c:order val="6"/>
          <c:tx>
            <c:strRef>
              <c:f>Sheet1!$AJ$21</c:f>
              <c:strCache>
                <c:ptCount val="1"/>
                <c:pt idx="0">
                  <c:v>Tamaño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Sheet1!$AL$22:$AL$24</c:f>
              <c:numCache>
                <c:formatCode>0.00%</c:formatCode>
                <c:ptCount val="3"/>
                <c:pt idx="0">
                  <c:v>6.1711651058887741E-2</c:v>
                </c:pt>
                <c:pt idx="1">
                  <c:v>3.7026990635332643E-2</c:v>
                </c:pt>
                <c:pt idx="2">
                  <c:v>4.9369320847110189E-2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09-40D9-AA4E-2DA202BEB5F1}"/>
            </c:ext>
          </c:extLst>
        </c:ser>
        <c:ser>
          <c:idx val="7"/>
          <c:order val="7"/>
          <c:tx>
            <c:strRef>
              <c:f>Sheet1!$AN$21</c:f>
              <c:strCache>
                <c:ptCount val="1"/>
                <c:pt idx="0">
                  <c:v>Masa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Sheet1!$AO$22:$AO$24</c:f>
              <c:numCache>
                <c:formatCode>0.00%</c:formatCode>
                <c:ptCount val="3"/>
                <c:pt idx="0">
                  <c:v>7.4603300256217003E-2</c:v>
                </c:pt>
                <c:pt idx="1">
                  <c:v>4.4761980153730202E-2</c:v>
                </c:pt>
                <c:pt idx="2">
                  <c:v>5.9682640204973603E-2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09-40D9-AA4E-2DA202BEB5F1}"/>
            </c:ext>
          </c:extLst>
        </c:ser>
        <c:ser>
          <c:idx val="8"/>
          <c:order val="8"/>
          <c:tx>
            <c:strRef>
              <c:f>Sheet1!$AP$21</c:f>
              <c:strCache>
                <c:ptCount val="1"/>
                <c:pt idx="0">
                  <c:v>Operatividad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Sheet1!$AR$22:$AR$24</c:f>
              <c:numCache>
                <c:formatCode>0.00%</c:formatCode>
                <c:ptCount val="3"/>
                <c:pt idx="0">
                  <c:v>4.4889282505655888E-2</c:v>
                </c:pt>
                <c:pt idx="1">
                  <c:v>0.2244464125282794</c:v>
                </c:pt>
                <c:pt idx="2">
                  <c:v>0.2244464125282794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09-40D9-AA4E-2DA202BEB5F1}"/>
            </c:ext>
          </c:extLst>
        </c:ser>
        <c:ser>
          <c:idx val="9"/>
          <c:order val="9"/>
          <c:tx>
            <c:strRef>
              <c:f>Sheet1!$AS$21</c:f>
              <c:strCache>
                <c:ptCount val="1"/>
                <c:pt idx="0">
                  <c:v>Adaptabilidad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Sheet1!$AU$22:$AU$24</c:f>
              <c:numCache>
                <c:formatCode>0.00%</c:formatCode>
                <c:ptCount val="3"/>
                <c:pt idx="0">
                  <c:v>6.0001265023709414E-2</c:v>
                </c:pt>
                <c:pt idx="1">
                  <c:v>0.12000253004741883</c:v>
                </c:pt>
                <c:pt idx="2">
                  <c:v>0.15000316255927354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09-40D9-AA4E-2DA202BEB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overlap val="100"/>
        <c:axId val="1738209503"/>
        <c:axId val="1683780047"/>
      </c:barChart>
      <c:catAx>
        <c:axId val="173820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j-lt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683780047"/>
        <c:crosses val="autoZero"/>
        <c:auto val="1"/>
        <c:lblAlgn val="ctr"/>
        <c:lblOffset val="100"/>
        <c:noMultiLvlLbl val="0"/>
      </c:catAx>
      <c:valAx>
        <c:axId val="1683780047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0086EA"/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20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5338879153319724"/>
          <c:y val="5.7696842116125302E-2"/>
          <c:w val="0.1381199795051597"/>
          <c:h val="0.8177464317967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511397</xdr:colOff>
      <xdr:row>4</xdr:row>
      <xdr:rowOff>92299</xdr:rowOff>
    </xdr:from>
    <xdr:to>
      <xdr:col>42</xdr:col>
      <xdr:colOff>355934</xdr:colOff>
      <xdr:row>18</xdr:row>
      <xdr:rowOff>114710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CAB74-7336-22C0-36C4-912EE7EBD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0.66923</cdr:x>
      <cdr:y>0.12733</cdr:y>
    </cdr:from>
    <cdr:to>
      <cdr:x>0.8534</cdr:x>
      <cdr:y>0.78689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10438CD3-FA1E-1DBD-3F30-1549B9EDF477}"/>
            </a:ext>
          </a:extLst>
        </cdr:cNvPr>
        <cdr:cNvGrpSpPr/>
      </cdr:nvGrpSpPr>
      <cdr:grpSpPr>
        <a:xfrm xmlns:a="http://schemas.openxmlformats.org/drawingml/2006/main">
          <a:off x="6822150" y="326272"/>
          <a:ext cx="1877434" cy="1690064"/>
          <a:chOff x="6023860" y="250859"/>
          <a:chExt cx="1657777" cy="1299510"/>
        </a:xfrm>
      </cdr:grpSpPr>
      <cdr:sp macro="" textlink="Sheet1!$AW$23">
        <cdr:nvSpPr>
          <cdr:cNvPr id="2" name="TextBox 2">
            <a:extLst xmlns:a="http://schemas.openxmlformats.org/drawingml/2006/main">
              <a:ext uri="{FF2B5EF4-FFF2-40B4-BE49-F238E27FC236}">
                <a16:creationId xmlns:a16="http://schemas.microsoft.com/office/drawing/2014/main" id="{32B14309-A001-CFC2-3D87-450D4C9167BC}"/>
              </a:ext>
            </a:extLst>
          </cdr:cNvPr>
          <cdr:cNvSpPr txBox="1"/>
        </cdr:nvSpPr>
        <cdr:spPr>
          <a:xfrm xmlns:a="http://schemas.openxmlformats.org/drawingml/2006/main">
            <a:off x="7015012" y="776563"/>
            <a:ext cx="666625" cy="27461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vertOverflow="clip" horzOverflow="clip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indent="0"/>
            <a:fld id="{5B64407E-1F83-4F32-9EFA-96F10642134D}" type="TxLink">
              <a:rPr lang="en-US" sz="1200" b="1" i="0" u="none" strike="noStrike">
                <a:solidFill>
                  <a:srgbClr val="000000"/>
                </a:solidFill>
                <a:latin typeface="Aptos Narrow"/>
                <a:ea typeface="+mn-ea"/>
                <a:cs typeface="+mn-cs"/>
              </a:rPr>
              <a:pPr marL="0" indent="0"/>
              <a:t>77.18%</a:t>
            </a:fld>
            <a:endParaRPr lang="en-US" sz="12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endParaRPr>
          </a:p>
        </cdr:txBody>
      </cdr:sp>
      <cdr:sp macro="" textlink="Sheet1!$AW$24">
        <cdr:nvSpPr>
          <cdr:cNvPr id="3" name="TextBox 2">
            <a:extLst xmlns:a="http://schemas.openxmlformats.org/drawingml/2006/main">
              <a:ext uri="{FF2B5EF4-FFF2-40B4-BE49-F238E27FC236}">
                <a16:creationId xmlns:a16="http://schemas.microsoft.com/office/drawing/2014/main" id="{C33BCC0F-1406-2F98-60FE-CB54B3562E87}"/>
              </a:ext>
            </a:extLst>
          </cdr:cNvPr>
          <cdr:cNvSpPr txBox="1"/>
        </cdr:nvSpPr>
        <cdr:spPr>
          <a:xfrm xmlns:a="http://schemas.openxmlformats.org/drawingml/2006/main">
            <a:off x="6622456" y="250859"/>
            <a:ext cx="666625" cy="27461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vertOverflow="clip" horzOverflow="clip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indent="0"/>
            <a:fld id="{972B877D-1496-495C-BA88-FDEA82B1EF6F}" type="TxLink">
              <a:rPr lang="en-US" sz="1200" b="1" i="0" u="none" strike="noStrike">
                <a:solidFill>
                  <a:srgbClr val="000000"/>
                </a:solidFill>
                <a:latin typeface="Aptos Narrow"/>
                <a:ea typeface="+mn-ea"/>
                <a:cs typeface="+mn-cs"/>
              </a:rPr>
              <a:pPr marL="0" indent="0"/>
              <a:t>72.81%</a:t>
            </a:fld>
            <a:endParaRPr lang="en-US" sz="12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endParaRPr>
          </a:p>
        </cdr:txBody>
      </cdr:sp>
      <cdr:sp macro="" textlink="Sheet1!$AW$22">
        <cdr:nvSpPr>
          <cdr:cNvPr id="4" name="TextBox 2">
            <a:extLst xmlns:a="http://schemas.openxmlformats.org/drawingml/2006/main">
              <a:ext uri="{FF2B5EF4-FFF2-40B4-BE49-F238E27FC236}">
                <a16:creationId xmlns:a16="http://schemas.microsoft.com/office/drawing/2014/main" id="{B8013B2E-563C-3985-DC5F-1672D14951BC}"/>
              </a:ext>
            </a:extLst>
          </cdr:cNvPr>
          <cdr:cNvSpPr txBox="1"/>
        </cdr:nvSpPr>
        <cdr:spPr>
          <a:xfrm xmlns:a="http://schemas.openxmlformats.org/drawingml/2006/main">
            <a:off x="6023860" y="1275759"/>
            <a:ext cx="666625" cy="27461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vertOverflow="clip" horzOverflow="clip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marL="0" indent="0"/>
            <a:fld id="{C7EED760-6EB4-4B49-B021-C702DF31B99B}" type="TxLink">
              <a:rPr lang="en-US" sz="1200" b="1" i="0" u="none" strike="noStrike">
                <a:solidFill>
                  <a:srgbClr val="000000"/>
                </a:solidFill>
                <a:latin typeface="Aptos Narrow"/>
                <a:ea typeface="+mn-ea"/>
                <a:cs typeface="+mn-cs"/>
              </a:rPr>
              <a:pPr marL="0" indent="0"/>
              <a:t>65.24%</a:t>
            </a:fld>
            <a:endParaRPr lang="en-US" sz="1200" b="1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endParaRPr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TradeStudy">
      <a:dk1>
        <a:sysClr val="windowText" lastClr="000000"/>
      </a:dk1>
      <a:lt1>
        <a:sysClr val="window" lastClr="FFFFFF"/>
      </a:lt1>
      <a:dk2>
        <a:srgbClr val="072430"/>
      </a:dk2>
      <a:lt2>
        <a:srgbClr val="D9EFF8"/>
      </a:lt2>
      <a:accent1>
        <a:srgbClr val="DBE9F7"/>
      </a:accent1>
      <a:accent2>
        <a:srgbClr val="DBE9F7"/>
      </a:accent2>
      <a:accent3>
        <a:srgbClr val="4D94D8"/>
      </a:accent3>
      <a:accent4>
        <a:srgbClr val="215E99"/>
      </a:accent4>
      <a:accent5>
        <a:srgbClr val="C1E4F5"/>
      </a:accent5>
      <a:accent6>
        <a:srgbClr val="83CAEB"/>
      </a:accent6>
      <a:hlink>
        <a:srgbClr val="45B0E1"/>
      </a:hlink>
      <a:folHlink>
        <a:srgbClr val="0F4861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383D-3D84-41F9-9EEF-64177D2D7AAF}">
  <dimension ref="B2:AW45"/>
  <sheetViews>
    <sheetView tabSelected="1" topLeftCell="AL6" zoomScale="189" zoomScaleNormal="130" workbookViewId="0">
      <selection activeCell="AS14" sqref="AS14"/>
    </sheetView>
  </sheetViews>
  <sheetFormatPr defaultRowHeight="14.4" x14ac:dyDescent="0.3"/>
  <cols>
    <col min="2" max="2" width="20" customWidth="1"/>
    <col min="3" max="3" width="22.33203125" customWidth="1"/>
    <col min="4" max="4" width="24" customWidth="1"/>
    <col min="15" max="15" width="10.109375" bestFit="1" customWidth="1"/>
    <col min="18" max="18" width="9.44140625" bestFit="1" customWidth="1"/>
    <col min="19" max="19" width="7.44140625" bestFit="1" customWidth="1"/>
  </cols>
  <sheetData>
    <row r="2" spans="2:3" x14ac:dyDescent="0.3">
      <c r="B2" s="1" t="s">
        <v>0</v>
      </c>
      <c r="C2" s="2" t="s">
        <v>1</v>
      </c>
    </row>
    <row r="3" spans="2:3" x14ac:dyDescent="0.3">
      <c r="B3" s="12" t="s">
        <v>4</v>
      </c>
      <c r="C3" s="3">
        <v>7</v>
      </c>
    </row>
    <row r="4" spans="2:3" x14ac:dyDescent="0.3">
      <c r="B4" s="9" t="s">
        <v>6</v>
      </c>
      <c r="C4" s="3">
        <v>12</v>
      </c>
    </row>
    <row r="5" spans="2:3" x14ac:dyDescent="0.3">
      <c r="B5" s="6" t="s">
        <v>2</v>
      </c>
      <c r="C5" s="3">
        <v>8</v>
      </c>
    </row>
    <row r="6" spans="2:3" x14ac:dyDescent="0.3">
      <c r="B6" s="8" t="s">
        <v>3</v>
      </c>
      <c r="C6" s="3">
        <v>12</v>
      </c>
    </row>
    <row r="7" spans="2:3" x14ac:dyDescent="0.3">
      <c r="B7" s="10" t="s">
        <v>5</v>
      </c>
      <c r="C7" s="3">
        <v>9</v>
      </c>
    </row>
    <row r="8" spans="2:3" x14ac:dyDescent="0.3">
      <c r="B8" s="11" t="s">
        <v>9</v>
      </c>
      <c r="C8" s="3">
        <v>8</v>
      </c>
    </row>
    <row r="9" spans="2:3" x14ac:dyDescent="0.3">
      <c r="B9" s="15" t="s">
        <v>7</v>
      </c>
      <c r="C9" s="3">
        <v>6</v>
      </c>
    </row>
    <row r="10" spans="2:3" x14ac:dyDescent="0.3">
      <c r="B10" s="5" t="s">
        <v>8</v>
      </c>
      <c r="C10" s="3">
        <v>6</v>
      </c>
    </row>
    <row r="11" spans="2:3" x14ac:dyDescent="0.3">
      <c r="B11" s="13" t="s">
        <v>62</v>
      </c>
      <c r="C11" s="3">
        <v>15</v>
      </c>
    </row>
    <row r="12" spans="2:3" x14ac:dyDescent="0.3">
      <c r="B12" s="14" t="s">
        <v>11</v>
      </c>
      <c r="C12" s="4">
        <v>17</v>
      </c>
    </row>
    <row r="13" spans="2:3" x14ac:dyDescent="0.3">
      <c r="B13" s="16"/>
      <c r="C13">
        <f>SUM(C3:C12)</f>
        <v>100</v>
      </c>
    </row>
    <row r="14" spans="2:3" x14ac:dyDescent="0.3">
      <c r="B14" t="s">
        <v>10</v>
      </c>
    </row>
    <row r="15" spans="2:3" x14ac:dyDescent="0.3">
      <c r="B15" t="s">
        <v>11</v>
      </c>
    </row>
    <row r="20" spans="2:49" x14ac:dyDescent="0.3">
      <c r="C20" s="17" t="s">
        <v>2</v>
      </c>
      <c r="D20" s="17" t="s">
        <v>3</v>
      </c>
      <c r="E20" s="17" t="s">
        <v>6</v>
      </c>
      <c r="F20" s="17" t="s">
        <v>5</v>
      </c>
      <c r="G20" s="17" t="s">
        <v>9</v>
      </c>
      <c r="H20" s="17" t="s">
        <v>7</v>
      </c>
      <c r="I20" s="17" t="s">
        <v>8</v>
      </c>
      <c r="J20" s="17" t="s">
        <v>1</v>
      </c>
      <c r="K20" s="17" t="s">
        <v>13</v>
      </c>
      <c r="L20" s="17" t="s">
        <v>12</v>
      </c>
      <c r="M20" s="17" t="s">
        <v>14</v>
      </c>
      <c r="N20" s="17" t="s">
        <v>15</v>
      </c>
    </row>
    <row r="21" spans="2:49" x14ac:dyDescent="0.3">
      <c r="B21" s="17" t="s">
        <v>2</v>
      </c>
      <c r="C21" s="19">
        <v>1</v>
      </c>
      <c r="D21" s="19">
        <f>1/4</f>
        <v>0.25</v>
      </c>
      <c r="E21" s="18">
        <f>1/2</f>
        <v>0.5</v>
      </c>
      <c r="F21" s="19">
        <v>3</v>
      </c>
      <c r="G21" s="19">
        <v>2</v>
      </c>
      <c r="H21" s="19">
        <v>5</v>
      </c>
      <c r="I21" s="19">
        <v>4</v>
      </c>
      <c r="J21" s="19">
        <v>4</v>
      </c>
      <c r="K21" s="19">
        <v>0.2</v>
      </c>
      <c r="L21" s="19">
        <v>0.33333333333333331</v>
      </c>
      <c r="M21" s="21">
        <f>(C21*D21*E21*F21*G21*H21*I21*J21*K21*L21)^(1/10)</f>
        <v>1.1486983549970351</v>
      </c>
      <c r="N21" s="22">
        <f>M21/$M$31</f>
        <v>0.10185357844435215</v>
      </c>
      <c r="O21" s="20">
        <f>N21</f>
        <v>0.10185357844435215</v>
      </c>
      <c r="Q21" t="s">
        <v>46</v>
      </c>
      <c r="R21" t="s">
        <v>2</v>
      </c>
      <c r="S21" t="s">
        <v>1</v>
      </c>
      <c r="T21" t="s">
        <v>48</v>
      </c>
      <c r="U21" t="s">
        <v>3</v>
      </c>
      <c r="V21" t="s">
        <v>1</v>
      </c>
      <c r="W21" t="s">
        <v>48</v>
      </c>
      <c r="X21" t="s">
        <v>6</v>
      </c>
      <c r="Y21" t="s">
        <v>1</v>
      </c>
      <c r="Z21" t="s">
        <v>48</v>
      </c>
      <c r="AA21" t="s">
        <v>5</v>
      </c>
      <c r="AB21" t="s">
        <v>1</v>
      </c>
      <c r="AC21" t="s">
        <v>48</v>
      </c>
      <c r="AD21" t="s">
        <v>30</v>
      </c>
      <c r="AE21" t="s">
        <v>1</v>
      </c>
      <c r="AF21" t="s">
        <v>48</v>
      </c>
      <c r="AG21" t="s">
        <v>7</v>
      </c>
      <c r="AH21" t="s">
        <v>1</v>
      </c>
      <c r="AI21" t="s">
        <v>48</v>
      </c>
      <c r="AJ21" t="s">
        <v>8</v>
      </c>
      <c r="AK21" t="s">
        <v>1</v>
      </c>
      <c r="AL21" t="s">
        <v>48</v>
      </c>
      <c r="AM21" t="s">
        <v>1</v>
      </c>
      <c r="AN21" t="s">
        <v>62</v>
      </c>
      <c r="AO21" t="s">
        <v>48</v>
      </c>
      <c r="AP21" t="s">
        <v>13</v>
      </c>
      <c r="AQ21" t="s">
        <v>1</v>
      </c>
      <c r="AR21" t="s">
        <v>48</v>
      </c>
      <c r="AS21" t="s">
        <v>12</v>
      </c>
      <c r="AT21" t="s">
        <v>1</v>
      </c>
      <c r="AU21" t="s">
        <v>48</v>
      </c>
      <c r="AV21" t="s">
        <v>49</v>
      </c>
    </row>
    <row r="22" spans="2:49" x14ac:dyDescent="0.3">
      <c r="B22" s="17" t="s">
        <v>3</v>
      </c>
      <c r="C22" s="19">
        <f>1/D21</f>
        <v>4</v>
      </c>
      <c r="D22" s="19">
        <v>1</v>
      </c>
      <c r="E22" s="19">
        <v>3</v>
      </c>
      <c r="F22" s="19">
        <v>2</v>
      </c>
      <c r="G22" s="19">
        <v>2</v>
      </c>
      <c r="H22" s="19">
        <v>4</v>
      </c>
      <c r="I22" s="19">
        <v>3</v>
      </c>
      <c r="J22" s="19">
        <v>3</v>
      </c>
      <c r="K22" s="19">
        <v>0.33333333333333331</v>
      </c>
      <c r="L22" s="19">
        <v>0.25</v>
      </c>
      <c r="M22" s="21">
        <f>(C22*D22*E22*F22*G22*H22*I22*J22*K22*L22)^(1/10)</f>
        <v>1.6437518295172258</v>
      </c>
      <c r="N22" s="22">
        <f t="shared" ref="N22:N30" si="0">M22/$M$31</f>
        <v>0.14574932155379663</v>
      </c>
      <c r="O22" s="20">
        <f t="shared" ref="O22:O30" si="1">N22</f>
        <v>0.14574932155379663</v>
      </c>
      <c r="Q22" t="s">
        <v>17</v>
      </c>
      <c r="R22">
        <v>5</v>
      </c>
      <c r="S22" s="22">
        <f>N21</f>
        <v>0.10185357844435215</v>
      </c>
      <c r="T22" s="30">
        <f>R22*S22/5</f>
        <v>0.10185357844435214</v>
      </c>
      <c r="U22">
        <v>5</v>
      </c>
      <c r="V22" s="22">
        <f>$N$22</f>
        <v>0.14574932155379663</v>
      </c>
      <c r="W22" s="36">
        <f>U22*V22/5</f>
        <v>0.14574932155379663</v>
      </c>
      <c r="X22">
        <v>5</v>
      </c>
      <c r="Y22" s="22">
        <f>$N$23</f>
        <v>5.9408279373415349E-2</v>
      </c>
      <c r="Z22" s="31">
        <f>X22*Y22/5</f>
        <v>5.9408279373415349E-2</v>
      </c>
      <c r="AA22">
        <v>2</v>
      </c>
      <c r="AB22" s="22">
        <f>$N$24</f>
        <v>6.9104465917160962E-2</v>
      </c>
      <c r="AC22" s="32">
        <f>AA22*AB22/5</f>
        <v>2.7641786366864384E-2</v>
      </c>
      <c r="AD22">
        <v>5</v>
      </c>
      <c r="AE22" s="22">
        <f>$N$25</f>
        <v>5.2199614183725325E-2</v>
      </c>
      <c r="AF22" s="33">
        <f>AD22*AE22/5</f>
        <v>5.2199614183725332E-2</v>
      </c>
      <c r="AG22">
        <v>2</v>
      </c>
      <c r="AH22" s="22">
        <f>$N$26</f>
        <v>6.0920214124891937E-2</v>
      </c>
      <c r="AI22" s="34">
        <f>AG22*AH22/5</f>
        <v>2.4368085649956774E-2</v>
      </c>
      <c r="AJ22">
        <v>5</v>
      </c>
      <c r="AK22" s="22">
        <f>$N$27</f>
        <v>6.1711651058887734E-2</v>
      </c>
      <c r="AL22" s="35">
        <f>AJ22*AK22/5</f>
        <v>6.1711651058887741E-2</v>
      </c>
      <c r="AM22">
        <v>5</v>
      </c>
      <c r="AN22" s="22">
        <f>$N$28</f>
        <v>7.4603300256217003E-2</v>
      </c>
      <c r="AO22" s="37">
        <f>AM22*AN22/5</f>
        <v>7.4603300256217003E-2</v>
      </c>
      <c r="AP22">
        <v>1</v>
      </c>
      <c r="AQ22" s="22">
        <f>$N$29</f>
        <v>0.22444641252827943</v>
      </c>
      <c r="AR22" s="38">
        <f>AP22*AQ22/5</f>
        <v>4.4889282505655888E-2</v>
      </c>
      <c r="AS22">
        <v>2</v>
      </c>
      <c r="AT22" s="22">
        <f>$N$30</f>
        <v>0.15000316255927354</v>
      </c>
      <c r="AU22" s="39">
        <f>AS22*AT22/5</f>
        <v>6.0001265023709414E-2</v>
      </c>
      <c r="AV22">
        <f>SUM(T22,W22,Z22,AC22,AF22,AI22,AO22,AL22,AR22,AU22)</f>
        <v>0.65242616441658074</v>
      </c>
      <c r="AW22" s="20">
        <f>AV22</f>
        <v>0.65242616441658074</v>
      </c>
    </row>
    <row r="23" spans="2:49" x14ac:dyDescent="0.3">
      <c r="B23" s="17" t="s">
        <v>6</v>
      </c>
      <c r="C23" s="19">
        <f>1/E21</f>
        <v>2</v>
      </c>
      <c r="D23" s="19">
        <f>1/E22</f>
        <v>0.33333333333333331</v>
      </c>
      <c r="E23" s="19">
        <v>1</v>
      </c>
      <c r="F23" s="19">
        <v>7</v>
      </c>
      <c r="G23" s="19">
        <v>3</v>
      </c>
      <c r="H23" s="19">
        <v>1</v>
      </c>
      <c r="I23" s="19">
        <v>0.25</v>
      </c>
      <c r="J23" s="19">
        <v>0.25</v>
      </c>
      <c r="K23" s="19">
        <v>0.125</v>
      </c>
      <c r="L23" s="19">
        <v>0.16666666666666666</v>
      </c>
      <c r="M23" s="21">
        <f t="shared" ref="M23:M30" si="2">(C23*D23*E23*F23*G23*H23*I23*J23*K23*L23)^(1/10)</f>
        <v>0.67000289858967221</v>
      </c>
      <c r="N23" s="22">
        <f>M23/$M$31</f>
        <v>5.9408279373415349E-2</v>
      </c>
      <c r="O23" s="20">
        <f t="shared" si="1"/>
        <v>5.9408279373415349E-2</v>
      </c>
      <c r="Q23" t="s">
        <v>18</v>
      </c>
      <c r="R23">
        <v>3</v>
      </c>
      <c r="S23" s="22">
        <f>N21</f>
        <v>0.10185357844435215</v>
      </c>
      <c r="T23" s="30">
        <f>R23*S23/5</f>
        <v>6.1112147066611291E-2</v>
      </c>
      <c r="U23">
        <v>3</v>
      </c>
      <c r="V23" s="22">
        <f>$N$22</f>
        <v>0.14574932155379663</v>
      </c>
      <c r="W23" s="36">
        <f>U23*V23/5</f>
        <v>8.7449592932277984E-2</v>
      </c>
      <c r="X23">
        <v>3</v>
      </c>
      <c r="Y23" s="22">
        <f>$N$23</f>
        <v>5.9408279373415349E-2</v>
      </c>
      <c r="Z23" s="31">
        <f>X23*Y23/5</f>
        <v>3.5644967624049208E-2</v>
      </c>
      <c r="AA23">
        <v>5</v>
      </c>
      <c r="AB23" s="22">
        <f>$N$24</f>
        <v>6.9104465917160962E-2</v>
      </c>
      <c r="AC23" s="32">
        <f>AA23*AB23/5</f>
        <v>6.9104465917160962E-2</v>
      </c>
      <c r="AD23">
        <v>3</v>
      </c>
      <c r="AE23" s="22">
        <f>$N$25</f>
        <v>5.2199614183725325E-2</v>
      </c>
      <c r="AF23" s="33">
        <f>AD23*AE23/5</f>
        <v>3.1319768510235199E-2</v>
      </c>
      <c r="AG23">
        <v>5</v>
      </c>
      <c r="AH23" s="22">
        <f>$N$26</f>
        <v>6.0920214124891937E-2</v>
      </c>
      <c r="AI23" s="34">
        <f>AG23*AH23/5</f>
        <v>6.0920214124891937E-2</v>
      </c>
      <c r="AJ23">
        <v>3</v>
      </c>
      <c r="AK23" s="22">
        <f>$N$27</f>
        <v>6.1711651058887734E-2</v>
      </c>
      <c r="AL23" s="35">
        <f>AJ23*AK23/5</f>
        <v>3.7026990635332643E-2</v>
      </c>
      <c r="AM23">
        <v>3</v>
      </c>
      <c r="AN23" s="22">
        <f>$N$28</f>
        <v>7.4603300256217003E-2</v>
      </c>
      <c r="AO23" s="37">
        <f>AM23*AN23/5</f>
        <v>4.4761980153730202E-2</v>
      </c>
      <c r="AP23">
        <v>5</v>
      </c>
      <c r="AQ23" s="22">
        <f>$N$29</f>
        <v>0.22444641252827943</v>
      </c>
      <c r="AR23" s="38">
        <f>AP23*AQ23/5</f>
        <v>0.2244464125282794</v>
      </c>
      <c r="AS23">
        <v>4</v>
      </c>
      <c r="AT23" s="22">
        <f>$N$30</f>
        <v>0.15000316255927354</v>
      </c>
      <c r="AU23" s="39">
        <f>AS23*AT23/5</f>
        <v>0.12000253004741883</v>
      </c>
      <c r="AV23">
        <f>SUM(T23,W23,Z23,AC23,AF23,AI23,AO23,AL23,AR23,AU23)</f>
        <v>0.7717890695399876</v>
      </c>
      <c r="AW23" s="20">
        <f>AV23</f>
        <v>0.7717890695399876</v>
      </c>
    </row>
    <row r="24" spans="2:49" x14ac:dyDescent="0.3">
      <c r="B24" s="17" t="s">
        <v>5</v>
      </c>
      <c r="C24" s="19">
        <f>1/F21</f>
        <v>0.33333333333333331</v>
      </c>
      <c r="D24" s="19">
        <f>1/F22</f>
        <v>0.5</v>
      </c>
      <c r="E24" s="19">
        <f>1/F23</f>
        <v>0.14285714285714285</v>
      </c>
      <c r="F24" s="19">
        <v>1</v>
      </c>
      <c r="G24" s="19">
        <v>5</v>
      </c>
      <c r="H24" s="19">
        <v>0.33333333333333331</v>
      </c>
      <c r="I24" s="19">
        <v>5</v>
      </c>
      <c r="J24" s="19">
        <v>5</v>
      </c>
      <c r="K24" s="19">
        <v>0.33333333333333331</v>
      </c>
      <c r="L24" s="19">
        <v>0.25</v>
      </c>
      <c r="M24" s="21">
        <f t="shared" si="2"/>
        <v>0.77935589043011333</v>
      </c>
      <c r="N24" s="22">
        <f t="shared" si="0"/>
        <v>6.9104465917160962E-2</v>
      </c>
      <c r="O24" s="20">
        <f t="shared" si="1"/>
        <v>6.9104465917160962E-2</v>
      </c>
      <c r="Q24" t="s">
        <v>19</v>
      </c>
      <c r="R24">
        <v>1</v>
      </c>
      <c r="S24" s="22">
        <f>N21</f>
        <v>0.10185357844435215</v>
      </c>
      <c r="T24" s="30">
        <f>R24*S24/5</f>
        <v>2.037071568887043E-2</v>
      </c>
      <c r="U24">
        <v>1</v>
      </c>
      <c r="V24" s="22">
        <f>$N$22</f>
        <v>0.14574932155379663</v>
      </c>
      <c r="W24" s="36">
        <f>U24*V24/5</f>
        <v>2.9149864310759326E-2</v>
      </c>
      <c r="X24">
        <v>4</v>
      </c>
      <c r="Y24" s="22">
        <f>$N$23</f>
        <v>5.9408279373415349E-2</v>
      </c>
      <c r="Z24" s="31">
        <f>X24*Y24/5</f>
        <v>4.7526623498732282E-2</v>
      </c>
      <c r="AA24">
        <v>4</v>
      </c>
      <c r="AB24" s="22">
        <f>$N$24</f>
        <v>6.9104465917160962E-2</v>
      </c>
      <c r="AC24" s="32">
        <f>AA24*AB24/5</f>
        <v>5.5283572733728768E-2</v>
      </c>
      <c r="AD24">
        <v>3</v>
      </c>
      <c r="AE24" s="22">
        <f>$N$25</f>
        <v>5.2199614183725325E-2</v>
      </c>
      <c r="AF24" s="33">
        <f>AD24*AE24/5</f>
        <v>3.1319768510235199E-2</v>
      </c>
      <c r="AG24">
        <v>5</v>
      </c>
      <c r="AH24" s="22">
        <f>$N$26</f>
        <v>6.0920214124891937E-2</v>
      </c>
      <c r="AI24" s="34">
        <f>AG24*AH24/5</f>
        <v>6.0920214124891937E-2</v>
      </c>
      <c r="AJ24">
        <v>4</v>
      </c>
      <c r="AK24" s="22">
        <f>$N$27</f>
        <v>6.1711651058887734E-2</v>
      </c>
      <c r="AL24" s="35">
        <f>AJ24*AK24/5</f>
        <v>4.9369320847110189E-2</v>
      </c>
      <c r="AM24">
        <v>4</v>
      </c>
      <c r="AN24" s="22">
        <f>$N$28</f>
        <v>7.4603300256217003E-2</v>
      </c>
      <c r="AO24" s="37">
        <f>AM24*AN24/5</f>
        <v>5.9682640204973603E-2</v>
      </c>
      <c r="AP24">
        <v>5</v>
      </c>
      <c r="AQ24" s="22">
        <f>$N$29</f>
        <v>0.22444641252827943</v>
      </c>
      <c r="AR24" s="38">
        <f>AP24*AQ24/5</f>
        <v>0.2244464125282794</v>
      </c>
      <c r="AS24">
        <v>5</v>
      </c>
      <c r="AT24" s="22">
        <f>$N$30</f>
        <v>0.15000316255927354</v>
      </c>
      <c r="AU24" s="39">
        <f>AS24*AT24/5</f>
        <v>0.15000316255927354</v>
      </c>
      <c r="AV24">
        <f>SUM(T24,W24,Z24,AC24,AF24,AI24,AO24,AL24,AR24,AU24)</f>
        <v>0.72807229500685455</v>
      </c>
      <c r="AW24" s="20">
        <f>AV24</f>
        <v>0.72807229500685455</v>
      </c>
    </row>
    <row r="25" spans="2:49" x14ac:dyDescent="0.3">
      <c r="B25" s="17" t="s">
        <v>9</v>
      </c>
      <c r="C25" s="19">
        <f>1/G21</f>
        <v>0.5</v>
      </c>
      <c r="D25" s="19">
        <f>1/G22</f>
        <v>0.5</v>
      </c>
      <c r="E25" s="19">
        <f>1/G23</f>
        <v>0.33333333333333331</v>
      </c>
      <c r="F25" s="19">
        <f>1/G24</f>
        <v>0.2</v>
      </c>
      <c r="G25" s="19">
        <v>1</v>
      </c>
      <c r="H25" s="19">
        <v>0.2</v>
      </c>
      <c r="I25" s="19">
        <v>2</v>
      </c>
      <c r="J25" s="19">
        <v>0.5</v>
      </c>
      <c r="K25" s="19">
        <v>0.5</v>
      </c>
      <c r="L25" s="19">
        <v>3</v>
      </c>
      <c r="M25" s="21">
        <f t="shared" si="2"/>
        <v>0.58870401865247468</v>
      </c>
      <c r="N25" s="22">
        <f t="shared" si="0"/>
        <v>5.2199614183725325E-2</v>
      </c>
      <c r="O25" s="20">
        <f t="shared" si="1"/>
        <v>5.2199614183725325E-2</v>
      </c>
    </row>
    <row r="26" spans="2:49" x14ac:dyDescent="0.3">
      <c r="B26" s="17" t="s">
        <v>7</v>
      </c>
      <c r="C26" s="19">
        <f>1/H21</f>
        <v>0.2</v>
      </c>
      <c r="D26" s="19">
        <f>1/H22</f>
        <v>0.25</v>
      </c>
      <c r="E26" s="19">
        <f>1/H23</f>
        <v>1</v>
      </c>
      <c r="F26" s="19">
        <f>1/H24</f>
        <v>3</v>
      </c>
      <c r="G26" s="19">
        <f>1/H25</f>
        <v>5</v>
      </c>
      <c r="H26" s="19">
        <v>1</v>
      </c>
      <c r="I26" s="19">
        <v>0.25</v>
      </c>
      <c r="J26" s="19">
        <v>0.25</v>
      </c>
      <c r="K26" s="19">
        <v>1</v>
      </c>
      <c r="L26" s="19">
        <v>0.5</v>
      </c>
      <c r="M26" s="21">
        <f t="shared" si="2"/>
        <v>0.68705440515831862</v>
      </c>
      <c r="N26" s="22">
        <f t="shared" si="0"/>
        <v>6.0920214124891937E-2</v>
      </c>
      <c r="O26" s="20">
        <f t="shared" si="1"/>
        <v>6.0920214124891937E-2</v>
      </c>
    </row>
    <row r="27" spans="2:49" x14ac:dyDescent="0.3">
      <c r="B27" s="7" t="s">
        <v>8</v>
      </c>
      <c r="C27" s="23">
        <f>1/I21</f>
        <v>0.25</v>
      </c>
      <c r="D27" s="23">
        <f>1/I22</f>
        <v>0.33333333333333331</v>
      </c>
      <c r="E27" s="23">
        <f>1/I23</f>
        <v>4</v>
      </c>
      <c r="F27" s="23">
        <f>1/I24</f>
        <v>0.2</v>
      </c>
      <c r="G27" s="23">
        <f>1/I25</f>
        <v>0.5</v>
      </c>
      <c r="H27" s="23">
        <f>1/I26</f>
        <v>4</v>
      </c>
      <c r="I27" s="23">
        <v>1</v>
      </c>
      <c r="J27" s="23">
        <v>1</v>
      </c>
      <c r="K27" s="23">
        <v>0.2</v>
      </c>
      <c r="L27" s="23">
        <v>1</v>
      </c>
      <c r="M27" s="24">
        <f t="shared" si="2"/>
        <v>0.69598018192581401</v>
      </c>
      <c r="N27" s="25">
        <f t="shared" si="0"/>
        <v>6.1711651058887734E-2</v>
      </c>
      <c r="O27" s="20">
        <f t="shared" si="1"/>
        <v>6.1711651058887734E-2</v>
      </c>
    </row>
    <row r="28" spans="2:49" x14ac:dyDescent="0.3">
      <c r="B28" s="17" t="s">
        <v>1</v>
      </c>
      <c r="C28" s="19">
        <f>1/J21</f>
        <v>0.25</v>
      </c>
      <c r="D28" s="19">
        <f>1/J22</f>
        <v>0.33333333333333331</v>
      </c>
      <c r="E28" s="19">
        <f>1/J23</f>
        <v>4</v>
      </c>
      <c r="F28" s="19">
        <f>1/J24</f>
        <v>0.2</v>
      </c>
      <c r="G28" s="19">
        <f>1/J25</f>
        <v>2</v>
      </c>
      <c r="H28" s="19">
        <f>1/J26</f>
        <v>4</v>
      </c>
      <c r="I28" s="19">
        <f>1/J27</f>
        <v>1</v>
      </c>
      <c r="J28" s="19">
        <v>1</v>
      </c>
      <c r="K28" s="19">
        <v>0.33333333333333331</v>
      </c>
      <c r="L28" s="19">
        <v>1</v>
      </c>
      <c r="M28" s="21">
        <f t="shared" si="2"/>
        <v>0.84137140383817599</v>
      </c>
      <c r="N28" s="22">
        <f t="shared" si="0"/>
        <v>7.4603300256217003E-2</v>
      </c>
      <c r="O28" s="20">
        <f t="shared" si="1"/>
        <v>7.4603300256217003E-2</v>
      </c>
      <c r="Q28" t="s">
        <v>50</v>
      </c>
      <c r="R28" t="s">
        <v>47</v>
      </c>
      <c r="S28" t="s">
        <v>1</v>
      </c>
      <c r="T28" t="s">
        <v>51</v>
      </c>
      <c r="U28" t="s">
        <v>3</v>
      </c>
      <c r="V28" t="s">
        <v>1</v>
      </c>
      <c r="W28" t="s">
        <v>48</v>
      </c>
      <c r="X28" t="s">
        <v>6</v>
      </c>
      <c r="Y28" t="s">
        <v>1</v>
      </c>
      <c r="Z28" t="s">
        <v>48</v>
      </c>
      <c r="AA28" t="s">
        <v>5</v>
      </c>
      <c r="AB28" t="s">
        <v>1</v>
      </c>
      <c r="AC28" t="s">
        <v>48</v>
      </c>
      <c r="AD28" t="s">
        <v>30</v>
      </c>
      <c r="AE28" t="s">
        <v>1</v>
      </c>
      <c r="AF28" t="s">
        <v>48</v>
      </c>
      <c r="AG28" t="s">
        <v>7</v>
      </c>
      <c r="AH28" t="s">
        <v>1</v>
      </c>
      <c r="AI28" t="s">
        <v>48</v>
      </c>
      <c r="AJ28" t="s">
        <v>8</v>
      </c>
      <c r="AK28" t="s">
        <v>1</v>
      </c>
      <c r="AL28" t="s">
        <v>48</v>
      </c>
      <c r="AM28" t="s">
        <v>1</v>
      </c>
      <c r="AN28" t="s">
        <v>1</v>
      </c>
      <c r="AO28" t="s">
        <v>48</v>
      </c>
      <c r="AP28" t="s">
        <v>13</v>
      </c>
      <c r="AQ28" t="s">
        <v>1</v>
      </c>
      <c r="AR28" t="s">
        <v>48</v>
      </c>
      <c r="AS28" t="s">
        <v>12</v>
      </c>
      <c r="AT28" t="s">
        <v>1</v>
      </c>
      <c r="AU28" t="s">
        <v>48</v>
      </c>
      <c r="AV28" t="s">
        <v>49</v>
      </c>
    </row>
    <row r="29" spans="2:49" x14ac:dyDescent="0.3">
      <c r="B29" s="17" t="s">
        <v>13</v>
      </c>
      <c r="C29" s="19">
        <f>1/K21</f>
        <v>5</v>
      </c>
      <c r="D29" s="19">
        <f>1/K22</f>
        <v>3</v>
      </c>
      <c r="E29" s="19">
        <f>1/K23</f>
        <v>8</v>
      </c>
      <c r="F29" s="19">
        <f>1/K24</f>
        <v>3</v>
      </c>
      <c r="G29" s="19">
        <f>1/K25</f>
        <v>2</v>
      </c>
      <c r="H29" s="19">
        <f>1/K26</f>
        <v>1</v>
      </c>
      <c r="I29" s="19">
        <f>1/K27</f>
        <v>5</v>
      </c>
      <c r="J29" s="19">
        <f>1/K28</f>
        <v>3</v>
      </c>
      <c r="K29" s="19">
        <v>1</v>
      </c>
      <c r="L29" s="19">
        <v>1</v>
      </c>
      <c r="M29" s="21">
        <f t="shared" si="2"/>
        <v>2.5312927517522765</v>
      </c>
      <c r="N29" s="22">
        <f t="shared" si="0"/>
        <v>0.22444641252827943</v>
      </c>
      <c r="O29" s="20">
        <f t="shared" si="1"/>
        <v>0.22444641252827943</v>
      </c>
      <c r="Q29" t="s">
        <v>17</v>
      </c>
      <c r="R29">
        <v>5</v>
      </c>
      <c r="S29" s="21">
        <f>N28</f>
        <v>7.4603300256217003E-2</v>
      </c>
      <c r="T29" s="30">
        <v>0.14574932155379663</v>
      </c>
      <c r="U29">
        <v>5</v>
      </c>
      <c r="V29" s="21">
        <f>$N$22</f>
        <v>0.14574932155379663</v>
      </c>
      <c r="W29" s="30">
        <f>U29*V29/5</f>
        <v>0.14574932155379663</v>
      </c>
      <c r="X29">
        <v>5</v>
      </c>
      <c r="Y29" s="21">
        <f>$N$23</f>
        <v>5.9408279373415349E-2</v>
      </c>
      <c r="Z29" s="29">
        <f>X29*Y29/5</f>
        <v>5.9408279373415349E-2</v>
      </c>
      <c r="AA29">
        <v>2</v>
      </c>
      <c r="AB29" s="21">
        <f>$N$24</f>
        <v>6.9104465917160962E-2</v>
      </c>
      <c r="AC29" s="29">
        <f>AA29*AB29/5</f>
        <v>2.7641786366864384E-2</v>
      </c>
      <c r="AD29">
        <v>5</v>
      </c>
      <c r="AE29" s="21">
        <f>$N$25</f>
        <v>5.2199614183725325E-2</v>
      </c>
      <c r="AF29" s="29">
        <f>AD29*AE29/5</f>
        <v>5.2199614183725332E-2</v>
      </c>
      <c r="AG29">
        <v>2</v>
      </c>
      <c r="AH29" s="21">
        <f>$N$26</f>
        <v>6.0920214124891937E-2</v>
      </c>
      <c r="AI29" s="29">
        <f>AG29*AH29/5</f>
        <v>2.4368085649956774E-2</v>
      </c>
      <c r="AJ29">
        <v>5</v>
      </c>
      <c r="AK29" s="21">
        <f>$N$27</f>
        <v>6.1711651058887734E-2</v>
      </c>
      <c r="AL29" s="29">
        <f>AJ29*AK29/5</f>
        <v>6.1711651058887741E-2</v>
      </c>
      <c r="AM29">
        <v>5</v>
      </c>
      <c r="AN29" s="21">
        <f>$N$28</f>
        <v>7.4603300256217003E-2</v>
      </c>
      <c r="AO29" s="29">
        <f>AM29*AN29/5</f>
        <v>7.4603300256217003E-2</v>
      </c>
      <c r="AP29">
        <v>1</v>
      </c>
      <c r="AQ29" s="21">
        <f>$N$29</f>
        <v>0.22444641252827943</v>
      </c>
      <c r="AR29" s="29">
        <f>AP29*AQ29/5</f>
        <v>4.4889282505655888E-2</v>
      </c>
      <c r="AS29">
        <v>2</v>
      </c>
      <c r="AT29" s="21">
        <f>$N$30</f>
        <v>0.15000316255927354</v>
      </c>
      <c r="AU29" s="29">
        <f>AS29*AT29/5</f>
        <v>6.0001265023709414E-2</v>
      </c>
      <c r="AV29">
        <f>SUM(T29,W29,Z29,AC29,AF29,AI29,AO29,AL29,AR29,AU29)</f>
        <v>0.69632190752602519</v>
      </c>
    </row>
    <row r="30" spans="2:49" x14ac:dyDescent="0.3">
      <c r="B30" s="17" t="s">
        <v>12</v>
      </c>
      <c r="C30" s="19">
        <f>1/L21</f>
        <v>3</v>
      </c>
      <c r="D30" s="19">
        <f>1/L22</f>
        <v>4</v>
      </c>
      <c r="E30" s="19">
        <f>1/L23</f>
        <v>6</v>
      </c>
      <c r="F30" s="19">
        <f>1/L24</f>
        <v>4</v>
      </c>
      <c r="G30" s="19">
        <f>1/L25</f>
        <v>0.33333333333333331</v>
      </c>
      <c r="H30" s="19">
        <f>1/L26</f>
        <v>2</v>
      </c>
      <c r="I30" s="19">
        <f>1/L27</f>
        <v>1</v>
      </c>
      <c r="J30" s="19">
        <f>1/L28</f>
        <v>1</v>
      </c>
      <c r="K30" s="19">
        <f>1/L29</f>
        <v>1</v>
      </c>
      <c r="L30" s="19">
        <v>1</v>
      </c>
      <c r="M30" s="21">
        <f t="shared" si="2"/>
        <v>1.6917263851493571</v>
      </c>
      <c r="N30" s="22">
        <f t="shared" si="0"/>
        <v>0.15000316255927354</v>
      </c>
      <c r="O30" s="20">
        <f t="shared" si="1"/>
        <v>0.15000316255927354</v>
      </c>
      <c r="Q30" t="s">
        <v>18</v>
      </c>
      <c r="R30">
        <v>3</v>
      </c>
      <c r="S30" s="21">
        <f>N28</f>
        <v>7.4603300256217003E-2</v>
      </c>
      <c r="T30" s="30">
        <v>8.7449592932277984E-2</v>
      </c>
      <c r="U30">
        <v>3</v>
      </c>
      <c r="V30" s="21">
        <f>$N$22</f>
        <v>0.14574932155379663</v>
      </c>
      <c r="W30" s="30">
        <f>U30*V30/5</f>
        <v>8.7449592932277984E-2</v>
      </c>
      <c r="X30">
        <v>4</v>
      </c>
      <c r="Y30" s="21">
        <f>$N$23</f>
        <v>5.9408279373415349E-2</v>
      </c>
      <c r="Z30" s="29">
        <f>X30*Y30/5</f>
        <v>4.7526623498732282E-2</v>
      </c>
      <c r="AA30">
        <v>5</v>
      </c>
      <c r="AB30" s="21">
        <f>$N$24</f>
        <v>6.9104465917160962E-2</v>
      </c>
      <c r="AC30" s="29">
        <f>AA30*AB30/5</f>
        <v>6.9104465917160962E-2</v>
      </c>
      <c r="AD30">
        <v>3</v>
      </c>
      <c r="AE30" s="21">
        <f>$N$25</f>
        <v>5.2199614183725325E-2</v>
      </c>
      <c r="AF30" s="29">
        <f>AD30*AE30/5</f>
        <v>3.1319768510235199E-2</v>
      </c>
      <c r="AG30">
        <v>5</v>
      </c>
      <c r="AH30" s="21">
        <f>$N$26</f>
        <v>6.0920214124891937E-2</v>
      </c>
      <c r="AI30" s="29">
        <f>AG30*AH30/5</f>
        <v>6.0920214124891937E-2</v>
      </c>
      <c r="AJ30">
        <v>3</v>
      </c>
      <c r="AK30" s="21">
        <f>$N$27</f>
        <v>6.1711651058887734E-2</v>
      </c>
      <c r="AL30" s="29">
        <f>AJ30*AK30/5</f>
        <v>3.7026990635332643E-2</v>
      </c>
      <c r="AM30">
        <v>3</v>
      </c>
      <c r="AN30" s="21">
        <f>$N$28</f>
        <v>7.4603300256217003E-2</v>
      </c>
      <c r="AO30" s="29">
        <f>AM30*AN30/5</f>
        <v>4.4761980153730202E-2</v>
      </c>
      <c r="AP30">
        <v>5</v>
      </c>
      <c r="AQ30" s="21">
        <f>$N$29</f>
        <v>0.22444641252827943</v>
      </c>
      <c r="AR30" s="29">
        <f>AP30*AQ30/5</f>
        <v>0.2244464125282794</v>
      </c>
      <c r="AS30">
        <v>4</v>
      </c>
      <c r="AT30" s="21">
        <f>$N$30</f>
        <v>0.15000316255927354</v>
      </c>
      <c r="AU30" s="29">
        <f>AS30*AT30/5</f>
        <v>0.12000253004741883</v>
      </c>
      <c r="AV30">
        <f>SUM(T30,W30,Z30,AC30,AF30,AI30,AO30,AL30,AR30,AU30)</f>
        <v>0.81000817128033753</v>
      </c>
    </row>
    <row r="31" spans="2:49" x14ac:dyDescent="0.3">
      <c r="L31" t="s">
        <v>16</v>
      </c>
      <c r="M31" s="21">
        <f>SUM(M21:M30)</f>
        <v>11.277938120010463</v>
      </c>
      <c r="N31" s="22">
        <f>SUM(N21:N30)</f>
        <v>1</v>
      </c>
      <c r="O31" s="20">
        <f>SUM(O21:O30)</f>
        <v>1</v>
      </c>
      <c r="Q31" t="s">
        <v>19</v>
      </c>
      <c r="R31">
        <v>1</v>
      </c>
      <c r="S31" s="21">
        <f>N28</f>
        <v>7.4603300256217003E-2</v>
      </c>
      <c r="T31" s="30">
        <v>2.9149864310759326E-2</v>
      </c>
      <c r="U31">
        <v>1</v>
      </c>
      <c r="V31" s="21">
        <f>$N$22</f>
        <v>0.14574932155379663</v>
      </c>
      <c r="W31" s="30">
        <f>U31*V31/5</f>
        <v>2.9149864310759326E-2</v>
      </c>
      <c r="X31">
        <v>3</v>
      </c>
      <c r="Y31" s="21">
        <f>$N$23</f>
        <v>5.9408279373415349E-2</v>
      </c>
      <c r="Z31" s="29">
        <f>X31*Y31/5</f>
        <v>3.5644967624049208E-2</v>
      </c>
      <c r="AA31">
        <v>4</v>
      </c>
      <c r="AB31" s="21">
        <f>$N$24</f>
        <v>6.9104465917160962E-2</v>
      </c>
      <c r="AC31" s="29">
        <f>AA31*AB31/5</f>
        <v>5.5283572733728768E-2</v>
      </c>
      <c r="AD31">
        <v>3</v>
      </c>
      <c r="AE31" s="21">
        <f>$N$25</f>
        <v>5.2199614183725325E-2</v>
      </c>
      <c r="AF31" s="29">
        <f>AD31*AE31/5</f>
        <v>3.1319768510235199E-2</v>
      </c>
      <c r="AG31">
        <v>5</v>
      </c>
      <c r="AH31" s="21">
        <f>$N$26</f>
        <v>6.0920214124891937E-2</v>
      </c>
      <c r="AI31" s="29">
        <f>AG31*AH31/5</f>
        <v>6.0920214124891937E-2</v>
      </c>
      <c r="AJ31">
        <v>4</v>
      </c>
      <c r="AK31" s="21">
        <f>$N$27</f>
        <v>6.1711651058887734E-2</v>
      </c>
      <c r="AL31" s="29">
        <f>AJ31*AK31/5</f>
        <v>4.9369320847110189E-2</v>
      </c>
      <c r="AM31">
        <v>4</v>
      </c>
      <c r="AN31" s="21">
        <f>$N$28</f>
        <v>7.4603300256217003E-2</v>
      </c>
      <c r="AO31" s="29">
        <f>AM31*AN31/5</f>
        <v>5.9682640204973603E-2</v>
      </c>
      <c r="AP31">
        <v>5</v>
      </c>
      <c r="AQ31" s="21">
        <f>$N$29</f>
        <v>0.22444641252827943</v>
      </c>
      <c r="AR31" s="29">
        <f>AP31*AQ31/5</f>
        <v>0.2244464125282794</v>
      </c>
      <c r="AS31">
        <v>5</v>
      </c>
      <c r="AT31" s="21">
        <f>$N$30</f>
        <v>0.15000316255927354</v>
      </c>
      <c r="AU31" s="29">
        <f>AS31*AT31/5</f>
        <v>0.15000316255927354</v>
      </c>
      <c r="AV31">
        <f>SUM(T31,W31,Z31,AC31,AF31,AI31,AO31,AL31,AR31,AU31)</f>
        <v>0.7249697877540604</v>
      </c>
    </row>
    <row r="33" spans="2:22" x14ac:dyDescent="0.3">
      <c r="C33" t="s">
        <v>17</v>
      </c>
      <c r="D33" t="s">
        <v>18</v>
      </c>
      <c r="E33" t="s">
        <v>19</v>
      </c>
    </row>
    <row r="34" spans="2:22" x14ac:dyDescent="0.3">
      <c r="B34" t="s">
        <v>20</v>
      </c>
      <c r="C34" s="26">
        <v>6</v>
      </c>
      <c r="D34" t="s">
        <v>21</v>
      </c>
      <c r="E34" s="26">
        <v>100</v>
      </c>
    </row>
    <row r="35" spans="2:22" x14ac:dyDescent="0.3">
      <c r="B35" t="s">
        <v>3</v>
      </c>
      <c r="C35" t="s">
        <v>22</v>
      </c>
      <c r="D35" t="s">
        <v>23</v>
      </c>
      <c r="E35" t="s">
        <v>23</v>
      </c>
      <c r="T35" s="40">
        <f>T$22</f>
        <v>0.10185357844435214</v>
      </c>
      <c r="U35" s="40">
        <f>T23</f>
        <v>6.1112147066611291E-2</v>
      </c>
      <c r="V35" s="40">
        <f>T24</f>
        <v>2.037071568887043E-2</v>
      </c>
    </row>
    <row r="36" spans="2:22" x14ac:dyDescent="0.3">
      <c r="B36" t="s">
        <v>6</v>
      </c>
      <c r="C36" s="27" t="s">
        <v>24</v>
      </c>
      <c r="D36" s="27" t="s">
        <v>25</v>
      </c>
      <c r="E36" s="27" t="s">
        <v>26</v>
      </c>
      <c r="T36" s="40">
        <f>W22</f>
        <v>0.14574932155379663</v>
      </c>
      <c r="U36" s="40">
        <f>W23</f>
        <v>8.7449592932277984E-2</v>
      </c>
      <c r="V36" s="40">
        <f>W24</f>
        <v>2.9149864310759326E-2</v>
      </c>
    </row>
    <row r="37" spans="2:22" x14ac:dyDescent="0.3">
      <c r="B37" t="s">
        <v>5</v>
      </c>
      <c r="C37" s="27" t="s">
        <v>27</v>
      </c>
      <c r="D37" s="27" t="s">
        <v>28</v>
      </c>
      <c r="E37" s="27" t="s">
        <v>29</v>
      </c>
      <c r="T37" s="40">
        <f>Z22</f>
        <v>5.9408279373415349E-2</v>
      </c>
      <c r="U37" s="40">
        <f>Z23</f>
        <v>3.5644967624049208E-2</v>
      </c>
      <c r="V37" s="40">
        <f>Z24</f>
        <v>4.7526623498732282E-2</v>
      </c>
    </row>
    <row r="38" spans="2:22" ht="18" customHeight="1" x14ac:dyDescent="0.3">
      <c r="B38" t="s">
        <v>30</v>
      </c>
      <c r="C38" s="27" t="s">
        <v>31</v>
      </c>
      <c r="D38" s="28" t="s">
        <v>32</v>
      </c>
      <c r="E38" s="28" t="s">
        <v>33</v>
      </c>
      <c r="T38" s="40">
        <f>AC22</f>
        <v>2.7641786366864384E-2</v>
      </c>
      <c r="U38" s="40">
        <f>AC23</f>
        <v>6.9104465917160962E-2</v>
      </c>
      <c r="V38" s="40">
        <f>AC24</f>
        <v>5.5283572733728768E-2</v>
      </c>
    </row>
    <row r="39" spans="2:22" x14ac:dyDescent="0.3">
      <c r="B39" t="s">
        <v>7</v>
      </c>
      <c r="C39" s="27" t="s">
        <v>34</v>
      </c>
      <c r="D39" s="27" t="s">
        <v>35</v>
      </c>
      <c r="E39" s="27" t="s">
        <v>35</v>
      </c>
      <c r="T39" s="40">
        <f>AF22</f>
        <v>5.2199614183725332E-2</v>
      </c>
      <c r="U39" s="40">
        <f>AF23</f>
        <v>3.1319768510235199E-2</v>
      </c>
      <c r="V39" s="40">
        <f>AF24</f>
        <v>3.1319768510235199E-2</v>
      </c>
    </row>
    <row r="40" spans="2:22" x14ac:dyDescent="0.3">
      <c r="B40" t="s">
        <v>8</v>
      </c>
      <c r="C40" s="27" t="s">
        <v>36</v>
      </c>
      <c r="D40" s="27" t="s">
        <v>37</v>
      </c>
      <c r="E40" s="27" t="s">
        <v>38</v>
      </c>
      <c r="T40" s="40">
        <f>AI22</f>
        <v>2.4368085649956774E-2</v>
      </c>
      <c r="U40" s="40">
        <f>AI23</f>
        <v>6.0920214124891937E-2</v>
      </c>
      <c r="V40" s="40">
        <f>AI24</f>
        <v>6.0920214124891937E-2</v>
      </c>
    </row>
    <row r="41" spans="2:22" x14ac:dyDescent="0.3">
      <c r="B41" t="s">
        <v>1</v>
      </c>
      <c r="C41" s="27" t="s">
        <v>41</v>
      </c>
      <c r="D41" s="27" t="s">
        <v>40</v>
      </c>
      <c r="E41" s="27" t="s">
        <v>39</v>
      </c>
      <c r="T41" s="40">
        <f>AL22</f>
        <v>6.1711651058887741E-2</v>
      </c>
      <c r="U41" s="40">
        <f>AL23</f>
        <v>3.7026990635332643E-2</v>
      </c>
      <c r="V41" s="40">
        <f>AL24</f>
        <v>4.9369320847110189E-2</v>
      </c>
    </row>
    <row r="42" spans="2:22" x14ac:dyDescent="0.3">
      <c r="B42" t="s">
        <v>13</v>
      </c>
      <c r="C42" s="27" t="s">
        <v>42</v>
      </c>
      <c r="D42" s="27" t="s">
        <v>45</v>
      </c>
      <c r="E42" s="27" t="s">
        <v>45</v>
      </c>
      <c r="T42" s="40">
        <f>AO22</f>
        <v>7.4603300256217003E-2</v>
      </c>
      <c r="U42" s="40">
        <f>AO23</f>
        <v>4.4761980153730202E-2</v>
      </c>
      <c r="V42" s="40">
        <f>AO24</f>
        <v>5.9682640204973603E-2</v>
      </c>
    </row>
    <row r="43" spans="2:22" x14ac:dyDescent="0.3">
      <c r="B43" t="s">
        <v>12</v>
      </c>
      <c r="C43" s="27" t="s">
        <v>43</v>
      </c>
      <c r="D43" s="27" t="s">
        <v>44</v>
      </c>
      <c r="E43" s="27" t="s">
        <v>44</v>
      </c>
      <c r="T43" s="40">
        <f>AR22</f>
        <v>4.4889282505655888E-2</v>
      </c>
      <c r="U43" s="40">
        <f>AR23</f>
        <v>0.2244464125282794</v>
      </c>
      <c r="V43" s="40">
        <f>AR24</f>
        <v>0.2244464125282794</v>
      </c>
    </row>
    <row r="44" spans="2:22" x14ac:dyDescent="0.3">
      <c r="T44" s="40">
        <f>AU22</f>
        <v>6.0001265023709414E-2</v>
      </c>
      <c r="U44" s="40">
        <f>AU23</f>
        <v>0.12000253004741883</v>
      </c>
      <c r="V44" s="40">
        <f>AU24</f>
        <v>0.15000316255927354</v>
      </c>
    </row>
    <row r="45" spans="2:22" x14ac:dyDescent="0.3">
      <c r="T45" s="40">
        <f>SUM(T35:T44)</f>
        <v>0.65242616441658074</v>
      </c>
      <c r="U45" s="40">
        <f t="shared" ref="U45:V45" si="3">SUM(U35:U44)</f>
        <v>0.7717890695399876</v>
      </c>
      <c r="V45" s="40">
        <f t="shared" si="3"/>
        <v>0.72807229500685455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8CAE-B457-4813-BCAD-252C60463CC6}">
  <dimension ref="A1:D10"/>
  <sheetViews>
    <sheetView workbookViewId="0">
      <selection activeCell="D9" sqref="D9"/>
    </sheetView>
  </sheetViews>
  <sheetFormatPr defaultRowHeight="14.4" x14ac:dyDescent="0.3"/>
  <sheetData>
    <row r="1" spans="1:4" x14ac:dyDescent="0.3">
      <c r="A1" t="s">
        <v>52</v>
      </c>
      <c r="B1">
        <v>1</v>
      </c>
      <c r="C1" t="s">
        <v>60</v>
      </c>
    </row>
    <row r="2" spans="1:4" x14ac:dyDescent="0.3">
      <c r="A2" t="s">
        <v>53</v>
      </c>
      <c r="B2">
        <v>1</v>
      </c>
      <c r="C2" t="s">
        <v>61</v>
      </c>
    </row>
    <row r="3" spans="1:4" x14ac:dyDescent="0.3">
      <c r="A3" t="s">
        <v>54</v>
      </c>
      <c r="B3">
        <v>2</v>
      </c>
    </row>
    <row r="4" spans="1:4" x14ac:dyDescent="0.3">
      <c r="A4" t="s">
        <v>55</v>
      </c>
      <c r="B4">
        <v>2</v>
      </c>
    </row>
    <row r="5" spans="1:4" x14ac:dyDescent="0.3">
      <c r="A5" t="s">
        <v>56</v>
      </c>
      <c r="B5">
        <v>3</v>
      </c>
      <c r="C5">
        <v>12</v>
      </c>
      <c r="D5">
        <f>B5*C5</f>
        <v>36</v>
      </c>
    </row>
    <row r="6" spans="1:4" x14ac:dyDescent="0.3">
      <c r="A6" t="s">
        <v>57</v>
      </c>
      <c r="B6">
        <v>2</v>
      </c>
    </row>
    <row r="7" spans="1:4" x14ac:dyDescent="0.3">
      <c r="A7" t="s">
        <v>58</v>
      </c>
      <c r="B7">
        <v>2</v>
      </c>
    </row>
    <row r="8" spans="1:4" x14ac:dyDescent="0.3">
      <c r="A8" t="s">
        <v>59</v>
      </c>
      <c r="B8">
        <v>1</v>
      </c>
    </row>
    <row r="9" spans="1:4" x14ac:dyDescent="0.3">
      <c r="B9">
        <f>B1+B2+B3+B4+D5+B6+B7+B8</f>
        <v>47</v>
      </c>
      <c r="C9">
        <f>B9-B3-B7-B8</f>
        <v>42</v>
      </c>
      <c r="D9">
        <f>SUM(B1:B4)+D5</f>
        <v>42</v>
      </c>
    </row>
    <row r="10" spans="1:4" x14ac:dyDescent="0.3">
      <c r="B10">
        <f>B9*2</f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Cerón</dc:creator>
  <cp:lastModifiedBy>CERON CHELEY, JORGE RICARDO</cp:lastModifiedBy>
  <dcterms:created xsi:type="dcterms:W3CDTF">2024-08-10T14:07:43Z</dcterms:created>
  <dcterms:modified xsi:type="dcterms:W3CDTF">2024-11-02T14:56:06Z</dcterms:modified>
</cp:coreProperties>
</file>