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esar\2016-3\Analisi Estructural Matricial\Parrillas\Varios\"/>
    </mc:Choice>
  </mc:AlternateContent>
  <bookViews>
    <workbookView xWindow="240" yWindow="75" windowWidth="20115" windowHeight="7995"/>
  </bookViews>
  <sheets>
    <sheet name="Rectángulo" sheetId="1" r:id="rId1"/>
  </sheets>
  <calcPr calcId="171027"/>
</workbook>
</file>

<file path=xl/calcChain.xml><?xml version="1.0" encoding="utf-8"?>
<calcChain xmlns="http://schemas.openxmlformats.org/spreadsheetml/2006/main">
  <c r="M5" i="1" l="1"/>
  <c r="B31" i="1" l="1"/>
  <c r="B18" i="1"/>
  <c r="B5" i="1"/>
  <c r="B36" i="1"/>
  <c r="B23" i="1"/>
  <c r="B22" i="1"/>
  <c r="B10" i="1"/>
  <c r="B9" i="1"/>
  <c r="F42" i="1" l="1"/>
  <c r="F43" i="1"/>
  <c r="I41" i="1" s="1" a="1"/>
  <c r="I41" i="1" s="1"/>
  <c r="F44" i="1"/>
  <c r="F45" i="1"/>
  <c r="F46" i="1"/>
  <c r="F47" i="1"/>
  <c r="F48" i="1"/>
  <c r="F49" i="1"/>
  <c r="F50" i="1"/>
  <c r="F51" i="1"/>
  <c r="F52" i="1"/>
  <c r="F41" i="1"/>
  <c r="A42" i="1"/>
  <c r="A43" i="1"/>
  <c r="A44" i="1"/>
  <c r="A45" i="1"/>
  <c r="A46" i="1"/>
  <c r="A47" i="1"/>
  <c r="A56" i="1" s="1"/>
  <c r="A48" i="1"/>
  <c r="A57" i="1" s="1"/>
  <c r="A49" i="1"/>
  <c r="A58" i="1" s="1"/>
  <c r="A50" i="1"/>
  <c r="A59" i="1" s="1"/>
  <c r="A51" i="1"/>
  <c r="A60" i="1" s="1"/>
  <c r="A52" i="1"/>
  <c r="A61" i="1" s="1"/>
  <c r="A41" i="1"/>
  <c r="X35" i="1"/>
  <c r="X34" i="1"/>
  <c r="X33" i="1"/>
  <c r="X32" i="1"/>
  <c r="X31" i="1"/>
  <c r="X30" i="1"/>
  <c r="X22" i="1"/>
  <c r="X21" i="1"/>
  <c r="X20" i="1"/>
  <c r="X19" i="1"/>
  <c r="X18" i="1"/>
  <c r="X17" i="1"/>
  <c r="X5" i="1"/>
  <c r="X6" i="1"/>
  <c r="X7" i="1"/>
  <c r="X8" i="1"/>
  <c r="X9" i="1"/>
  <c r="X4" i="1"/>
  <c r="B76" i="1" l="1"/>
  <c r="B69" i="1"/>
  <c r="I44" i="1"/>
  <c r="I43" i="1"/>
  <c r="B56" i="1" s="1" a="1"/>
  <c r="B56" i="1" s="1"/>
  <c r="I46" i="1"/>
  <c r="I42" i="1"/>
  <c r="I45" i="1"/>
  <c r="R31" i="1"/>
  <c r="U34" i="1" s="1"/>
  <c r="Q31" i="1"/>
  <c r="T34" i="1" s="1"/>
  <c r="R30" i="1"/>
  <c r="U33" i="1" s="1"/>
  <c r="Q30" i="1"/>
  <c r="R18" i="1"/>
  <c r="U21" i="1" s="1"/>
  <c r="Q18" i="1"/>
  <c r="T21" i="1" s="1"/>
  <c r="R17" i="1"/>
  <c r="U20" i="1" s="1"/>
  <c r="Q17" i="1"/>
  <c r="R5" i="1"/>
  <c r="U8" i="1" s="1"/>
  <c r="Q5" i="1"/>
  <c r="T8" i="1" s="1"/>
  <c r="R4" i="1"/>
  <c r="U7" i="1" s="1"/>
  <c r="Q4" i="1"/>
  <c r="T7" i="1" l="1"/>
  <c r="B77" i="1"/>
  <c r="B70" i="1"/>
  <c r="B60" i="1"/>
  <c r="B58" i="1"/>
  <c r="B87" i="1"/>
  <c r="B80" i="1"/>
  <c r="B79" i="1"/>
  <c r="B86" i="1"/>
  <c r="B59" i="1"/>
  <c r="B88" i="1"/>
  <c r="B81" i="1"/>
  <c r="B57" i="1"/>
  <c r="B78" i="1"/>
  <c r="B71" i="1"/>
  <c r="B61" i="1"/>
  <c r="T33" i="1"/>
  <c r="T20" i="1"/>
  <c r="L35" i="1"/>
  <c r="A91" i="1" s="1"/>
  <c r="M34" i="1"/>
  <c r="L34" i="1"/>
  <c r="A90" i="1" s="1"/>
  <c r="L33" i="1"/>
  <c r="A89" i="1" s="1"/>
  <c r="M32" i="1"/>
  <c r="M35" i="1" s="1"/>
  <c r="L32" i="1"/>
  <c r="A88" i="1" s="1"/>
  <c r="M31" i="1"/>
  <c r="L31" i="1"/>
  <c r="A87" i="1" s="1"/>
  <c r="L30" i="1"/>
  <c r="A86" i="1" s="1"/>
  <c r="L22" i="1"/>
  <c r="A81" i="1" s="1"/>
  <c r="M21" i="1"/>
  <c r="L21" i="1"/>
  <c r="A80" i="1" s="1"/>
  <c r="L20" i="1"/>
  <c r="A79" i="1" s="1"/>
  <c r="M19" i="1"/>
  <c r="M22" i="1" s="1"/>
  <c r="L19" i="1"/>
  <c r="A78" i="1" s="1"/>
  <c r="M18" i="1"/>
  <c r="L18" i="1"/>
  <c r="A77" i="1" s="1"/>
  <c r="L17" i="1"/>
  <c r="A76" i="1" s="1"/>
  <c r="W40" i="1"/>
  <c r="V40" i="1"/>
  <c r="U40" i="1"/>
  <c r="T40" i="1"/>
  <c r="M8" i="1"/>
  <c r="M6" i="1"/>
  <c r="L5" i="1"/>
  <c r="A67" i="1" s="1"/>
  <c r="L6" i="1"/>
  <c r="A68" i="1" s="1"/>
  <c r="L7" i="1"/>
  <c r="A69" i="1" s="1"/>
  <c r="L8" i="1"/>
  <c r="A70" i="1" s="1"/>
  <c r="L9" i="1"/>
  <c r="A71" i="1" s="1"/>
  <c r="L4" i="1"/>
  <c r="A66" i="1" s="1"/>
  <c r="M9" i="1" l="1"/>
  <c r="S40" i="1"/>
  <c r="R40" i="1"/>
  <c r="Q40" i="1"/>
  <c r="P40" i="1"/>
  <c r="O40" i="1"/>
  <c r="N40" i="1"/>
  <c r="M40" i="1"/>
  <c r="L40" i="1"/>
  <c r="B34" i="1"/>
  <c r="B32" i="1"/>
  <c r="E30" i="1" s="1"/>
  <c r="J29" i="1"/>
  <c r="AD29" i="1" s="1"/>
  <c r="I29" i="1"/>
  <c r="AC29" i="1" s="1"/>
  <c r="H29" i="1"/>
  <c r="AB29" i="1" s="1"/>
  <c r="G29" i="1"/>
  <c r="AA29" i="1" s="1"/>
  <c r="F29" i="1"/>
  <c r="Z29" i="1" s="1"/>
  <c r="E29" i="1"/>
  <c r="Y29" i="1" s="1"/>
  <c r="B19" i="1"/>
  <c r="E17" i="1" s="1"/>
  <c r="B6" i="1"/>
  <c r="B21" i="1"/>
  <c r="J16" i="1"/>
  <c r="AD16" i="1" s="1"/>
  <c r="I16" i="1"/>
  <c r="AC16" i="1" s="1"/>
  <c r="H16" i="1"/>
  <c r="AB16" i="1" s="1"/>
  <c r="G16" i="1"/>
  <c r="AA16" i="1" s="1"/>
  <c r="F16" i="1"/>
  <c r="Z16" i="1" s="1"/>
  <c r="E16" i="1"/>
  <c r="Y16" i="1" s="1"/>
  <c r="J3" i="1"/>
  <c r="AD3" i="1" s="1"/>
  <c r="I3" i="1"/>
  <c r="AC3" i="1" s="1"/>
  <c r="H3" i="1"/>
  <c r="AB3" i="1" s="1"/>
  <c r="G3" i="1"/>
  <c r="AA3" i="1" s="1"/>
  <c r="F3" i="1"/>
  <c r="Z3" i="1" s="1"/>
  <c r="E3" i="1"/>
  <c r="Y3" i="1" s="1"/>
  <c r="I21" i="1" l="1"/>
  <c r="I18" i="1"/>
  <c r="F21" i="1"/>
  <c r="F18" i="1"/>
  <c r="G19" i="1"/>
  <c r="F22" i="1"/>
  <c r="F19" i="1"/>
  <c r="F34" i="1"/>
  <c r="I31" i="1"/>
  <c r="G32" i="1"/>
  <c r="F35" i="1"/>
  <c r="F32" i="1"/>
  <c r="F31" i="1"/>
  <c r="I34" i="1"/>
  <c r="E33" i="1"/>
  <c r="H30" i="1"/>
  <c r="H33" i="1"/>
  <c r="E20" i="1"/>
  <c r="H17" i="1"/>
  <c r="H20" i="1"/>
  <c r="B8" i="1"/>
  <c r="E4" i="1"/>
  <c r="I32" i="1" l="1"/>
  <c r="G31" i="1"/>
  <c r="Y30" i="1" s="1" a="1"/>
  <c r="G34" i="1"/>
  <c r="I35" i="1"/>
  <c r="J31" i="1"/>
  <c r="J34" i="1"/>
  <c r="G21" i="1"/>
  <c r="I19" i="1"/>
  <c r="G18" i="1"/>
  <c r="G35" i="1"/>
  <c r="J35" i="1"/>
  <c r="J32" i="1"/>
  <c r="J21" i="1"/>
  <c r="I22" i="1"/>
  <c r="J18" i="1"/>
  <c r="J22" i="1"/>
  <c r="G22" i="1"/>
  <c r="J19" i="1"/>
  <c r="Y17" i="1" a="1"/>
  <c r="AA22" i="1" s="1"/>
  <c r="H4" i="1"/>
  <c r="E7" i="1"/>
  <c r="H7" i="1"/>
  <c r="F6" i="1"/>
  <c r="F9" i="1"/>
  <c r="I8" i="1"/>
  <c r="G6" i="1"/>
  <c r="I5" i="1"/>
  <c r="F8" i="1"/>
  <c r="F5" i="1"/>
  <c r="Y34" i="1" l="1"/>
  <c r="AA30" i="1"/>
  <c r="AC34" i="1"/>
  <c r="AC33" i="1"/>
  <c r="AC32" i="1"/>
  <c r="Y32" i="1"/>
  <c r="AC31" i="1"/>
  <c r="Y30" i="1"/>
  <c r="D86" i="1" s="1" a="1"/>
  <c r="AB34" i="1"/>
  <c r="AD34" i="1"/>
  <c r="Y35" i="1"/>
  <c r="AC30" i="1"/>
  <c r="Y33" i="1"/>
  <c r="AB31" i="1"/>
  <c r="AB30" i="1"/>
  <c r="AD32" i="1"/>
  <c r="AA35" i="1"/>
  <c r="AA34" i="1"/>
  <c r="Z30" i="1"/>
  <c r="AB33" i="1"/>
  <c r="AA33" i="1"/>
  <c r="Z35" i="1"/>
  <c r="Z34" i="1"/>
  <c r="Z33" i="1"/>
  <c r="AA32" i="1"/>
  <c r="Z32" i="1"/>
  <c r="Z31" i="1"/>
  <c r="AB35" i="1"/>
  <c r="AC35" i="1"/>
  <c r="AD30" i="1"/>
  <c r="AA31" i="1"/>
  <c r="Y31" i="1"/>
  <c r="AD35" i="1"/>
  <c r="AD31" i="1"/>
  <c r="AD33" i="1"/>
  <c r="AB32" i="1"/>
  <c r="AB22" i="1"/>
  <c r="AC18" i="1"/>
  <c r="AC20" i="1"/>
  <c r="AB18" i="1"/>
  <c r="Y20" i="1"/>
  <c r="AB17" i="1"/>
  <c r="AB20" i="1"/>
  <c r="Z18" i="1"/>
  <c r="AD19" i="1"/>
  <c r="AA18" i="1"/>
  <c r="AA20" i="1"/>
  <c r="Z22" i="1"/>
  <c r="AA17" i="1"/>
  <c r="Y18" i="1"/>
  <c r="AD17" i="1"/>
  <c r="AA19" i="1"/>
  <c r="Y19" i="1"/>
  <c r="Y22" i="1"/>
  <c r="AD20" i="1"/>
  <c r="Z19" i="1"/>
  <c r="AC17" i="1"/>
  <c r="AB19" i="1"/>
  <c r="AD21" i="1"/>
  <c r="AC19" i="1"/>
  <c r="AB21" i="1"/>
  <c r="AC21" i="1"/>
  <c r="Y21" i="1"/>
  <c r="AA21" i="1"/>
  <c r="Z20" i="1"/>
  <c r="Z21" i="1"/>
  <c r="AC22" i="1"/>
  <c r="AD22" i="1"/>
  <c r="Y17" i="1"/>
  <c r="D76" i="1" s="1" a="1"/>
  <c r="AD18" i="1"/>
  <c r="Z17" i="1"/>
  <c r="I9" i="1"/>
  <c r="J5" i="1"/>
  <c r="J8" i="1"/>
  <c r="G5" i="1"/>
  <c r="I6" i="1"/>
  <c r="G8" i="1"/>
  <c r="G9" i="1"/>
  <c r="J6" i="1"/>
  <c r="J9" i="1"/>
  <c r="D86" i="1" l="1"/>
  <c r="D89" i="1"/>
  <c r="D90" i="1"/>
  <c r="D87" i="1"/>
  <c r="D88" i="1"/>
  <c r="D91" i="1"/>
  <c r="D76" i="1"/>
  <c r="D79" i="1"/>
  <c r="D78" i="1"/>
  <c r="D80" i="1"/>
  <c r="D77" i="1"/>
  <c r="D81" i="1"/>
  <c r="Y4" i="1" a="1"/>
  <c r="Z5" i="1" s="1"/>
  <c r="E86" i="1" l="1" a="1"/>
  <c r="E88" i="1" s="1"/>
  <c r="E76" i="1" a="1"/>
  <c r="E78" i="1" s="1"/>
  <c r="Z6" i="1"/>
  <c r="AD6" i="1"/>
  <c r="Y8" i="1"/>
  <c r="Y7" i="1"/>
  <c r="AC4" i="1"/>
  <c r="AB8" i="1"/>
  <c r="Z8" i="1"/>
  <c r="Z7" i="1"/>
  <c r="AA9" i="1"/>
  <c r="AA8" i="1"/>
  <c r="AA6" i="1"/>
  <c r="AD4" i="1"/>
  <c r="AC9" i="1"/>
  <c r="Z4" i="1"/>
  <c r="Y6" i="1"/>
  <c r="Y5" i="1"/>
  <c r="AD9" i="1"/>
  <c r="AC5" i="1"/>
  <c r="AB7" i="1"/>
  <c r="AC8" i="1"/>
  <c r="AD8" i="1"/>
  <c r="Y4" i="1"/>
  <c r="AD7" i="1"/>
  <c r="AD5" i="1"/>
  <c r="AB6" i="1"/>
  <c r="AB9" i="1"/>
  <c r="AC7" i="1"/>
  <c r="AC6" i="1"/>
  <c r="AA7" i="1"/>
  <c r="AA5" i="1"/>
  <c r="AA4" i="1"/>
  <c r="Z9" i="1"/>
  <c r="Y9" i="1"/>
  <c r="AB5" i="1"/>
  <c r="AB4" i="1"/>
  <c r="D66" i="1" l="1" a="1"/>
  <c r="E80" i="1"/>
  <c r="E79" i="1"/>
  <c r="E81" i="1"/>
  <c r="E76" i="1"/>
  <c r="E91" i="1"/>
  <c r="E87" i="1"/>
  <c r="E77" i="1"/>
  <c r="E89" i="1"/>
  <c r="E90" i="1"/>
  <c r="E86" i="1"/>
  <c r="D66" i="1" l="1"/>
  <c r="D71" i="1"/>
  <c r="D69" i="1"/>
  <c r="D67" i="1"/>
  <c r="D68" i="1"/>
  <c r="D70" i="1"/>
  <c r="E66" i="1" a="1"/>
  <c r="E71" i="1" s="1"/>
  <c r="E66" i="1" l="1"/>
  <c r="E68" i="1"/>
  <c r="E70" i="1"/>
  <c r="E67" i="1"/>
  <c r="E69" i="1"/>
</calcChain>
</file>

<file path=xl/sharedStrings.xml><?xml version="1.0" encoding="utf-8"?>
<sst xmlns="http://schemas.openxmlformats.org/spreadsheetml/2006/main" count="89" uniqueCount="35">
  <si>
    <t>Elemento 1-2</t>
  </si>
  <si>
    <t>J</t>
  </si>
  <si>
    <t>I</t>
  </si>
  <si>
    <t>Sen</t>
  </si>
  <si>
    <t>Cos</t>
  </si>
  <si>
    <t>L</t>
  </si>
  <si>
    <t>θxi</t>
  </si>
  <si>
    <t>θyi</t>
  </si>
  <si>
    <t>Wi</t>
  </si>
  <si>
    <t>θxj</t>
  </si>
  <si>
    <t>θyj</t>
  </si>
  <si>
    <t>Wj</t>
  </si>
  <si>
    <t>E (MPa)</t>
  </si>
  <si>
    <t>Elemento 2-3</t>
  </si>
  <si>
    <t>Poisson</t>
  </si>
  <si>
    <t>G (Mpa)</t>
  </si>
  <si>
    <t>G (MPa)</t>
  </si>
  <si>
    <t>p</t>
  </si>
  <si>
    <t>w</t>
  </si>
  <si>
    <t>Fef</t>
  </si>
  <si>
    <t>Matriz de transformación</t>
  </si>
  <si>
    <t>Matriz de rigidez global</t>
  </si>
  <si>
    <t>Un</t>
  </si>
  <si>
    <t>F fijas</t>
  </si>
  <si>
    <t>F ext</t>
  </si>
  <si>
    <t>F ext - F fijas</t>
  </si>
  <si>
    <t>Fa</t>
  </si>
  <si>
    <t>F local</t>
  </si>
  <si>
    <t>Fuerzas internas</t>
  </si>
  <si>
    <t>F global</t>
  </si>
  <si>
    <t>Ángulo</t>
  </si>
  <si>
    <t>b</t>
  </si>
  <si>
    <t>h</t>
  </si>
  <si>
    <t xml:space="preserve">b </t>
  </si>
  <si>
    <t>Elemento 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</si>
</sst>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1"/>
      <color rgb="FF7030A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Fill="1" applyBorder="1"/>
    <xf numFmtId="2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1"/>
  <sheetViews>
    <sheetView tabSelected="1" zoomScale="90" zoomScaleNormal="90" workbookViewId="0">
      <selection activeCell="J10" sqref="J10"/>
    </sheetView>
  </sheetViews>
  <sheetFormatPr baseColWidth="10" defaultRowHeight="15" x14ac:dyDescent="0.25"/>
  <cols>
    <col min="1" max="1" width="12.75" bestFit="1" customWidth="1"/>
    <col min="2" max="2" width="12" bestFit="1" customWidth="1"/>
  </cols>
  <sheetData>
    <row r="1" spans="1:30" x14ac:dyDescent="0.25">
      <c r="A1" s="20" t="s">
        <v>0</v>
      </c>
      <c r="B1" s="20"/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/>
      <c r="M1" s="5"/>
      <c r="N1" s="9" t="s">
        <v>17</v>
      </c>
      <c r="O1" s="10">
        <v>0</v>
      </c>
    </row>
    <row r="2" spans="1:30" x14ac:dyDescent="0.25">
      <c r="A2" s="1" t="s">
        <v>5</v>
      </c>
      <c r="B2" s="1">
        <v>3</v>
      </c>
      <c r="M2" s="5"/>
      <c r="N2" s="9" t="s">
        <v>18</v>
      </c>
      <c r="O2" s="11">
        <v>18</v>
      </c>
      <c r="X2" s="15"/>
      <c r="Y2" s="24" t="s">
        <v>21</v>
      </c>
      <c r="Z2" s="24"/>
      <c r="AA2" s="24"/>
      <c r="AB2" s="24"/>
      <c r="AC2" s="24"/>
      <c r="AD2" s="24"/>
    </row>
    <row r="3" spans="1:30" x14ac:dyDescent="0.25">
      <c r="A3" s="1" t="s">
        <v>31</v>
      </c>
      <c r="B3" s="1">
        <v>0.6</v>
      </c>
      <c r="D3" s="5"/>
      <c r="E3" s="6">
        <f>D4</f>
        <v>7</v>
      </c>
      <c r="F3" s="6">
        <f>D5</f>
        <v>8</v>
      </c>
      <c r="G3" s="6">
        <f>D6</f>
        <v>9</v>
      </c>
      <c r="H3" s="6">
        <f>D7</f>
        <v>1</v>
      </c>
      <c r="I3" s="6">
        <f>D8</f>
        <v>2</v>
      </c>
      <c r="J3" s="6">
        <f>D9</f>
        <v>3</v>
      </c>
      <c r="K3" s="6"/>
      <c r="L3" s="5"/>
      <c r="M3" s="5" t="s">
        <v>19</v>
      </c>
      <c r="Q3" s="23" t="s">
        <v>20</v>
      </c>
      <c r="R3" s="23"/>
      <c r="S3" s="23"/>
      <c r="T3" s="23"/>
      <c r="U3" s="23"/>
      <c r="V3" s="23"/>
      <c r="X3" s="15"/>
      <c r="Y3" s="16">
        <f>E3</f>
        <v>7</v>
      </c>
      <c r="Z3" s="16">
        <f t="shared" ref="Z3:AD3" si="0">F3</f>
        <v>8</v>
      </c>
      <c r="AA3" s="16">
        <f t="shared" si="0"/>
        <v>9</v>
      </c>
      <c r="AB3" s="16">
        <f t="shared" si="0"/>
        <v>1</v>
      </c>
      <c r="AC3" s="16">
        <f t="shared" si="0"/>
        <v>2</v>
      </c>
      <c r="AD3" s="16">
        <f t="shared" si="0"/>
        <v>3</v>
      </c>
    </row>
    <row r="4" spans="1:30" x14ac:dyDescent="0.25">
      <c r="A4" s="1" t="s">
        <v>32</v>
      </c>
      <c r="B4" s="1">
        <v>0.4</v>
      </c>
      <c r="D4" s="6">
        <v>7</v>
      </c>
      <c r="E4" s="3">
        <f>B6*B5/B2</f>
        <v>20868.038408779154</v>
      </c>
      <c r="F4" s="3">
        <v>0</v>
      </c>
      <c r="G4" s="3">
        <v>0</v>
      </c>
      <c r="H4" s="3">
        <f>-E4</f>
        <v>-20868.038408779154</v>
      </c>
      <c r="I4" s="3">
        <v>0</v>
      </c>
      <c r="J4" s="3">
        <v>0</v>
      </c>
      <c r="K4" s="12"/>
      <c r="L4" s="6">
        <f>D4</f>
        <v>7</v>
      </c>
      <c r="M4" s="5">
        <v>0</v>
      </c>
      <c r="Q4" s="7">
        <f>B10</f>
        <v>1</v>
      </c>
      <c r="R4" s="7">
        <f>-B9</f>
        <v>0</v>
      </c>
      <c r="S4" s="7">
        <v>0</v>
      </c>
      <c r="T4" s="7">
        <v>0</v>
      </c>
      <c r="U4" s="7">
        <v>0</v>
      </c>
      <c r="V4" s="7">
        <v>0</v>
      </c>
      <c r="X4" s="16">
        <f>D4</f>
        <v>7</v>
      </c>
      <c r="Y4" s="17">
        <f t="array" ref="Y4:AD9">MMULT(MMULT(Q4:V9,E4:J9),TRANSPOSE(Q4:V9))</f>
        <v>20868.038408779154</v>
      </c>
      <c r="Z4" s="17">
        <v>0</v>
      </c>
      <c r="AA4" s="17">
        <v>0</v>
      </c>
      <c r="AB4" s="17">
        <v>-20868.038408779154</v>
      </c>
      <c r="AC4" s="17">
        <v>0</v>
      </c>
      <c r="AD4" s="17">
        <v>0</v>
      </c>
    </row>
    <row r="5" spans="1:30" x14ac:dyDescent="0.25">
      <c r="A5" s="1" t="s">
        <v>1</v>
      </c>
      <c r="B5" s="1">
        <f>IF(B3&lt;B4,B4*(B3^3)*((1/3)-(0.21*(B3/B4)*(1-(((B3/B4)^4)/12)))),B3*(B4^3)*((1/3)-(0.21*(B4/B3)*(1-(((B4/B3)^4)/12)))))</f>
        <v>7.5124938271604949E-3</v>
      </c>
      <c r="D5" s="6">
        <v>8</v>
      </c>
      <c r="E5" s="3">
        <v>0</v>
      </c>
      <c r="F5" s="3">
        <f>4*B7*B8/B2</f>
        <v>85333.333333333358</v>
      </c>
      <c r="G5" s="3">
        <f>F6</f>
        <v>-42666.666666666679</v>
      </c>
      <c r="H5" s="3">
        <v>0</v>
      </c>
      <c r="I5" s="3">
        <f>2*B7*B8/B2</f>
        <v>42666.666666666679</v>
      </c>
      <c r="J5" s="3">
        <f>F9</f>
        <v>42666.666666666679</v>
      </c>
      <c r="K5" s="12"/>
      <c r="L5" s="6">
        <f t="shared" ref="L5:L9" si="1">D5</f>
        <v>8</v>
      </c>
      <c r="M5" s="5">
        <f>-(O1*B2/8)-(O2*(B2^2)/12)</f>
        <v>-13.5</v>
      </c>
      <c r="Q5" s="7">
        <f>B9</f>
        <v>0</v>
      </c>
      <c r="R5" s="7">
        <f>B10</f>
        <v>1</v>
      </c>
      <c r="S5" s="7">
        <v>0</v>
      </c>
      <c r="T5" s="7">
        <v>0</v>
      </c>
      <c r="U5" s="7">
        <v>0</v>
      </c>
      <c r="V5" s="7">
        <v>0</v>
      </c>
      <c r="X5" s="16">
        <f t="shared" ref="X5:X9" si="2">D5</f>
        <v>8</v>
      </c>
      <c r="Y5" s="17">
        <v>0</v>
      </c>
      <c r="Z5" s="17">
        <v>85333.333333333358</v>
      </c>
      <c r="AA5" s="17">
        <v>-42666.666666666679</v>
      </c>
      <c r="AB5" s="17">
        <v>0</v>
      </c>
      <c r="AC5" s="17">
        <v>42666.666666666679</v>
      </c>
      <c r="AD5" s="17">
        <v>42666.666666666679</v>
      </c>
    </row>
    <row r="6" spans="1:30" x14ac:dyDescent="0.25">
      <c r="A6" s="1" t="s">
        <v>16</v>
      </c>
      <c r="B6" s="1">
        <f>B7/(2*(1+B11))</f>
        <v>8333333.333333334</v>
      </c>
      <c r="D6" s="6">
        <v>9</v>
      </c>
      <c r="E6" s="3">
        <v>0</v>
      </c>
      <c r="F6" s="3">
        <f>-6*B7*B8/(B2^2)</f>
        <v>-42666.666666666679</v>
      </c>
      <c r="G6" s="3">
        <f>12*B7*B8/(B2^3)</f>
        <v>28444.444444444453</v>
      </c>
      <c r="H6" s="3">
        <v>0</v>
      </c>
      <c r="I6" s="3">
        <f>F6</f>
        <v>-42666.666666666679</v>
      </c>
      <c r="J6" s="3">
        <f>-G6</f>
        <v>-28444.444444444453</v>
      </c>
      <c r="K6" s="12"/>
      <c r="L6" s="6">
        <f t="shared" si="1"/>
        <v>9</v>
      </c>
      <c r="M6" s="5">
        <f>(O2*B2/2)+(O1/2)</f>
        <v>27</v>
      </c>
      <c r="Q6" s="7">
        <v>0</v>
      </c>
      <c r="R6" s="7">
        <v>0</v>
      </c>
      <c r="S6" s="7">
        <v>1</v>
      </c>
      <c r="T6" s="7">
        <v>0</v>
      </c>
      <c r="U6" s="7">
        <v>0</v>
      </c>
      <c r="V6" s="7">
        <v>0</v>
      </c>
      <c r="X6" s="16">
        <f t="shared" si="2"/>
        <v>9</v>
      </c>
      <c r="Y6" s="17">
        <v>0</v>
      </c>
      <c r="Z6" s="17">
        <v>-42666.666666666679</v>
      </c>
      <c r="AA6" s="17">
        <v>28444.444444444453</v>
      </c>
      <c r="AB6" s="17">
        <v>0</v>
      </c>
      <c r="AC6" s="17">
        <v>-42666.666666666679</v>
      </c>
      <c r="AD6" s="17">
        <v>-28444.444444444453</v>
      </c>
    </row>
    <row r="7" spans="1:30" x14ac:dyDescent="0.25">
      <c r="A7" s="1" t="s">
        <v>12</v>
      </c>
      <c r="B7" s="1">
        <v>20000000</v>
      </c>
      <c r="D7" s="6">
        <v>1</v>
      </c>
      <c r="E7" s="3">
        <f>-E4</f>
        <v>-20868.038408779154</v>
      </c>
      <c r="F7" s="3">
        <v>0</v>
      </c>
      <c r="G7" s="3">
        <v>0</v>
      </c>
      <c r="H7" s="3">
        <f>E4</f>
        <v>20868.038408779154</v>
      </c>
      <c r="I7" s="3">
        <v>0</v>
      </c>
      <c r="J7" s="3">
        <v>0</v>
      </c>
      <c r="K7" s="12"/>
      <c r="L7" s="6">
        <f t="shared" si="1"/>
        <v>1</v>
      </c>
      <c r="M7" s="5">
        <v>0</v>
      </c>
      <c r="Q7" s="7">
        <v>0</v>
      </c>
      <c r="R7" s="7">
        <v>0</v>
      </c>
      <c r="S7" s="7">
        <v>0</v>
      </c>
      <c r="T7" s="7">
        <f>Q4</f>
        <v>1</v>
      </c>
      <c r="U7" s="7">
        <f>R4</f>
        <v>0</v>
      </c>
      <c r="V7" s="7">
        <v>0</v>
      </c>
      <c r="X7" s="16">
        <f t="shared" si="2"/>
        <v>1</v>
      </c>
      <c r="Y7" s="17">
        <v>-20868.038408779154</v>
      </c>
      <c r="Z7" s="17">
        <v>0</v>
      </c>
      <c r="AA7" s="17">
        <v>0</v>
      </c>
      <c r="AB7" s="17">
        <v>20868.038408779154</v>
      </c>
      <c r="AC7" s="17">
        <v>0</v>
      </c>
      <c r="AD7" s="17">
        <v>0</v>
      </c>
    </row>
    <row r="8" spans="1:30" x14ac:dyDescent="0.25">
      <c r="A8" s="1" t="s">
        <v>2</v>
      </c>
      <c r="B8" s="1">
        <f>B3*(B4^3)/12</f>
        <v>3.200000000000001E-3</v>
      </c>
      <c r="D8" s="6">
        <v>2</v>
      </c>
      <c r="E8" s="3">
        <v>0</v>
      </c>
      <c r="F8" s="3">
        <f>2*B7*B8/B2</f>
        <v>42666.666666666679</v>
      </c>
      <c r="G8" s="3">
        <f>F6</f>
        <v>-42666.666666666679</v>
      </c>
      <c r="H8" s="3">
        <v>0</v>
      </c>
      <c r="I8" s="3">
        <f>4*B7*B8/B2</f>
        <v>85333.333333333358</v>
      </c>
      <c r="J8" s="3">
        <f>F9</f>
        <v>42666.666666666679</v>
      </c>
      <c r="K8" s="12"/>
      <c r="L8" s="6">
        <f t="shared" si="1"/>
        <v>2</v>
      </c>
      <c r="M8" s="5">
        <f>((O1*B2/8)+(O2*(B2^2)/12))</f>
        <v>13.5</v>
      </c>
      <c r="Q8" s="7">
        <v>0</v>
      </c>
      <c r="R8" s="7">
        <v>0</v>
      </c>
      <c r="S8" s="7">
        <v>0</v>
      </c>
      <c r="T8" s="7">
        <f>Q5</f>
        <v>0</v>
      </c>
      <c r="U8" s="7">
        <f>R5</f>
        <v>1</v>
      </c>
      <c r="V8" s="7">
        <v>0</v>
      </c>
      <c r="X8" s="16">
        <f t="shared" si="2"/>
        <v>2</v>
      </c>
      <c r="Y8" s="17">
        <v>0</v>
      </c>
      <c r="Z8" s="17">
        <v>42666.666666666679</v>
      </c>
      <c r="AA8" s="17">
        <v>-42666.666666666679</v>
      </c>
      <c r="AB8" s="17">
        <v>0</v>
      </c>
      <c r="AC8" s="17">
        <v>85333.333333333358</v>
      </c>
      <c r="AD8" s="17">
        <v>42666.666666666679</v>
      </c>
    </row>
    <row r="9" spans="1:30" x14ac:dyDescent="0.25">
      <c r="A9" s="1" t="s">
        <v>3</v>
      </c>
      <c r="B9" s="1">
        <f>SIN(B12*PI()/180)</f>
        <v>0</v>
      </c>
      <c r="D9" s="6">
        <v>3</v>
      </c>
      <c r="E9" s="3">
        <v>0</v>
      </c>
      <c r="F9" s="3">
        <f>6*B7*B8/(B2^2)</f>
        <v>42666.666666666679</v>
      </c>
      <c r="G9" s="3">
        <f>-G6</f>
        <v>-28444.444444444453</v>
      </c>
      <c r="H9" s="3">
        <v>0</v>
      </c>
      <c r="I9" s="3">
        <f>F9</f>
        <v>42666.666666666679</v>
      </c>
      <c r="J9" s="3">
        <f>G6</f>
        <v>28444.444444444453</v>
      </c>
      <c r="K9" s="12"/>
      <c r="L9" s="6">
        <f t="shared" si="1"/>
        <v>3</v>
      </c>
      <c r="M9" s="5">
        <f>M6</f>
        <v>27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1</v>
      </c>
      <c r="X9" s="16">
        <f t="shared" si="2"/>
        <v>3</v>
      </c>
      <c r="Y9" s="17">
        <v>0</v>
      </c>
      <c r="Z9" s="17">
        <v>42666.666666666679</v>
      </c>
      <c r="AA9" s="17">
        <v>-28444.444444444453</v>
      </c>
      <c r="AB9" s="17">
        <v>0</v>
      </c>
      <c r="AC9" s="17">
        <v>42666.666666666679</v>
      </c>
      <c r="AD9" s="17">
        <v>28444.444444444453</v>
      </c>
    </row>
    <row r="10" spans="1:30" x14ac:dyDescent="0.25">
      <c r="A10" s="1" t="s">
        <v>4</v>
      </c>
      <c r="B10" s="1">
        <f>COS(B12*PI()/180)</f>
        <v>1</v>
      </c>
      <c r="E10" s="2"/>
      <c r="F10" s="2"/>
      <c r="G10" s="2"/>
      <c r="H10" s="2"/>
      <c r="I10" s="2"/>
      <c r="J10" s="2"/>
      <c r="K10" s="2"/>
    </row>
    <row r="11" spans="1:30" x14ac:dyDescent="0.25">
      <c r="A11" s="8" t="s">
        <v>14</v>
      </c>
      <c r="B11" s="8">
        <v>0.2</v>
      </c>
    </row>
    <row r="12" spans="1:30" x14ac:dyDescent="0.25">
      <c r="A12" s="18" t="s">
        <v>30</v>
      </c>
      <c r="B12" s="18">
        <v>0</v>
      </c>
    </row>
    <row r="14" spans="1:30" x14ac:dyDescent="0.25">
      <c r="A14" s="21" t="s">
        <v>13</v>
      </c>
      <c r="B14" s="22"/>
      <c r="E14" s="4" t="s">
        <v>6</v>
      </c>
      <c r="F14" s="4" t="s">
        <v>7</v>
      </c>
      <c r="G14" s="4" t="s">
        <v>8</v>
      </c>
      <c r="H14" s="4" t="s">
        <v>9</v>
      </c>
      <c r="I14" s="4" t="s">
        <v>10</v>
      </c>
      <c r="J14" s="4" t="s">
        <v>11</v>
      </c>
      <c r="K14" s="4"/>
      <c r="M14" s="5"/>
      <c r="N14" s="9" t="s">
        <v>17</v>
      </c>
      <c r="O14" s="10">
        <v>0</v>
      </c>
    </row>
    <row r="15" spans="1:30" x14ac:dyDescent="0.25">
      <c r="A15" s="1" t="s">
        <v>5</v>
      </c>
      <c r="B15" s="1">
        <v>6</v>
      </c>
      <c r="M15" s="5"/>
      <c r="N15" s="9" t="s">
        <v>18</v>
      </c>
      <c r="O15" s="11">
        <v>12</v>
      </c>
      <c r="X15" s="15"/>
      <c r="Y15" s="24" t="s">
        <v>21</v>
      </c>
      <c r="Z15" s="24"/>
      <c r="AA15" s="24"/>
      <c r="AB15" s="24"/>
      <c r="AC15" s="24"/>
      <c r="AD15" s="24"/>
    </row>
    <row r="16" spans="1:30" x14ac:dyDescent="0.25">
      <c r="A16" s="1" t="s">
        <v>33</v>
      </c>
      <c r="B16" s="1">
        <v>0.6</v>
      </c>
      <c r="D16" s="5"/>
      <c r="E16" s="6">
        <f>D17</f>
        <v>1</v>
      </c>
      <c r="F16" s="6">
        <f>D18</f>
        <v>2</v>
      </c>
      <c r="G16" s="6">
        <f>D19</f>
        <v>3</v>
      </c>
      <c r="H16" s="6">
        <f>D20</f>
        <v>4</v>
      </c>
      <c r="I16" s="6">
        <f>D21</f>
        <v>5</v>
      </c>
      <c r="J16" s="6">
        <f>D22</f>
        <v>6</v>
      </c>
      <c r="K16" s="6"/>
      <c r="L16" s="5"/>
      <c r="M16" s="5" t="s">
        <v>19</v>
      </c>
      <c r="Q16" s="23" t="s">
        <v>20</v>
      </c>
      <c r="R16" s="23"/>
      <c r="S16" s="23"/>
      <c r="T16" s="23"/>
      <c r="U16" s="23"/>
      <c r="V16" s="23"/>
      <c r="X16" s="15"/>
      <c r="Y16" s="16">
        <f>E16</f>
        <v>1</v>
      </c>
      <c r="Z16" s="16">
        <f t="shared" ref="Z16" si="3">F16</f>
        <v>2</v>
      </c>
      <c r="AA16" s="16">
        <f t="shared" ref="AA16" si="4">G16</f>
        <v>3</v>
      </c>
      <c r="AB16" s="16">
        <f t="shared" ref="AB16" si="5">H16</f>
        <v>4</v>
      </c>
      <c r="AC16" s="16">
        <f t="shared" ref="AC16" si="6">I16</f>
        <v>5</v>
      </c>
      <c r="AD16" s="16">
        <f t="shared" ref="AD16" si="7">J16</f>
        <v>6</v>
      </c>
    </row>
    <row r="17" spans="1:30" x14ac:dyDescent="0.25">
      <c r="A17" s="1" t="s">
        <v>32</v>
      </c>
      <c r="B17" s="1">
        <v>0.7</v>
      </c>
      <c r="D17" s="6">
        <v>1</v>
      </c>
      <c r="E17" s="14">
        <f>B19*B18/B15</f>
        <v>33900.291545189502</v>
      </c>
      <c r="F17" s="14">
        <v>0</v>
      </c>
      <c r="G17" s="14">
        <v>0</v>
      </c>
      <c r="H17" s="14">
        <f>-E17</f>
        <v>-33900.291545189502</v>
      </c>
      <c r="I17" s="14">
        <v>0</v>
      </c>
      <c r="J17" s="14">
        <v>0</v>
      </c>
      <c r="K17" s="12"/>
      <c r="L17" s="6">
        <f>D17</f>
        <v>1</v>
      </c>
      <c r="M17" s="5">
        <v>0</v>
      </c>
      <c r="Q17" s="7">
        <f>B23</f>
        <v>6.1257422745431001E-17</v>
      </c>
      <c r="R17" s="7">
        <f>-B22</f>
        <v>-1</v>
      </c>
      <c r="S17" s="7">
        <v>0</v>
      </c>
      <c r="T17" s="7">
        <v>0</v>
      </c>
      <c r="U17" s="7">
        <v>0</v>
      </c>
      <c r="V17" s="7">
        <v>0</v>
      </c>
      <c r="X17" s="16">
        <f>D17</f>
        <v>1</v>
      </c>
      <c r="Y17" s="17">
        <f t="array" ref="Y17:AD22">MMULT(MMULT(Q17:V22,E17:J22),TRANSPOSE(Q17:V22))</f>
        <v>228666.6666666666</v>
      </c>
      <c r="Z17" s="17">
        <v>-1.1930886177411517E-11</v>
      </c>
      <c r="AA17" s="17">
        <v>57166.66666666665</v>
      </c>
      <c r="AB17" s="17">
        <v>114333.3333333333</v>
      </c>
      <c r="AC17" s="17">
        <v>-9.0804098242713096E-12</v>
      </c>
      <c r="AD17" s="17">
        <v>-57166.66666666665</v>
      </c>
    </row>
    <row r="18" spans="1:30" x14ac:dyDescent="0.25">
      <c r="A18" s="1" t="s">
        <v>1</v>
      </c>
      <c r="B18" s="1">
        <f>IF(B16&lt;B17,B17*(B16^3)*((1/3)-(0.21*(B16/B17)*(1-(((B16/B17)^4)/12)))),B16*(B17^3)*((1/3)-(0.21*(B17/B16)*(1-(((B17/B16)^4)/12)))))</f>
        <v>2.4408209912536442E-2</v>
      </c>
      <c r="D18" s="6">
        <v>2</v>
      </c>
      <c r="E18" s="14">
        <v>0</v>
      </c>
      <c r="F18" s="14">
        <f>4*B20*B21/B15</f>
        <v>228666.6666666666</v>
      </c>
      <c r="G18" s="14">
        <f>F19</f>
        <v>-57166.66666666665</v>
      </c>
      <c r="H18" s="14">
        <v>0</v>
      </c>
      <c r="I18" s="14">
        <f>2*B20*B21/B15</f>
        <v>114333.3333333333</v>
      </c>
      <c r="J18" s="14">
        <f>F22</f>
        <v>57166.66666666665</v>
      </c>
      <c r="K18" s="12"/>
      <c r="L18" s="6">
        <f t="shared" ref="L18:L22" si="8">D18</f>
        <v>2</v>
      </c>
      <c r="M18" s="5">
        <f>-(O14*B15/8)-(O15*(B15^2)/12)</f>
        <v>-36</v>
      </c>
      <c r="Q18" s="7">
        <f>B22</f>
        <v>1</v>
      </c>
      <c r="R18" s="7">
        <f>B23</f>
        <v>6.1257422745431001E-17</v>
      </c>
      <c r="S18" s="7">
        <v>0</v>
      </c>
      <c r="T18" s="7">
        <v>0</v>
      </c>
      <c r="U18" s="7">
        <v>0</v>
      </c>
      <c r="V18" s="7">
        <v>0</v>
      </c>
      <c r="X18" s="16">
        <f t="shared" ref="X18:X22" si="9">D18</f>
        <v>2</v>
      </c>
      <c r="Y18" s="17">
        <v>-1.1930886177411517E-11</v>
      </c>
      <c r="Z18" s="17">
        <v>33900.291545189502</v>
      </c>
      <c r="AA18" s="17">
        <v>-3.5018826669471378E-12</v>
      </c>
      <c r="AB18" s="17">
        <v>-9.0804098242713096E-12</v>
      </c>
      <c r="AC18" s="17">
        <v>-33900.291545189502</v>
      </c>
      <c r="AD18" s="17">
        <v>3.5018826669471378E-12</v>
      </c>
    </row>
    <row r="19" spans="1:30" x14ac:dyDescent="0.25">
      <c r="A19" s="1" t="s">
        <v>15</v>
      </c>
      <c r="B19" s="1">
        <f>B20/(2*(1+B24))</f>
        <v>8333333.333333334</v>
      </c>
      <c r="D19" s="6">
        <v>3</v>
      </c>
      <c r="E19" s="14">
        <v>0</v>
      </c>
      <c r="F19" s="14">
        <f>-6*B20*B21/(B15^2)</f>
        <v>-57166.66666666665</v>
      </c>
      <c r="G19" s="14">
        <f>12*B20*B21/(B15^3)</f>
        <v>19055.555555555547</v>
      </c>
      <c r="H19" s="14">
        <v>0</v>
      </c>
      <c r="I19" s="14">
        <f>F19</f>
        <v>-57166.66666666665</v>
      </c>
      <c r="J19" s="14">
        <f>-G19</f>
        <v>-19055.555555555547</v>
      </c>
      <c r="K19" s="12"/>
      <c r="L19" s="6">
        <f t="shared" si="8"/>
        <v>3</v>
      </c>
      <c r="M19" s="5">
        <f>(O15*B15/2)+(O14/2)</f>
        <v>36</v>
      </c>
      <c r="Q19" s="7">
        <v>0</v>
      </c>
      <c r="R19" s="7">
        <v>0</v>
      </c>
      <c r="S19" s="7">
        <v>1</v>
      </c>
      <c r="T19" s="7">
        <v>0</v>
      </c>
      <c r="U19" s="7">
        <v>0</v>
      </c>
      <c r="V19" s="7">
        <v>0</v>
      </c>
      <c r="X19" s="16">
        <f t="shared" si="9"/>
        <v>3</v>
      </c>
      <c r="Y19" s="17">
        <v>57166.66666666665</v>
      </c>
      <c r="Z19" s="17">
        <v>-3.5018826669471378E-12</v>
      </c>
      <c r="AA19" s="17">
        <v>19055.555555555547</v>
      </c>
      <c r="AB19" s="17">
        <v>57166.66666666665</v>
      </c>
      <c r="AC19" s="17">
        <v>-3.5018826669471378E-12</v>
      </c>
      <c r="AD19" s="17">
        <v>-19055.555555555547</v>
      </c>
    </row>
    <row r="20" spans="1:30" x14ac:dyDescent="0.25">
      <c r="A20" s="1" t="s">
        <v>12</v>
      </c>
      <c r="B20" s="1">
        <v>20000000</v>
      </c>
      <c r="D20" s="6">
        <v>4</v>
      </c>
      <c r="E20" s="14">
        <f>-E17</f>
        <v>-33900.291545189502</v>
      </c>
      <c r="F20" s="14">
        <v>0</v>
      </c>
      <c r="G20" s="14">
        <v>0</v>
      </c>
      <c r="H20" s="14">
        <f>E17</f>
        <v>33900.291545189502</v>
      </c>
      <c r="I20" s="14">
        <v>0</v>
      </c>
      <c r="J20" s="14">
        <v>0</v>
      </c>
      <c r="K20" s="12"/>
      <c r="L20" s="6">
        <f t="shared" si="8"/>
        <v>4</v>
      </c>
      <c r="M20" s="5">
        <v>0</v>
      </c>
      <c r="Q20" s="7">
        <v>0</v>
      </c>
      <c r="R20" s="7">
        <v>0</v>
      </c>
      <c r="S20" s="7">
        <v>0</v>
      </c>
      <c r="T20" s="7">
        <f>Q17</f>
        <v>6.1257422745431001E-17</v>
      </c>
      <c r="U20" s="7">
        <f>R17</f>
        <v>-1</v>
      </c>
      <c r="V20" s="7">
        <v>0</v>
      </c>
      <c r="X20" s="16">
        <f t="shared" si="9"/>
        <v>4</v>
      </c>
      <c r="Y20" s="17">
        <v>114333.3333333333</v>
      </c>
      <c r="Z20" s="17">
        <v>-9.0804098242713096E-12</v>
      </c>
      <c r="AA20" s="17">
        <v>57166.66666666665</v>
      </c>
      <c r="AB20" s="17">
        <v>228666.6666666666</v>
      </c>
      <c r="AC20" s="17">
        <v>-1.1930886177411517E-11</v>
      </c>
      <c r="AD20" s="17">
        <v>-57166.66666666665</v>
      </c>
    </row>
    <row r="21" spans="1:30" x14ac:dyDescent="0.25">
      <c r="A21" s="1" t="s">
        <v>2</v>
      </c>
      <c r="B21" s="1">
        <f>B16*(B17^3)/12</f>
        <v>1.7149999999999995E-2</v>
      </c>
      <c r="D21" s="6">
        <v>5</v>
      </c>
      <c r="E21" s="14">
        <v>0</v>
      </c>
      <c r="F21" s="14">
        <f>2*B20*B21/B15</f>
        <v>114333.3333333333</v>
      </c>
      <c r="G21" s="14">
        <f>F19</f>
        <v>-57166.66666666665</v>
      </c>
      <c r="H21" s="14">
        <v>0</v>
      </c>
      <c r="I21" s="14">
        <f>4*B20*B21/B15</f>
        <v>228666.6666666666</v>
      </c>
      <c r="J21" s="14">
        <f>F22</f>
        <v>57166.66666666665</v>
      </c>
      <c r="K21" s="12"/>
      <c r="L21" s="6">
        <f t="shared" si="8"/>
        <v>5</v>
      </c>
      <c r="M21" s="5">
        <f>((O14*B15/8)+(O15*(B15^2)/12))</f>
        <v>36</v>
      </c>
      <c r="Q21" s="7">
        <v>0</v>
      </c>
      <c r="R21" s="7">
        <v>0</v>
      </c>
      <c r="S21" s="7">
        <v>0</v>
      </c>
      <c r="T21" s="7">
        <f>Q18</f>
        <v>1</v>
      </c>
      <c r="U21" s="7">
        <f>R18</f>
        <v>6.1257422745431001E-17</v>
      </c>
      <c r="V21" s="7">
        <v>0</v>
      </c>
      <c r="X21" s="16">
        <f t="shared" si="9"/>
        <v>5</v>
      </c>
      <c r="Y21" s="17">
        <v>-9.0804098242713096E-12</v>
      </c>
      <c r="Z21" s="17">
        <v>-33900.291545189502</v>
      </c>
      <c r="AA21" s="17">
        <v>-3.5018826669471378E-12</v>
      </c>
      <c r="AB21" s="17">
        <v>-1.1930886177411517E-11</v>
      </c>
      <c r="AC21" s="17">
        <v>33900.291545189502</v>
      </c>
      <c r="AD21" s="17">
        <v>3.5018826669471378E-12</v>
      </c>
    </row>
    <row r="22" spans="1:30" x14ac:dyDescent="0.25">
      <c r="A22" s="1" t="s">
        <v>3</v>
      </c>
      <c r="B22" s="1">
        <f>SIN(B25*PI()/180)</f>
        <v>1</v>
      </c>
      <c r="D22" s="6">
        <v>6</v>
      </c>
      <c r="E22" s="14">
        <v>0</v>
      </c>
      <c r="F22" s="14">
        <f>6*B20*B21/(B15^2)</f>
        <v>57166.66666666665</v>
      </c>
      <c r="G22" s="14">
        <f>-G19</f>
        <v>-19055.555555555547</v>
      </c>
      <c r="H22" s="14">
        <v>0</v>
      </c>
      <c r="I22" s="14">
        <f>F22</f>
        <v>57166.66666666665</v>
      </c>
      <c r="J22" s="14">
        <f>G19</f>
        <v>19055.555555555547</v>
      </c>
      <c r="K22" s="12"/>
      <c r="L22" s="6">
        <f t="shared" si="8"/>
        <v>6</v>
      </c>
      <c r="M22" s="5">
        <f>M19</f>
        <v>36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1</v>
      </c>
      <c r="X22" s="16">
        <f t="shared" si="9"/>
        <v>6</v>
      </c>
      <c r="Y22" s="17">
        <v>-57166.66666666665</v>
      </c>
      <c r="Z22" s="17">
        <v>3.5018826669471378E-12</v>
      </c>
      <c r="AA22" s="17">
        <v>-19055.555555555547</v>
      </c>
      <c r="AB22" s="17">
        <v>-57166.66666666665</v>
      </c>
      <c r="AC22" s="17">
        <v>3.5018826669471378E-12</v>
      </c>
      <c r="AD22" s="17">
        <v>19055.555555555547</v>
      </c>
    </row>
    <row r="23" spans="1:30" x14ac:dyDescent="0.25">
      <c r="A23" s="1" t="s">
        <v>4</v>
      </c>
      <c r="B23" s="1">
        <f>COS(B25*PI()/180)</f>
        <v>6.1257422745431001E-17</v>
      </c>
      <c r="E23" s="2"/>
      <c r="F23" s="2"/>
      <c r="G23" s="2"/>
      <c r="H23" s="2"/>
      <c r="I23" s="2"/>
      <c r="J23" s="2"/>
      <c r="K23" s="2"/>
    </row>
    <row r="24" spans="1:30" x14ac:dyDescent="0.25">
      <c r="A24" s="8" t="s">
        <v>14</v>
      </c>
      <c r="B24" s="8">
        <v>0.2</v>
      </c>
    </row>
    <row r="25" spans="1:30" x14ac:dyDescent="0.25">
      <c r="A25" s="18" t="s">
        <v>30</v>
      </c>
      <c r="B25" s="18">
        <v>90</v>
      </c>
    </row>
    <row r="27" spans="1:30" x14ac:dyDescent="0.25">
      <c r="A27" s="21" t="s">
        <v>13</v>
      </c>
      <c r="B27" s="22"/>
      <c r="E27" s="4" t="s">
        <v>6</v>
      </c>
      <c r="F27" s="4" t="s">
        <v>7</v>
      </c>
      <c r="G27" s="4" t="s">
        <v>8</v>
      </c>
      <c r="H27" s="4" t="s">
        <v>9</v>
      </c>
      <c r="I27" s="4" t="s">
        <v>10</v>
      </c>
      <c r="J27" s="4" t="s">
        <v>11</v>
      </c>
      <c r="K27" s="4"/>
      <c r="M27" s="5"/>
      <c r="N27" s="9" t="s">
        <v>17</v>
      </c>
      <c r="O27" s="10">
        <v>60</v>
      </c>
    </row>
    <row r="28" spans="1:30" x14ac:dyDescent="0.25">
      <c r="A28" s="1" t="s">
        <v>5</v>
      </c>
      <c r="B28" s="1">
        <v>5</v>
      </c>
      <c r="M28" s="5"/>
      <c r="N28" s="9" t="s">
        <v>18</v>
      </c>
      <c r="O28" s="11">
        <v>15</v>
      </c>
      <c r="X28" s="15"/>
      <c r="Y28" s="24" t="s">
        <v>21</v>
      </c>
      <c r="Z28" s="24"/>
      <c r="AA28" s="24"/>
      <c r="AB28" s="24"/>
      <c r="AC28" s="24"/>
      <c r="AD28" s="24"/>
    </row>
    <row r="29" spans="1:30" x14ac:dyDescent="0.25">
      <c r="A29" s="1" t="s">
        <v>33</v>
      </c>
      <c r="B29" s="1">
        <v>0.7</v>
      </c>
      <c r="D29" s="5"/>
      <c r="E29" s="6">
        <f>D30</f>
        <v>4</v>
      </c>
      <c r="F29" s="6">
        <f>D31</f>
        <v>5</v>
      </c>
      <c r="G29" s="6">
        <f>D32</f>
        <v>6</v>
      </c>
      <c r="H29" s="6">
        <f>D33</f>
        <v>10</v>
      </c>
      <c r="I29" s="6">
        <f>D34</f>
        <v>11</v>
      </c>
      <c r="J29" s="6">
        <f>D35</f>
        <v>12</v>
      </c>
      <c r="K29" s="6"/>
      <c r="L29" s="5"/>
      <c r="M29" s="5" t="s">
        <v>19</v>
      </c>
      <c r="Q29" s="23" t="s">
        <v>20</v>
      </c>
      <c r="R29" s="23"/>
      <c r="S29" s="23"/>
      <c r="T29" s="23"/>
      <c r="U29" s="23"/>
      <c r="V29" s="23"/>
      <c r="X29" s="15"/>
      <c r="Y29" s="16">
        <f>E29</f>
        <v>4</v>
      </c>
      <c r="Z29" s="16">
        <f t="shared" ref="Z29" si="10">F29</f>
        <v>5</v>
      </c>
      <c r="AA29" s="16">
        <f t="shared" ref="AA29" si="11">G29</f>
        <v>6</v>
      </c>
      <c r="AB29" s="16">
        <f t="shared" ref="AB29" si="12">H29</f>
        <v>10</v>
      </c>
      <c r="AC29" s="16">
        <f t="shared" ref="AC29" si="13">I29</f>
        <v>11</v>
      </c>
      <c r="AD29" s="16">
        <f t="shared" ref="AD29" si="14">J29</f>
        <v>12</v>
      </c>
    </row>
    <row r="30" spans="1:30" x14ac:dyDescent="0.25">
      <c r="A30" s="1" t="s">
        <v>32</v>
      </c>
      <c r="B30" s="1">
        <v>0.8</v>
      </c>
      <c r="D30" s="6">
        <v>4</v>
      </c>
      <c r="E30" s="14">
        <f>B32*B31/B28</f>
        <v>72514.425625271251</v>
      </c>
      <c r="F30" s="14">
        <v>0</v>
      </c>
      <c r="G30" s="14">
        <v>0</v>
      </c>
      <c r="H30" s="14">
        <f>-E30</f>
        <v>-72514.425625271251</v>
      </c>
      <c r="I30" s="14">
        <v>0</v>
      </c>
      <c r="J30" s="14">
        <v>0</v>
      </c>
      <c r="K30" s="12"/>
      <c r="L30" s="6">
        <f>D30</f>
        <v>4</v>
      </c>
      <c r="M30" s="5">
        <v>0</v>
      </c>
      <c r="Q30" s="7">
        <f>B36</f>
        <v>-0.6</v>
      </c>
      <c r="R30" s="7">
        <f>-B35</f>
        <v>-0.8</v>
      </c>
      <c r="S30" s="7">
        <v>0</v>
      </c>
      <c r="T30" s="7">
        <v>0</v>
      </c>
      <c r="U30" s="7">
        <v>0</v>
      </c>
      <c r="V30" s="7">
        <v>0</v>
      </c>
      <c r="X30" s="16">
        <f>D30</f>
        <v>4</v>
      </c>
      <c r="Y30" s="17">
        <f t="array" ref="Y30:AD35">MMULT(MMULT(Q30:V35,E30:J35),TRANSPOSE(Q30:V35))</f>
        <v>331939.85989176435</v>
      </c>
      <c r="Z30" s="17">
        <v>194569.07569986983</v>
      </c>
      <c r="AA30" s="17">
        <v>114688.00000000003</v>
      </c>
      <c r="AB30" s="17">
        <v>126812.14010823569</v>
      </c>
      <c r="AC30" s="17">
        <v>149494.92430013022</v>
      </c>
      <c r="AD30" s="17">
        <v>-114688.00000000003</v>
      </c>
    </row>
    <row r="31" spans="1:30" x14ac:dyDescent="0.25">
      <c r="A31" s="1" t="s">
        <v>1</v>
      </c>
      <c r="B31" s="1">
        <f>IF(B29&lt;B30,B30*(B29^3)*((1/3)-(0.21*(B29/B30)*(1-(((B29/B30)^4)/12)))),B29*(B30^3)*((1/3)-(0.21*(B30/B29)*(1-(((B30/B29)^4)/12)))))</f>
        <v>4.3508655375162748E-2</v>
      </c>
      <c r="D31" s="6">
        <v>5</v>
      </c>
      <c r="E31" s="14">
        <v>0</v>
      </c>
      <c r="F31" s="14">
        <f>4*B33*B34/B28</f>
        <v>477866.66666666669</v>
      </c>
      <c r="G31" s="14">
        <f>F32</f>
        <v>-143360.00000000003</v>
      </c>
      <c r="H31" s="14">
        <v>0</v>
      </c>
      <c r="I31" s="14">
        <f>2*B33*B34/B28</f>
        <v>238933.33333333334</v>
      </c>
      <c r="J31" s="14">
        <f>F35</f>
        <v>143360.00000000003</v>
      </c>
      <c r="K31" s="12"/>
      <c r="L31" s="6">
        <f t="shared" ref="L31:L35" si="15">D31</f>
        <v>5</v>
      </c>
      <c r="M31" s="5">
        <f>-(O27*B28/8)-(O28*(B28^2)/12)</f>
        <v>-68.75</v>
      </c>
      <c r="Q31" s="7">
        <f>B35</f>
        <v>0.8</v>
      </c>
      <c r="R31" s="7">
        <f>B36</f>
        <v>-0.6</v>
      </c>
      <c r="S31" s="7">
        <v>0</v>
      </c>
      <c r="T31" s="7">
        <v>0</v>
      </c>
      <c r="U31" s="7">
        <v>0</v>
      </c>
      <c r="V31" s="7">
        <v>0</v>
      </c>
      <c r="X31" s="16">
        <f t="shared" ref="X31:X35" si="16">D31</f>
        <v>5</v>
      </c>
      <c r="Y31" s="17">
        <v>194569.07569986981</v>
      </c>
      <c r="Z31" s="17">
        <v>218441.23240017361</v>
      </c>
      <c r="AA31" s="17">
        <v>86016.000000000015</v>
      </c>
      <c r="AB31" s="17">
        <v>149494.92430013019</v>
      </c>
      <c r="AC31" s="17">
        <v>39606.767599826395</v>
      </c>
      <c r="AD31" s="17">
        <v>-86016.000000000015</v>
      </c>
    </row>
    <row r="32" spans="1:30" x14ac:dyDescent="0.25">
      <c r="A32" s="1" t="s">
        <v>15</v>
      </c>
      <c r="B32" s="1">
        <f>B33/(2*(1+B37))</f>
        <v>8333333.333333334</v>
      </c>
      <c r="D32" s="6">
        <v>6</v>
      </c>
      <c r="E32" s="14">
        <v>0</v>
      </c>
      <c r="F32" s="14">
        <f>-6*B33*B34/(B28^2)</f>
        <v>-143360.00000000003</v>
      </c>
      <c r="G32" s="14">
        <f>12*B33*B34/(B28^3)</f>
        <v>57344.000000000007</v>
      </c>
      <c r="H32" s="14">
        <v>0</v>
      </c>
      <c r="I32" s="14">
        <f>F32</f>
        <v>-143360.00000000003</v>
      </c>
      <c r="J32" s="14">
        <f>-G32</f>
        <v>-57344.000000000007</v>
      </c>
      <c r="K32" s="12"/>
      <c r="L32" s="6">
        <f t="shared" si="15"/>
        <v>6</v>
      </c>
      <c r="M32" s="5">
        <f>(O28*B28/2)+(O27/2)</f>
        <v>67.5</v>
      </c>
      <c r="Q32" s="7">
        <v>0</v>
      </c>
      <c r="R32" s="7">
        <v>0</v>
      </c>
      <c r="S32" s="7">
        <v>1</v>
      </c>
      <c r="T32" s="7">
        <v>0</v>
      </c>
      <c r="U32" s="7">
        <v>0</v>
      </c>
      <c r="V32" s="7">
        <v>0</v>
      </c>
      <c r="X32" s="16">
        <f t="shared" si="16"/>
        <v>6</v>
      </c>
      <c r="Y32" s="17">
        <v>114688.00000000003</v>
      </c>
      <c r="Z32" s="17">
        <v>86016.000000000015</v>
      </c>
      <c r="AA32" s="17">
        <v>57344.000000000007</v>
      </c>
      <c r="AB32" s="17">
        <v>114688.00000000003</v>
      </c>
      <c r="AC32" s="17">
        <v>86016.000000000015</v>
      </c>
      <c r="AD32" s="17">
        <v>-57344.000000000007</v>
      </c>
    </row>
    <row r="33" spans="1:30" x14ac:dyDescent="0.25">
      <c r="A33" s="1" t="s">
        <v>12</v>
      </c>
      <c r="B33" s="1">
        <v>20000000</v>
      </c>
      <c r="D33" s="6">
        <v>10</v>
      </c>
      <c r="E33" s="14">
        <f>-E30</f>
        <v>-72514.425625271251</v>
      </c>
      <c r="F33" s="14">
        <v>0</v>
      </c>
      <c r="G33" s="14">
        <v>0</v>
      </c>
      <c r="H33" s="14">
        <f>E30</f>
        <v>72514.425625271251</v>
      </c>
      <c r="I33" s="14">
        <v>0</v>
      </c>
      <c r="J33" s="14">
        <v>0</v>
      </c>
      <c r="K33" s="12"/>
      <c r="L33" s="6">
        <f t="shared" si="15"/>
        <v>10</v>
      </c>
      <c r="M33" s="5">
        <v>0</v>
      </c>
      <c r="Q33" s="7">
        <v>0</v>
      </c>
      <c r="R33" s="7">
        <v>0</v>
      </c>
      <c r="S33" s="7">
        <v>0</v>
      </c>
      <c r="T33" s="7">
        <f>Q30</f>
        <v>-0.6</v>
      </c>
      <c r="U33" s="7">
        <f>R30</f>
        <v>-0.8</v>
      </c>
      <c r="V33" s="7">
        <v>0</v>
      </c>
      <c r="X33" s="16">
        <f t="shared" si="16"/>
        <v>10</v>
      </c>
      <c r="Y33" s="17">
        <v>126812.14010823569</v>
      </c>
      <c r="Z33" s="17">
        <v>149494.92430013022</v>
      </c>
      <c r="AA33" s="17">
        <v>114688.00000000003</v>
      </c>
      <c r="AB33" s="17">
        <v>331939.85989176435</v>
      </c>
      <c r="AC33" s="17">
        <v>194569.07569986983</v>
      </c>
      <c r="AD33" s="17">
        <v>-114688.00000000003</v>
      </c>
    </row>
    <row r="34" spans="1:30" x14ac:dyDescent="0.25">
      <c r="A34" s="1" t="s">
        <v>2</v>
      </c>
      <c r="B34" s="1">
        <f>B29*(B30^3)/12</f>
        <v>2.986666666666667E-2</v>
      </c>
      <c r="D34" s="6">
        <v>11</v>
      </c>
      <c r="E34" s="14">
        <v>0</v>
      </c>
      <c r="F34" s="14">
        <f>2*B33*B34/B28</f>
        <v>238933.33333333334</v>
      </c>
      <c r="G34" s="14">
        <f>F32</f>
        <v>-143360.00000000003</v>
      </c>
      <c r="H34" s="14">
        <v>0</v>
      </c>
      <c r="I34" s="14">
        <f>4*B33*B34/B28</f>
        <v>477866.66666666669</v>
      </c>
      <c r="J34" s="14">
        <f>F35</f>
        <v>143360.00000000003</v>
      </c>
      <c r="K34" s="12"/>
      <c r="L34" s="6">
        <f t="shared" si="15"/>
        <v>11</v>
      </c>
      <c r="M34" s="5">
        <f>((O27*B28/8)+(O28*(B28^2)/12))</f>
        <v>68.75</v>
      </c>
      <c r="Q34" s="7">
        <v>0</v>
      </c>
      <c r="R34" s="7">
        <v>0</v>
      </c>
      <c r="S34" s="7">
        <v>0</v>
      </c>
      <c r="T34" s="7">
        <f>Q31</f>
        <v>0.8</v>
      </c>
      <c r="U34" s="7">
        <f>R31</f>
        <v>-0.6</v>
      </c>
      <c r="V34" s="7">
        <v>0</v>
      </c>
      <c r="X34" s="16">
        <f t="shared" si="16"/>
        <v>11</v>
      </c>
      <c r="Y34" s="17">
        <v>149494.92430013019</v>
      </c>
      <c r="Z34" s="17">
        <v>39606.767599826395</v>
      </c>
      <c r="AA34" s="17">
        <v>86016.000000000015</v>
      </c>
      <c r="AB34" s="17">
        <v>194569.07569986981</v>
      </c>
      <c r="AC34" s="17">
        <v>218441.23240017361</v>
      </c>
      <c r="AD34" s="17">
        <v>-86016.000000000015</v>
      </c>
    </row>
    <row r="35" spans="1:30" x14ac:dyDescent="0.25">
      <c r="A35" s="1" t="s">
        <v>3</v>
      </c>
      <c r="B35" s="19">
        <v>0.8</v>
      </c>
      <c r="D35" s="6">
        <v>12</v>
      </c>
      <c r="E35" s="14">
        <v>0</v>
      </c>
      <c r="F35" s="14">
        <f>6*B33*B34/(B28^2)</f>
        <v>143360.00000000003</v>
      </c>
      <c r="G35" s="14">
        <f>-G32</f>
        <v>-57344.000000000007</v>
      </c>
      <c r="H35" s="14">
        <v>0</v>
      </c>
      <c r="I35" s="14">
        <f>F35</f>
        <v>143360.00000000003</v>
      </c>
      <c r="J35" s="14">
        <f>G32</f>
        <v>57344.000000000007</v>
      </c>
      <c r="K35" s="12"/>
      <c r="L35" s="6">
        <f t="shared" si="15"/>
        <v>12</v>
      </c>
      <c r="M35" s="5">
        <f>M32</f>
        <v>67.5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1</v>
      </c>
      <c r="X35" s="16">
        <f t="shared" si="16"/>
        <v>12</v>
      </c>
      <c r="Y35" s="17">
        <v>-114688.00000000003</v>
      </c>
      <c r="Z35" s="17">
        <v>-86016.000000000015</v>
      </c>
      <c r="AA35" s="17">
        <v>-57344.000000000007</v>
      </c>
      <c r="AB35" s="17">
        <v>-114688.00000000003</v>
      </c>
      <c r="AC35" s="17">
        <v>-86016.000000000015</v>
      </c>
      <c r="AD35" s="17">
        <v>57344.000000000007</v>
      </c>
    </row>
    <row r="36" spans="1:30" x14ac:dyDescent="0.25">
      <c r="A36" s="1" t="s">
        <v>4</v>
      </c>
      <c r="B36" s="19">
        <f>-3/5</f>
        <v>-0.6</v>
      </c>
      <c r="E36" s="2"/>
      <c r="F36" s="2"/>
      <c r="G36" s="2"/>
      <c r="H36" s="2"/>
      <c r="I36" s="2"/>
      <c r="J36" s="2"/>
      <c r="K36" s="2"/>
    </row>
    <row r="37" spans="1:30" x14ac:dyDescent="0.25">
      <c r="A37" s="8" t="s">
        <v>14</v>
      </c>
      <c r="B37" s="8">
        <v>0.2</v>
      </c>
    </row>
    <row r="38" spans="1:30" x14ac:dyDescent="0.25">
      <c r="A38" s="18" t="s">
        <v>30</v>
      </c>
      <c r="B38" s="18">
        <v>0</v>
      </c>
    </row>
    <row r="40" spans="1:30" x14ac:dyDescent="0.25">
      <c r="A40" s="5"/>
      <c r="B40" s="5" t="s">
        <v>24</v>
      </c>
      <c r="C40" s="5"/>
      <c r="D40" s="5" t="s">
        <v>23</v>
      </c>
      <c r="E40" s="5"/>
      <c r="F40" s="5" t="s">
        <v>25</v>
      </c>
      <c r="G40" s="5"/>
      <c r="H40" s="5"/>
      <c r="I40" s="5" t="s">
        <v>22</v>
      </c>
      <c r="J40" s="5"/>
      <c r="K40" s="12">
        <v>0</v>
      </c>
      <c r="L40" s="13">
        <f>K41</f>
        <v>1</v>
      </c>
      <c r="M40" s="13">
        <f>K42</f>
        <v>2</v>
      </c>
      <c r="N40" s="13">
        <f>K43</f>
        <v>3</v>
      </c>
      <c r="O40" s="13">
        <f>K44</f>
        <v>4</v>
      </c>
      <c r="P40" s="13">
        <f>K45</f>
        <v>5</v>
      </c>
      <c r="Q40" s="13">
        <f>K46</f>
        <v>6</v>
      </c>
      <c r="R40" s="13">
        <f>K47</f>
        <v>7</v>
      </c>
      <c r="S40" s="13">
        <f>K48</f>
        <v>8</v>
      </c>
      <c r="T40" s="13">
        <f>K49</f>
        <v>9</v>
      </c>
      <c r="U40" s="13">
        <f>K50</f>
        <v>10</v>
      </c>
      <c r="V40" s="13">
        <f>K51</f>
        <v>11</v>
      </c>
      <c r="W40" s="6">
        <f>K52</f>
        <v>12</v>
      </c>
      <c r="X40" s="2"/>
    </row>
    <row r="41" spans="1:30" x14ac:dyDescent="0.25">
      <c r="A41" s="6">
        <f>K41</f>
        <v>1</v>
      </c>
      <c r="B41" s="7">
        <v>0</v>
      </c>
      <c r="C41" s="5"/>
      <c r="D41" s="7">
        <v>36</v>
      </c>
      <c r="E41" s="12"/>
      <c r="F41" s="7">
        <f>B41-D41</f>
        <v>-36</v>
      </c>
      <c r="G41" s="12"/>
      <c r="H41" s="6">
        <v>1</v>
      </c>
      <c r="I41" s="7">
        <f t="array" ref="I41:I46">MMULT(MINVERSE(L41:Q46),F41:F46)</f>
        <v>-7.871360992583456E-5</v>
      </c>
      <c r="J41" s="5"/>
      <c r="K41" s="13">
        <v>1</v>
      </c>
      <c r="L41" s="14">
        <v>249534.70507544576</v>
      </c>
      <c r="M41" s="14">
        <v>-1.1930886177411517E-11</v>
      </c>
      <c r="N41" s="14">
        <v>57166.66666666665</v>
      </c>
      <c r="O41" s="14">
        <v>114333.3333333333</v>
      </c>
      <c r="P41" s="14">
        <v>-9.0804098242713096E-12</v>
      </c>
      <c r="Q41" s="14">
        <v>-57166.66666666665</v>
      </c>
      <c r="R41" s="14">
        <v>-20868.038408779154</v>
      </c>
      <c r="S41" s="14">
        <v>0</v>
      </c>
      <c r="T41" s="14">
        <v>0</v>
      </c>
      <c r="U41" s="3">
        <v>0</v>
      </c>
      <c r="V41" s="3">
        <v>0</v>
      </c>
      <c r="W41" s="3">
        <v>0</v>
      </c>
      <c r="X41" s="2"/>
    </row>
    <row r="42" spans="1:30" x14ac:dyDescent="0.25">
      <c r="A42" s="6">
        <f t="shared" ref="A42:A52" si="17">K42</f>
        <v>2</v>
      </c>
      <c r="B42" s="7">
        <v>0</v>
      </c>
      <c r="C42" s="5"/>
      <c r="D42" s="7">
        <v>13.5</v>
      </c>
      <c r="E42" s="12"/>
      <c r="F42" s="7">
        <f t="shared" ref="F42:F52" si="18">B42-D42</f>
        <v>-13.5</v>
      </c>
      <c r="G42" s="12"/>
      <c r="H42" s="6">
        <v>2</v>
      </c>
      <c r="I42" s="7">
        <v>5.2953200507351453E-3</v>
      </c>
      <c r="J42" s="5"/>
      <c r="K42" s="13">
        <v>2</v>
      </c>
      <c r="L42" s="14">
        <v>-1.1930886177411517E-11</v>
      </c>
      <c r="M42" s="14">
        <v>119233.62487852285</v>
      </c>
      <c r="N42" s="14">
        <v>42666.666666666679</v>
      </c>
      <c r="O42" s="14">
        <v>-9.0804098242713096E-12</v>
      </c>
      <c r="P42" s="14">
        <v>-33900.291545189502</v>
      </c>
      <c r="Q42" s="14">
        <v>3.5018826669471378E-12</v>
      </c>
      <c r="R42" s="14">
        <v>0</v>
      </c>
      <c r="S42" s="14">
        <v>42666.666666666679</v>
      </c>
      <c r="T42" s="14">
        <v>-42666.666666666679</v>
      </c>
      <c r="U42" s="3">
        <v>0</v>
      </c>
      <c r="V42" s="3">
        <v>0</v>
      </c>
      <c r="W42" s="3">
        <v>0</v>
      </c>
      <c r="X42" s="2"/>
    </row>
    <row r="43" spans="1:30" x14ac:dyDescent="0.25">
      <c r="A43" s="6">
        <f t="shared" si="17"/>
        <v>3</v>
      </c>
      <c r="B43" s="7">
        <v>-60</v>
      </c>
      <c r="C43" s="5"/>
      <c r="D43" s="7">
        <v>63</v>
      </c>
      <c r="E43" s="12"/>
      <c r="F43" s="7">
        <f t="shared" si="18"/>
        <v>-123</v>
      </c>
      <c r="G43" s="12"/>
      <c r="H43" s="6">
        <v>3</v>
      </c>
      <c r="I43" s="7">
        <v>-1.2776196486166458E-2</v>
      </c>
      <c r="J43" s="5"/>
      <c r="K43" s="13">
        <v>3</v>
      </c>
      <c r="L43" s="14">
        <v>57166.66666666665</v>
      </c>
      <c r="M43" s="14">
        <v>42666.666666666679</v>
      </c>
      <c r="N43" s="14">
        <v>47500</v>
      </c>
      <c r="O43" s="14">
        <v>57166.66666666665</v>
      </c>
      <c r="P43" s="14">
        <v>-3.5018826669471378E-12</v>
      </c>
      <c r="Q43" s="14">
        <v>-19055.555555555547</v>
      </c>
      <c r="R43" s="14">
        <v>0</v>
      </c>
      <c r="S43" s="14">
        <v>42666.666666666679</v>
      </c>
      <c r="T43" s="14">
        <v>-28444.444444444453</v>
      </c>
      <c r="U43" s="3">
        <v>0</v>
      </c>
      <c r="V43" s="3">
        <v>0</v>
      </c>
      <c r="W43" s="3">
        <v>0</v>
      </c>
      <c r="X43" s="2"/>
    </row>
    <row r="44" spans="1:30" x14ac:dyDescent="0.25">
      <c r="A44" s="6">
        <f t="shared" si="17"/>
        <v>4</v>
      </c>
      <c r="B44" s="7">
        <v>0</v>
      </c>
      <c r="C44" s="5"/>
      <c r="D44" s="7">
        <v>19</v>
      </c>
      <c r="E44" s="12"/>
      <c r="F44" s="7">
        <f t="shared" si="18"/>
        <v>-19</v>
      </c>
      <c r="G44" s="12"/>
      <c r="H44" s="6">
        <v>4</v>
      </c>
      <c r="I44" s="7">
        <v>1.2820770901945105E-3</v>
      </c>
      <c r="J44" s="5"/>
      <c r="K44" s="13">
        <v>4</v>
      </c>
      <c r="L44" s="14">
        <v>114333.3333333333</v>
      </c>
      <c r="M44" s="14">
        <v>-9.0804098242713096E-12</v>
      </c>
      <c r="N44" s="14">
        <v>57166.66666666665</v>
      </c>
      <c r="O44" s="14">
        <v>560606.52655843098</v>
      </c>
      <c r="P44" s="14">
        <v>194569.07569986983</v>
      </c>
      <c r="Q44" s="14">
        <v>57521.333333333379</v>
      </c>
      <c r="R44" s="3">
        <v>0</v>
      </c>
      <c r="S44" s="3">
        <v>0</v>
      </c>
      <c r="T44" s="3">
        <v>0</v>
      </c>
      <c r="U44" s="14">
        <v>126812.14010823569</v>
      </c>
      <c r="V44" s="14">
        <v>149494.92430013022</v>
      </c>
      <c r="W44" s="14">
        <v>-114688.00000000003</v>
      </c>
      <c r="X44" s="2"/>
    </row>
    <row r="45" spans="1:30" x14ac:dyDescent="0.25">
      <c r="A45" s="6">
        <f t="shared" si="17"/>
        <v>5</v>
      </c>
      <c r="B45" s="7">
        <v>0</v>
      </c>
      <c r="C45" s="5"/>
      <c r="D45" s="7">
        <v>41.25</v>
      </c>
      <c r="E45" s="12"/>
      <c r="F45" s="7">
        <f t="shared" si="18"/>
        <v>-41.25</v>
      </c>
      <c r="G45" s="12"/>
      <c r="H45" s="6">
        <v>5</v>
      </c>
      <c r="I45" s="7">
        <v>2.9428209390172343E-3</v>
      </c>
      <c r="J45" s="5"/>
      <c r="K45" s="13">
        <v>5</v>
      </c>
      <c r="L45" s="14">
        <v>-9.0804098242713096E-12</v>
      </c>
      <c r="M45" s="14">
        <v>-33900.291545189502</v>
      </c>
      <c r="N45" s="14">
        <v>-3.5018826669471378E-12</v>
      </c>
      <c r="O45" s="14">
        <v>194569.07569986981</v>
      </c>
      <c r="P45" s="14">
        <v>252341.52394536312</v>
      </c>
      <c r="Q45" s="14">
        <v>86016.000000000015</v>
      </c>
      <c r="R45" s="3">
        <v>0</v>
      </c>
      <c r="S45" s="3">
        <v>0</v>
      </c>
      <c r="T45" s="3">
        <v>0</v>
      </c>
      <c r="U45" s="14">
        <v>149494.92430013019</v>
      </c>
      <c r="V45" s="14">
        <v>39606.767599826395</v>
      </c>
      <c r="W45" s="14">
        <v>-86016.000000000015</v>
      </c>
      <c r="X45" s="2"/>
    </row>
    <row r="46" spans="1:30" x14ac:dyDescent="0.25">
      <c r="A46" s="6">
        <f t="shared" si="17"/>
        <v>6</v>
      </c>
      <c r="B46" s="7">
        <v>-80</v>
      </c>
      <c r="C46" s="5"/>
      <c r="D46" s="7">
        <v>103.5</v>
      </c>
      <c r="E46" s="12"/>
      <c r="F46" s="7">
        <f t="shared" si="18"/>
        <v>-183.5</v>
      </c>
      <c r="G46" s="12"/>
      <c r="H46" s="6">
        <v>6</v>
      </c>
      <c r="I46" s="7">
        <v>-9.9258926399745234E-3</v>
      </c>
      <c r="J46" s="5"/>
      <c r="K46" s="13">
        <v>6</v>
      </c>
      <c r="L46" s="14">
        <v>-57166.66666666665</v>
      </c>
      <c r="M46" s="14">
        <v>3.5018826669471378E-12</v>
      </c>
      <c r="N46" s="14">
        <v>-19055.555555555547</v>
      </c>
      <c r="O46" s="14">
        <v>57521.333333333379</v>
      </c>
      <c r="P46" s="14">
        <v>86016.000000000015</v>
      </c>
      <c r="Q46" s="14">
        <v>76399.555555555562</v>
      </c>
      <c r="R46" s="3">
        <v>0</v>
      </c>
      <c r="S46" s="3">
        <v>0</v>
      </c>
      <c r="T46" s="3">
        <v>0</v>
      </c>
      <c r="U46" s="14">
        <v>114688.00000000003</v>
      </c>
      <c r="V46" s="14">
        <v>86016.000000000015</v>
      </c>
      <c r="W46" s="14">
        <v>-57344.000000000007</v>
      </c>
      <c r="X46" s="2"/>
    </row>
    <row r="47" spans="1:30" x14ac:dyDescent="0.25">
      <c r="A47" s="6">
        <f t="shared" si="17"/>
        <v>7</v>
      </c>
      <c r="B47" s="7"/>
      <c r="C47" s="5"/>
      <c r="D47" s="7">
        <v>0</v>
      </c>
      <c r="E47" s="12"/>
      <c r="F47" s="7">
        <f t="shared" si="18"/>
        <v>0</v>
      </c>
      <c r="G47" s="12"/>
      <c r="H47" s="5"/>
      <c r="I47" s="5"/>
      <c r="J47" s="5"/>
      <c r="K47" s="13">
        <v>7</v>
      </c>
      <c r="L47" s="14">
        <v>-20868.038408779154</v>
      </c>
      <c r="M47" s="14">
        <v>0</v>
      </c>
      <c r="N47" s="14">
        <v>0</v>
      </c>
      <c r="O47" s="3">
        <v>0</v>
      </c>
      <c r="P47" s="3">
        <v>0</v>
      </c>
      <c r="Q47" s="3">
        <v>0</v>
      </c>
      <c r="R47" s="14">
        <v>20868.038408779154</v>
      </c>
      <c r="S47" s="14">
        <v>0</v>
      </c>
      <c r="T47" s="14">
        <v>0</v>
      </c>
      <c r="U47" s="3">
        <v>0</v>
      </c>
      <c r="V47" s="3">
        <v>0</v>
      </c>
      <c r="W47" s="3">
        <v>0</v>
      </c>
      <c r="X47" s="2"/>
    </row>
    <row r="48" spans="1:30" x14ac:dyDescent="0.25">
      <c r="A48" s="6">
        <f t="shared" si="17"/>
        <v>8</v>
      </c>
      <c r="B48" s="7"/>
      <c r="C48" s="5"/>
      <c r="D48" s="7">
        <v>-13.5</v>
      </c>
      <c r="E48" s="12"/>
      <c r="F48" s="7">
        <f t="shared" si="18"/>
        <v>13.5</v>
      </c>
      <c r="G48" s="12"/>
      <c r="H48" s="5"/>
      <c r="I48" s="5"/>
      <c r="J48" s="5"/>
      <c r="K48" s="13">
        <v>8</v>
      </c>
      <c r="L48" s="14">
        <v>0</v>
      </c>
      <c r="M48" s="14">
        <v>42666.666666666679</v>
      </c>
      <c r="N48" s="14">
        <v>42666.666666666679</v>
      </c>
      <c r="O48" s="3">
        <v>0</v>
      </c>
      <c r="P48" s="3">
        <v>0</v>
      </c>
      <c r="Q48" s="3">
        <v>0</v>
      </c>
      <c r="R48" s="14">
        <v>0</v>
      </c>
      <c r="S48" s="14">
        <v>85333.333333333358</v>
      </c>
      <c r="T48" s="14">
        <v>-42666.666666666679</v>
      </c>
      <c r="U48" s="3">
        <v>0</v>
      </c>
      <c r="V48" s="3">
        <v>0</v>
      </c>
      <c r="W48" s="3">
        <v>0</v>
      </c>
      <c r="X48" s="2"/>
    </row>
    <row r="49" spans="1:24" x14ac:dyDescent="0.25">
      <c r="A49" s="6">
        <f t="shared" si="17"/>
        <v>9</v>
      </c>
      <c r="B49" s="7"/>
      <c r="C49" s="5"/>
      <c r="D49" s="7">
        <v>27</v>
      </c>
      <c r="E49" s="12"/>
      <c r="F49" s="7">
        <f t="shared" si="18"/>
        <v>-27</v>
      </c>
      <c r="G49" s="12"/>
      <c r="H49" s="5"/>
      <c r="I49" s="5"/>
      <c r="J49" s="5"/>
      <c r="K49" s="13">
        <v>9</v>
      </c>
      <c r="L49" s="14">
        <v>0</v>
      </c>
      <c r="M49" s="14">
        <v>-42666.666666666679</v>
      </c>
      <c r="N49" s="14">
        <v>-28444.444444444453</v>
      </c>
      <c r="O49" s="3">
        <v>0</v>
      </c>
      <c r="P49" s="3">
        <v>0</v>
      </c>
      <c r="Q49" s="3">
        <v>0</v>
      </c>
      <c r="R49" s="14">
        <v>0</v>
      </c>
      <c r="S49" s="14">
        <v>-42666.666666666679</v>
      </c>
      <c r="T49" s="14">
        <v>28444.444444444453</v>
      </c>
      <c r="U49" s="3">
        <v>0</v>
      </c>
      <c r="V49" s="3">
        <v>0</v>
      </c>
      <c r="W49" s="3">
        <v>0</v>
      </c>
      <c r="X49" s="2"/>
    </row>
    <row r="50" spans="1:24" x14ac:dyDescent="0.25">
      <c r="A50" s="6">
        <f t="shared" si="17"/>
        <v>10</v>
      </c>
      <c r="B50" s="7"/>
      <c r="C50" s="5"/>
      <c r="D50" s="7">
        <v>-55</v>
      </c>
      <c r="E50" s="12"/>
      <c r="F50" s="7">
        <f t="shared" si="18"/>
        <v>55</v>
      </c>
      <c r="G50" s="12"/>
      <c r="H50" s="5"/>
      <c r="I50" s="5"/>
      <c r="J50" s="5"/>
      <c r="K50" s="13">
        <v>10</v>
      </c>
      <c r="L50" s="3">
        <v>0</v>
      </c>
      <c r="M50" s="3">
        <v>0</v>
      </c>
      <c r="N50" s="3">
        <v>0</v>
      </c>
      <c r="O50" s="14">
        <v>126812.14010823569</v>
      </c>
      <c r="P50" s="14">
        <v>149494.92430013022</v>
      </c>
      <c r="Q50" s="14">
        <v>114688.00000000003</v>
      </c>
      <c r="R50" s="3">
        <v>0</v>
      </c>
      <c r="S50" s="3">
        <v>0</v>
      </c>
      <c r="T50" s="3">
        <v>0</v>
      </c>
      <c r="U50" s="14">
        <v>331939.85989176435</v>
      </c>
      <c r="V50" s="14">
        <v>194569.07569986983</v>
      </c>
      <c r="W50" s="14">
        <v>-114688.00000000003</v>
      </c>
      <c r="X50" s="2"/>
    </row>
    <row r="51" spans="1:24" x14ac:dyDescent="0.25">
      <c r="A51" s="6">
        <f t="shared" si="17"/>
        <v>11</v>
      </c>
      <c r="B51" s="7"/>
      <c r="C51" s="5"/>
      <c r="D51" s="7">
        <v>-41.25</v>
      </c>
      <c r="E51" s="12"/>
      <c r="F51" s="7">
        <f t="shared" si="18"/>
        <v>41.25</v>
      </c>
      <c r="G51" s="12"/>
      <c r="H51" s="5"/>
      <c r="I51" s="5"/>
      <c r="J51" s="5"/>
      <c r="K51" s="13">
        <v>11</v>
      </c>
      <c r="L51" s="3">
        <v>0</v>
      </c>
      <c r="M51" s="3">
        <v>0</v>
      </c>
      <c r="N51" s="3">
        <v>0</v>
      </c>
      <c r="O51" s="14">
        <v>149494.92430013019</v>
      </c>
      <c r="P51" s="14">
        <v>39606.767599826395</v>
      </c>
      <c r="Q51" s="14">
        <v>86016.000000000015</v>
      </c>
      <c r="R51" s="3">
        <v>0</v>
      </c>
      <c r="S51" s="3">
        <v>0</v>
      </c>
      <c r="T51" s="3">
        <v>0</v>
      </c>
      <c r="U51" s="14">
        <v>194569.07569986981</v>
      </c>
      <c r="V51" s="14">
        <v>218441.23240017361</v>
      </c>
      <c r="W51" s="14">
        <v>-86016.000000000015</v>
      </c>
      <c r="X51" s="2"/>
    </row>
    <row r="52" spans="1:24" x14ac:dyDescent="0.25">
      <c r="A52" s="6">
        <f t="shared" si="17"/>
        <v>12</v>
      </c>
      <c r="B52" s="7"/>
      <c r="C52" s="5"/>
      <c r="D52" s="7">
        <v>67.5</v>
      </c>
      <c r="E52" s="12"/>
      <c r="F52" s="7">
        <f t="shared" si="18"/>
        <v>-67.5</v>
      </c>
      <c r="G52" s="12"/>
      <c r="J52" s="5"/>
      <c r="K52" s="13">
        <v>12</v>
      </c>
      <c r="L52" s="3">
        <v>0</v>
      </c>
      <c r="M52" s="3">
        <v>0</v>
      </c>
      <c r="N52" s="3">
        <v>0</v>
      </c>
      <c r="O52" s="14">
        <v>-114688.00000000003</v>
      </c>
      <c r="P52" s="14">
        <v>-86016.000000000015</v>
      </c>
      <c r="Q52" s="14">
        <v>-57344.000000000007</v>
      </c>
      <c r="R52" s="3">
        <v>0</v>
      </c>
      <c r="S52" s="3">
        <v>0</v>
      </c>
      <c r="T52" s="3">
        <v>0</v>
      </c>
      <c r="U52" s="14">
        <v>-114688.00000000003</v>
      </c>
      <c r="V52" s="14">
        <v>-86016.000000000015</v>
      </c>
      <c r="W52" s="14">
        <v>57344.000000000007</v>
      </c>
      <c r="X52" s="2"/>
    </row>
    <row r="53" spans="1:24" x14ac:dyDescent="0.25">
      <c r="T53" s="2"/>
    </row>
    <row r="54" spans="1:24" x14ac:dyDescent="0.25">
      <c r="Q54" s="2"/>
    </row>
    <row r="55" spans="1:24" x14ac:dyDescent="0.25">
      <c r="A55" s="5"/>
      <c r="B55" s="5" t="s">
        <v>26</v>
      </c>
    </row>
    <row r="56" spans="1:24" x14ac:dyDescent="0.25">
      <c r="A56" s="6">
        <f>A47</f>
        <v>7</v>
      </c>
      <c r="B56" s="7">
        <f t="array" ref="B56:B61">D47:D52+(MMULT(L47:Q52,I41:I46))</f>
        <v>1.6425986352259756</v>
      </c>
    </row>
    <row r="57" spans="1:24" x14ac:dyDescent="0.25">
      <c r="A57" s="6">
        <f t="shared" ref="A57:A61" si="19">A48</f>
        <v>8</v>
      </c>
      <c r="B57" s="7">
        <v>-332.68406124506947</v>
      </c>
    </row>
    <row r="58" spans="1:24" x14ac:dyDescent="0.25">
      <c r="A58" s="6">
        <f t="shared" si="19"/>
        <v>9</v>
      </c>
      <c r="B58" s="7">
        <v>164.47815566403534</v>
      </c>
    </row>
    <row r="59" spans="1:24" x14ac:dyDescent="0.25">
      <c r="A59" s="6">
        <f t="shared" si="19"/>
        <v>10</v>
      </c>
      <c r="B59" s="7">
        <v>-590.8610419948734</v>
      </c>
    </row>
    <row r="60" spans="1:24" x14ac:dyDescent="0.25">
      <c r="A60" s="6">
        <f t="shared" si="19"/>
        <v>11</v>
      </c>
      <c r="B60" s="7">
        <v>-586.81593875493081</v>
      </c>
    </row>
    <row r="61" spans="1:24" x14ac:dyDescent="0.25">
      <c r="A61" s="6">
        <f t="shared" si="19"/>
        <v>12</v>
      </c>
      <c r="B61" s="7">
        <v>236.52184433596466</v>
      </c>
    </row>
    <row r="64" spans="1:24" x14ac:dyDescent="0.25">
      <c r="A64" t="s">
        <v>0</v>
      </c>
      <c r="D64" s="23" t="s">
        <v>28</v>
      </c>
      <c r="E64" s="23"/>
    </row>
    <row r="65" spans="1:5" x14ac:dyDescent="0.25">
      <c r="A65" s="5"/>
      <c r="B65" s="5" t="s">
        <v>22</v>
      </c>
      <c r="D65" s="5" t="s">
        <v>29</v>
      </c>
      <c r="E65" s="5" t="s">
        <v>27</v>
      </c>
    </row>
    <row r="66" spans="1:5" x14ac:dyDescent="0.25">
      <c r="A66" s="6">
        <f t="shared" ref="A66" si="20">L4</f>
        <v>7</v>
      </c>
      <c r="B66" s="7">
        <v>0</v>
      </c>
      <c r="D66" s="7">
        <f t="array" ref="D66:D71">MMULT(Q4:V9,M4:M9)+MMULT(Y4:AD9,B66:B71)</f>
        <v>1.6425986352259756</v>
      </c>
      <c r="E66" s="7">
        <f t="array" ref="E66:E71">MMULT(TRANSPOSE(Q4:V9),D66:D71)</f>
        <v>1.6425986352259756</v>
      </c>
    </row>
    <row r="67" spans="1:5" x14ac:dyDescent="0.25">
      <c r="A67" s="6">
        <f t="shared" ref="A67" si="21">L5</f>
        <v>8</v>
      </c>
      <c r="B67" s="7">
        <v>0</v>
      </c>
      <c r="D67" s="7">
        <v>-332.68406124506947</v>
      </c>
      <c r="E67" s="7">
        <v>-332.68406124506947</v>
      </c>
    </row>
    <row r="68" spans="1:5" x14ac:dyDescent="0.25">
      <c r="A68" s="6">
        <f t="shared" ref="A68" si="22">L6</f>
        <v>9</v>
      </c>
      <c r="B68" s="7">
        <v>0</v>
      </c>
      <c r="D68" s="7">
        <v>164.47815566403534</v>
      </c>
      <c r="E68" s="7">
        <v>164.47815566403534</v>
      </c>
    </row>
    <row r="69" spans="1:5" x14ac:dyDescent="0.25">
      <c r="A69" s="6">
        <f t="shared" ref="A69" si="23">L7</f>
        <v>1</v>
      </c>
      <c r="B69" s="7">
        <f>I41</f>
        <v>-7.871360992583456E-5</v>
      </c>
      <c r="D69" s="7">
        <v>-1.6425986352259756</v>
      </c>
      <c r="E69" s="7">
        <v>-1.6425986352259756</v>
      </c>
    </row>
    <row r="70" spans="1:5" x14ac:dyDescent="0.25">
      <c r="A70" s="6">
        <f t="shared" ref="A70" si="24">L8</f>
        <v>2</v>
      </c>
      <c r="B70" s="7">
        <f t="shared" ref="B70:B71" si="25">I42</f>
        <v>5.2953200507351453E-3</v>
      </c>
      <c r="D70" s="7">
        <v>-79.750405747036552</v>
      </c>
      <c r="E70" s="7">
        <v>-79.750405747036552</v>
      </c>
    </row>
    <row r="71" spans="1:5" x14ac:dyDescent="0.25">
      <c r="A71" s="6">
        <f t="shared" ref="A71" si="26">L9</f>
        <v>3</v>
      </c>
      <c r="B71" s="7">
        <f t="shared" si="25"/>
        <v>-1.2776196486166458E-2</v>
      </c>
      <c r="D71" s="7">
        <v>-110.47815566403534</v>
      </c>
      <c r="E71" s="7">
        <v>-110.47815566403534</v>
      </c>
    </row>
    <row r="74" spans="1:5" x14ac:dyDescent="0.25">
      <c r="A74" t="s">
        <v>13</v>
      </c>
      <c r="D74" s="23" t="s">
        <v>28</v>
      </c>
      <c r="E74" s="23"/>
    </row>
    <row r="75" spans="1:5" x14ac:dyDescent="0.25">
      <c r="B75" t="s">
        <v>22</v>
      </c>
      <c r="D75" s="5" t="s">
        <v>29</v>
      </c>
      <c r="E75" s="5" t="s">
        <v>27</v>
      </c>
    </row>
    <row r="76" spans="1:5" x14ac:dyDescent="0.25">
      <c r="A76" s="6">
        <f>L17</f>
        <v>1</v>
      </c>
      <c r="B76" s="7">
        <f>I41</f>
        <v>-7.871360992583456E-5</v>
      </c>
      <c r="D76" s="14">
        <f t="array" ref="D76:D81">MMULT(Q17:V22,M17:M22)+MMULT(Y17:AD22,B76:B81)</f>
        <v>1.6425986352259088</v>
      </c>
      <c r="E76" s="7">
        <f t="array" ref="E76:E81">MMULT(TRANSPOSE(Q17:V22),D76:D81)</f>
        <v>79.750405747036538</v>
      </c>
    </row>
    <row r="77" spans="1:5" x14ac:dyDescent="0.25">
      <c r="A77" s="6">
        <f t="shared" ref="A77:A81" si="27">L18</f>
        <v>2</v>
      </c>
      <c r="B77" s="7">
        <f t="shared" ref="B77:B81" si="28">I42</f>
        <v>5.2953200507351453E-3</v>
      </c>
      <c r="D77" s="14">
        <v>79.750405747036538</v>
      </c>
      <c r="E77" s="7">
        <v>-1.6425986352259039</v>
      </c>
    </row>
    <row r="78" spans="1:5" x14ac:dyDescent="0.25">
      <c r="A78" s="6">
        <f t="shared" si="27"/>
        <v>3</v>
      </c>
      <c r="B78" s="7">
        <f t="shared" si="28"/>
        <v>-1.2776196486166458E-2</v>
      </c>
      <c r="D78" s="14">
        <v>50.478155664035228</v>
      </c>
      <c r="E78" s="7">
        <v>50.478155664035228</v>
      </c>
    </row>
    <row r="79" spans="1:5" x14ac:dyDescent="0.25">
      <c r="A79" s="6">
        <f t="shared" si="27"/>
        <v>4</v>
      </c>
      <c r="B79" s="7">
        <f t="shared" si="28"/>
        <v>1.2820770901945105E-3</v>
      </c>
      <c r="D79" s="14">
        <v>85.226335348985288</v>
      </c>
      <c r="E79" s="7">
        <v>-79.75040574703651</v>
      </c>
    </row>
    <row r="80" spans="1:5" x14ac:dyDescent="0.25">
      <c r="A80" s="6">
        <f t="shared" si="27"/>
        <v>5</v>
      </c>
      <c r="B80" s="7">
        <f t="shared" si="28"/>
        <v>2.9428209390172343E-3</v>
      </c>
      <c r="D80" s="14">
        <v>-79.75040574703651</v>
      </c>
      <c r="E80" s="7">
        <v>-85.226335348985288</v>
      </c>
    </row>
    <row r="81" spans="1:5" x14ac:dyDescent="0.25">
      <c r="A81" s="6">
        <f t="shared" si="27"/>
        <v>6</v>
      </c>
      <c r="B81" s="7">
        <f t="shared" si="28"/>
        <v>-9.9258926399745234E-3</v>
      </c>
      <c r="D81" s="14">
        <v>21.521844335964772</v>
      </c>
      <c r="E81" s="7">
        <v>21.521844335964772</v>
      </c>
    </row>
    <row r="84" spans="1:5" x14ac:dyDescent="0.25">
      <c r="A84" t="s">
        <v>34</v>
      </c>
      <c r="D84" s="23" t="s">
        <v>28</v>
      </c>
      <c r="E84" s="23"/>
    </row>
    <row r="85" spans="1:5" x14ac:dyDescent="0.25">
      <c r="B85" t="s">
        <v>22</v>
      </c>
      <c r="D85" s="5" t="s">
        <v>29</v>
      </c>
      <c r="E85" s="5" t="s">
        <v>27</v>
      </c>
    </row>
    <row r="86" spans="1:5" x14ac:dyDescent="0.25">
      <c r="A86" s="6">
        <f>L30</f>
        <v>4</v>
      </c>
      <c r="B86" s="7">
        <f>I44</f>
        <v>1.2820770901945105E-3</v>
      </c>
      <c r="D86" s="7">
        <f t="array" ref="D86:D91">MMULT(Q30:V35,M30:M35)+MMULT(Y30:AD35,B86:B91)</f>
        <v>-85.226335348985344</v>
      </c>
      <c r="E86" s="7">
        <f t="array" ref="E86:E91">MMULT(TRANSPOSE(Q30:V35),D86:D91)</f>
        <v>114.93612580702045</v>
      </c>
    </row>
    <row r="87" spans="1:5" x14ac:dyDescent="0.25">
      <c r="A87" s="6">
        <f t="shared" ref="A87:A91" si="29">L31</f>
        <v>5</v>
      </c>
      <c r="B87" s="7">
        <f t="shared" ref="B87:B88" si="30">I45</f>
        <v>2.9428209390172343E-3</v>
      </c>
      <c r="D87" s="7">
        <v>79.750405747036552</v>
      </c>
      <c r="E87" s="7">
        <v>20.33082483096635</v>
      </c>
    </row>
    <row r="88" spans="1:5" x14ac:dyDescent="0.25">
      <c r="A88" s="6">
        <f t="shared" si="29"/>
        <v>6</v>
      </c>
      <c r="B88" s="7">
        <f t="shared" si="30"/>
        <v>-9.9258926399745234E-3</v>
      </c>
      <c r="D88" s="7">
        <v>-101.52184433596466</v>
      </c>
      <c r="E88" s="7">
        <v>-101.52184433596466</v>
      </c>
    </row>
    <row r="89" spans="1:5" x14ac:dyDescent="0.25">
      <c r="A89" s="6">
        <f t="shared" si="29"/>
        <v>10</v>
      </c>
      <c r="B89" s="7">
        <v>0</v>
      </c>
      <c r="D89" s="7">
        <v>-590.8610419948734</v>
      </c>
      <c r="E89" s="7">
        <v>-114.93612580702063</v>
      </c>
    </row>
    <row r="90" spans="1:5" x14ac:dyDescent="0.25">
      <c r="A90" s="6">
        <f t="shared" si="29"/>
        <v>11</v>
      </c>
      <c r="B90" s="7">
        <v>0</v>
      </c>
      <c r="D90" s="7">
        <v>-586.81593875493081</v>
      </c>
      <c r="E90" s="7">
        <v>824.77839684885726</v>
      </c>
    </row>
    <row r="91" spans="1:5" x14ac:dyDescent="0.25">
      <c r="A91" s="6">
        <f t="shared" si="29"/>
        <v>12</v>
      </c>
      <c r="B91" s="7">
        <v>0</v>
      </c>
      <c r="D91" s="7">
        <v>236.52184433596466</v>
      </c>
      <c r="E91" s="7">
        <v>236.52184433596466</v>
      </c>
    </row>
  </sheetData>
  <dataConsolidate topLabels="1">
    <dataRefs count="3">
      <dataRef ref="X3:AD9" sheet="Rectángulo"/>
      <dataRef ref="X16:AD22" sheet="Rectángulo"/>
      <dataRef ref="X29:AD35" sheet="Rectángulo"/>
    </dataRefs>
  </dataConsolidate>
  <mergeCells count="12">
    <mergeCell ref="D64:E64"/>
    <mergeCell ref="D74:E74"/>
    <mergeCell ref="D84:E84"/>
    <mergeCell ref="Q29:V29"/>
    <mergeCell ref="Y2:AD2"/>
    <mergeCell ref="Y15:AD15"/>
    <mergeCell ref="Y28:AD28"/>
    <mergeCell ref="A1:B1"/>
    <mergeCell ref="A14:B14"/>
    <mergeCell ref="A27:B27"/>
    <mergeCell ref="Q3:V3"/>
    <mergeCell ref="Q16:V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Rectángulo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y angel</dc:creator>
  <cp:lastModifiedBy>cesar Gamba</cp:lastModifiedBy>
  <cp:lastPrinted>2016-09-16T05:17:45Z</cp:lastPrinted>
  <dcterms:created xsi:type="dcterms:W3CDTF">2014-11-06T00:15:13Z</dcterms:created>
  <dcterms:modified xsi:type="dcterms:W3CDTF">2016-10-02T21:44:36Z</dcterms:modified>
</cp:coreProperties>
</file>