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ar\2016-3\Analisi Estructural Matricial\Parrillas\Varios\"/>
    </mc:Choice>
  </mc:AlternateContent>
  <bookViews>
    <workbookView xWindow="120" yWindow="150" windowWidth="11715" windowHeight="7680"/>
  </bookViews>
  <sheets>
    <sheet name="Hoja1" sheetId="1" r:id="rId1"/>
    <sheet name="Ejercicio" sheetId="4" r:id="rId2"/>
    <sheet name="Hoja2" sheetId="2" r:id="rId3"/>
    <sheet name="Hoja3" sheetId="3" r:id="rId4"/>
  </sheets>
  <calcPr calcId="171027"/>
</workbook>
</file>

<file path=xl/calcChain.xml><?xml version="1.0" encoding="utf-8"?>
<calcChain xmlns="http://schemas.openxmlformats.org/spreadsheetml/2006/main">
  <c r="C12" i="1" l="1"/>
  <c r="C72" i="4" l="1" a="1"/>
  <c r="C72" i="4" s="1"/>
  <c r="K72" i="4"/>
  <c r="K73" i="4"/>
  <c r="K74" i="4"/>
  <c r="K75" i="4"/>
  <c r="K76" i="4"/>
  <c r="K71" i="4"/>
  <c r="C63" i="4" a="1"/>
  <c r="C63" i="4" s="1"/>
  <c r="G12" i="1"/>
  <c r="L23" i="1" s="1"/>
  <c r="F12" i="1"/>
  <c r="K23" i="1" s="1"/>
  <c r="K16" i="4"/>
  <c r="K15" i="4"/>
  <c r="K12" i="4"/>
  <c r="D12" i="1"/>
  <c r="D16" i="1" s="1"/>
  <c r="H40" i="1" s="1"/>
  <c r="C4" i="1"/>
  <c r="B12" i="1" s="1"/>
  <c r="J37" i="4"/>
  <c r="J36" i="4"/>
  <c r="J35" i="4"/>
  <c r="J34" i="4"/>
  <c r="J33" i="4"/>
  <c r="J32" i="4"/>
  <c r="H31" i="4"/>
  <c r="G31" i="4"/>
  <c r="F31" i="4"/>
  <c r="E31" i="4"/>
  <c r="D31" i="4"/>
  <c r="C31" i="4"/>
  <c r="J28" i="4"/>
  <c r="J27" i="4"/>
  <c r="J26" i="4"/>
  <c r="J25" i="4"/>
  <c r="J24" i="4"/>
  <c r="J23" i="4"/>
  <c r="H22" i="4"/>
  <c r="G22" i="4"/>
  <c r="F22" i="4"/>
  <c r="E22" i="4"/>
  <c r="D22" i="4"/>
  <c r="C22" i="4"/>
  <c r="J12" i="4"/>
  <c r="J13" i="4"/>
  <c r="J14" i="4"/>
  <c r="J15" i="4"/>
  <c r="J16" i="4"/>
  <c r="J11" i="4"/>
  <c r="H10" i="4"/>
  <c r="G10" i="4"/>
  <c r="F10" i="4"/>
  <c r="E10" i="4"/>
  <c r="D10" i="4"/>
  <c r="C10" i="4"/>
  <c r="M12" i="1"/>
  <c r="H12" i="1" s="1"/>
  <c r="C74" i="4" l="1"/>
  <c r="C75" i="4"/>
  <c r="C77" i="4"/>
  <c r="C73" i="4"/>
  <c r="C76" i="4"/>
  <c r="H68" i="4"/>
  <c r="D68" i="4"/>
  <c r="H66" i="4"/>
  <c r="F65" i="4"/>
  <c r="D64" i="4"/>
  <c r="G68" i="4"/>
  <c r="E67" i="4"/>
  <c r="C66" i="4"/>
  <c r="E65" i="4"/>
  <c r="G64" i="4"/>
  <c r="E63" i="4"/>
  <c r="F68" i="4"/>
  <c r="H67" i="4"/>
  <c r="D67" i="4"/>
  <c r="F66" i="4"/>
  <c r="H65" i="4"/>
  <c r="D65" i="4"/>
  <c r="F64" i="4"/>
  <c r="H63" i="4"/>
  <c r="D63" i="4"/>
  <c r="F67" i="4"/>
  <c r="D66" i="4"/>
  <c r="H64" i="4"/>
  <c r="F63" i="4"/>
  <c r="C68" i="4"/>
  <c r="G66" i="4"/>
  <c r="C64" i="4"/>
  <c r="E68" i="4"/>
  <c r="G67" i="4"/>
  <c r="C67" i="4"/>
  <c r="E66" i="4"/>
  <c r="G65" i="4"/>
  <c r="C65" i="4"/>
  <c r="E64" i="4"/>
  <c r="G63" i="4"/>
  <c r="G16" i="1"/>
  <c r="F16" i="1"/>
  <c r="B16" i="1"/>
  <c r="F36" i="1" s="1"/>
  <c r="E16" i="1"/>
  <c r="H41" i="1" s="1"/>
  <c r="C16" i="1"/>
  <c r="G40" i="1" s="1"/>
  <c r="G41" i="1"/>
  <c r="E37" i="1"/>
  <c r="D38" i="1" s="1"/>
  <c r="H37" i="1"/>
  <c r="E97" i="3" a="1"/>
  <c r="E100" i="3" s="1"/>
  <c r="E109" i="3" s="1"/>
  <c r="E66" i="3" a="1"/>
  <c r="E66" i="3" s="1"/>
  <c r="O61" i="3"/>
  <c r="O59" i="3"/>
  <c r="O58" i="3"/>
  <c r="O56" i="3"/>
  <c r="T45" i="3"/>
  <c r="T44" i="3"/>
  <c r="T42" i="3"/>
  <c r="T41" i="3"/>
  <c r="T39" i="3"/>
  <c r="G62" i="2" a="1"/>
  <c r="G66" i="2" s="1"/>
  <c r="K66" i="2" s="1"/>
  <c r="C36" i="1" l="1"/>
  <c r="F39" i="1" s="1"/>
  <c r="E38" i="1"/>
  <c r="H38" i="1" s="1"/>
  <c r="E41" i="1" s="1"/>
  <c r="D37" i="1"/>
  <c r="G37" i="1"/>
  <c r="D40" i="1" s="1"/>
  <c r="C23" i="1"/>
  <c r="E40" i="1"/>
  <c r="G38" i="1"/>
  <c r="D41" i="1" s="1"/>
  <c r="G67" i="2"/>
  <c r="K67" i="2" s="1"/>
  <c r="G63" i="2"/>
  <c r="K63" i="2" s="1"/>
  <c r="G62" i="2"/>
  <c r="K62" i="2" s="1"/>
  <c r="G65" i="2"/>
  <c r="K65" i="2" s="1"/>
  <c r="E99" i="3"/>
  <c r="E108" i="3" s="1"/>
  <c r="E98" i="3"/>
  <c r="E107" i="3" s="1"/>
  <c r="E101" i="3"/>
  <c r="E110" i="3" s="1"/>
  <c r="E97" i="3"/>
  <c r="E106" i="3" s="1"/>
  <c r="I72" i="3"/>
  <c r="E72" i="3"/>
  <c r="H71" i="3"/>
  <c r="K70" i="3"/>
  <c r="G70" i="3"/>
  <c r="J69" i="3"/>
  <c r="F69" i="3"/>
  <c r="I68" i="3"/>
  <c r="E68" i="3"/>
  <c r="H67" i="3"/>
  <c r="K66" i="3"/>
  <c r="G66" i="3"/>
  <c r="J72" i="3"/>
  <c r="F72" i="3"/>
  <c r="I71" i="3"/>
  <c r="E71" i="3"/>
  <c r="H70" i="3"/>
  <c r="K69" i="3"/>
  <c r="G69" i="3"/>
  <c r="J68" i="3"/>
  <c r="F68" i="3"/>
  <c r="I67" i="3"/>
  <c r="E67" i="3"/>
  <c r="H66" i="3"/>
  <c r="H72" i="3"/>
  <c r="K71" i="3"/>
  <c r="G71" i="3"/>
  <c r="J70" i="3"/>
  <c r="F70" i="3"/>
  <c r="I69" i="3"/>
  <c r="E69" i="3"/>
  <c r="H68" i="3"/>
  <c r="K67" i="3"/>
  <c r="G67" i="3"/>
  <c r="J66" i="3"/>
  <c r="F66" i="3"/>
  <c r="E74" i="3" s="1" a="1"/>
  <c r="K72" i="3"/>
  <c r="G72" i="3"/>
  <c r="J71" i="3"/>
  <c r="F71" i="3"/>
  <c r="I70" i="3"/>
  <c r="E70" i="3"/>
  <c r="H69" i="3"/>
  <c r="K68" i="3"/>
  <c r="G68" i="3"/>
  <c r="J67" i="3"/>
  <c r="F67" i="3"/>
  <c r="I66" i="3"/>
  <c r="G64" i="2"/>
  <c r="K64" i="2" s="1"/>
  <c r="C39" i="1" l="1"/>
  <c r="C47" i="1" a="1"/>
  <c r="E74" i="3"/>
  <c r="E80" i="3"/>
  <c r="E75" i="3"/>
  <c r="E76" i="3"/>
  <c r="E78" i="3"/>
  <c r="E77" i="3"/>
  <c r="E79" i="3"/>
  <c r="O36" i="1"/>
  <c r="N36" i="1"/>
  <c r="O35" i="1"/>
  <c r="N35" i="1"/>
  <c r="L33" i="1"/>
  <c r="K33" i="1"/>
  <c r="L32" i="1"/>
  <c r="K32" i="1"/>
  <c r="O27" i="1"/>
  <c r="N27" i="1"/>
  <c r="O26" i="1"/>
  <c r="N26" i="1"/>
  <c r="L24" i="1"/>
  <c r="K24" i="1"/>
  <c r="C47" i="1" l="1"/>
  <c r="D50" i="1"/>
  <c r="F47" i="1"/>
  <c r="G50" i="1"/>
  <c r="C48" i="1"/>
  <c r="H50" i="1"/>
  <c r="F50" i="1"/>
  <c r="H47" i="1"/>
  <c r="C51" i="1"/>
  <c r="E48" i="1"/>
  <c r="F49" i="1"/>
  <c r="G52" i="1"/>
  <c r="C50" i="1"/>
  <c r="E47" i="1"/>
  <c r="F52" i="1"/>
  <c r="H49" i="1"/>
  <c r="D47" i="1"/>
  <c r="E50" i="1"/>
  <c r="G47" i="1"/>
  <c r="F48" i="1"/>
  <c r="C49" i="1"/>
  <c r="H48" i="1"/>
  <c r="C52" i="1"/>
  <c r="E49" i="1"/>
  <c r="D52" i="1"/>
  <c r="H51" i="1"/>
  <c r="D49" i="1"/>
  <c r="E52" i="1"/>
  <c r="G49" i="1"/>
  <c r="F51" i="1"/>
  <c r="D48" i="1"/>
  <c r="E51" i="1"/>
  <c r="G48" i="1"/>
  <c r="H52" i="1"/>
  <c r="D51" i="1"/>
  <c r="G51" i="1"/>
  <c r="H25" i="1"/>
  <c r="G23" i="1" l="1"/>
  <c r="D24" i="1"/>
  <c r="D25" i="1"/>
  <c r="E23" i="1"/>
  <c r="F23" i="1"/>
  <c r="C26" i="1"/>
  <c r="C24" i="1"/>
  <c r="D27" i="1"/>
  <c r="E25" i="1"/>
  <c r="H28" i="1"/>
  <c r="E28" i="1"/>
  <c r="G24" i="1"/>
  <c r="F26" i="1"/>
  <c r="D23" i="1"/>
  <c r="F27" i="1"/>
  <c r="F24" i="1"/>
  <c r="G27" i="1"/>
  <c r="D26" i="1"/>
  <c r="C27" i="1"/>
  <c r="G26" i="1"/>
  <c r="H23" i="1"/>
  <c r="E27" i="1"/>
  <c r="E26" i="1"/>
  <c r="G25" i="1"/>
  <c r="D28" i="1"/>
  <c r="H27" i="1"/>
  <c r="G28" i="1"/>
  <c r="C28" i="1"/>
  <c r="C25" i="1"/>
  <c r="E24" i="1"/>
  <c r="F28" i="1"/>
  <c r="H26" i="1"/>
  <c r="F25" i="1"/>
  <c r="H24" i="1"/>
</calcChain>
</file>

<file path=xl/sharedStrings.xml><?xml version="1.0" encoding="utf-8"?>
<sst xmlns="http://schemas.openxmlformats.org/spreadsheetml/2006/main" count="112" uniqueCount="57">
  <si>
    <t>Zi</t>
  </si>
  <si>
    <t>Mxi</t>
  </si>
  <si>
    <t>Myi</t>
  </si>
  <si>
    <t>Mxj</t>
  </si>
  <si>
    <t>Myj</t>
  </si>
  <si>
    <t>Zj</t>
  </si>
  <si>
    <t>G</t>
  </si>
  <si>
    <t>E</t>
  </si>
  <si>
    <t>I</t>
  </si>
  <si>
    <t>L</t>
  </si>
  <si>
    <t>COS</t>
  </si>
  <si>
    <t>SEN</t>
  </si>
  <si>
    <t>J</t>
  </si>
  <si>
    <t>t</t>
  </si>
  <si>
    <t>b</t>
  </si>
  <si>
    <t>C</t>
  </si>
  <si>
    <t>GJ/L</t>
  </si>
  <si>
    <t>EI/L</t>
  </si>
  <si>
    <t>EI/L^2</t>
  </si>
  <si>
    <t>EI/L^3</t>
  </si>
  <si>
    <t>COS^2</t>
  </si>
  <si>
    <t>SEN^2</t>
  </si>
  <si>
    <t>BASE</t>
  </si>
  <si>
    <t>ALTURA</t>
  </si>
  <si>
    <t>*</t>
  </si>
  <si>
    <t>pequeño</t>
  </si>
  <si>
    <t>grande</t>
  </si>
  <si>
    <t>x</t>
  </si>
  <si>
    <t>y</t>
  </si>
  <si>
    <t>z</t>
  </si>
  <si>
    <t>+</t>
  </si>
  <si>
    <t>Matriz de transformacion coordenadas locales a globales</t>
  </si>
  <si>
    <t>Matriz de transformacion coordenadas globales a locales</t>
  </si>
  <si>
    <t>ejercicio maritzabel</t>
  </si>
  <si>
    <t>=</t>
  </si>
  <si>
    <t>Z1</t>
  </si>
  <si>
    <t>Z2</t>
  </si>
  <si>
    <t>MY3</t>
  </si>
  <si>
    <t>MX1</t>
  </si>
  <si>
    <t>MY1</t>
  </si>
  <si>
    <t>MX2</t>
  </si>
  <si>
    <t>MY2</t>
  </si>
  <si>
    <t>*7</t>
  </si>
  <si>
    <t>v</t>
  </si>
  <si>
    <t>Matriz local</t>
  </si>
  <si>
    <t>Matriz global</t>
  </si>
  <si>
    <t>INERCIA</t>
  </si>
  <si>
    <t>Elemento 1-2</t>
  </si>
  <si>
    <t>Matriz Global</t>
  </si>
  <si>
    <t>Elemento 2-3</t>
  </si>
  <si>
    <t>Elemento 3-4</t>
  </si>
  <si>
    <t>Ensamble</t>
  </si>
  <si>
    <t>Ff</t>
  </si>
  <si>
    <t>Fe</t>
  </si>
  <si>
    <t>Inversa</t>
  </si>
  <si>
    <t>U</t>
  </si>
  <si>
    <t>Fuerzas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</si>
</sst>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0" fontId="0" fillId="0" borderId="1" xfId="0" applyFill="1" applyBorder="1"/>
    <xf numFmtId="2" fontId="0" fillId="0" borderId="0" xfId="0" applyNumberFormat="1"/>
    <xf numFmtId="0" fontId="0" fillId="2" borderId="1" xfId="0" applyFill="1" applyBorder="1"/>
    <xf numFmtId="2" fontId="0" fillId="3" borderId="1" xfId="0" applyNumberFormat="1" applyFill="1" applyBorder="1"/>
    <xf numFmtId="2" fontId="0" fillId="2" borderId="3" xfId="0" applyNumberFormat="1" applyFill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4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2" fontId="0" fillId="5" borderId="1" xfId="0" applyNumberFormat="1" applyFill="1" applyBorder="1"/>
    <xf numFmtId="11" fontId="0" fillId="5" borderId="1" xfId="0" applyNumberFormat="1" applyFill="1" applyBorder="1"/>
    <xf numFmtId="0" fontId="0" fillId="5" borderId="1" xfId="0" applyFill="1" applyBorder="1"/>
    <xf numFmtId="0" fontId="0" fillId="0" borderId="1" xfId="0" applyNumberFormat="1" applyBorder="1"/>
    <xf numFmtId="0" fontId="0" fillId="6" borderId="1" xfId="0" applyFill="1" applyBorder="1"/>
    <xf numFmtId="0" fontId="0" fillId="0" borderId="4" xfId="0" applyFill="1" applyBorder="1"/>
    <xf numFmtId="0" fontId="0" fillId="7" borderId="1" xfId="0" applyFill="1" applyBorder="1"/>
    <xf numFmtId="0" fontId="0" fillId="8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/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9"/>
  <sheetViews>
    <sheetView tabSelected="1" zoomScale="70" zoomScaleNormal="70" workbookViewId="0">
      <selection activeCell="R14" sqref="R14"/>
    </sheetView>
  </sheetViews>
  <sheetFormatPr baseColWidth="10" defaultRowHeight="15" x14ac:dyDescent="0.25"/>
  <cols>
    <col min="3" max="3" width="13.875" customWidth="1"/>
  </cols>
  <sheetData>
    <row r="3" spans="2:13" x14ac:dyDescent="0.25">
      <c r="B3" s="30" t="s">
        <v>43</v>
      </c>
      <c r="C3" s="31">
        <v>0.2</v>
      </c>
    </row>
    <row r="4" spans="2:13" x14ac:dyDescent="0.25">
      <c r="B4" s="30" t="s">
        <v>6</v>
      </c>
      <c r="C4" s="31">
        <f>(C12)/(2*(1+C3))</f>
        <v>8333333.333333334</v>
      </c>
    </row>
    <row r="9" spans="2:13" x14ac:dyDescent="0.25">
      <c r="E9" t="s">
        <v>24</v>
      </c>
      <c r="F9" t="s">
        <v>24</v>
      </c>
      <c r="G9" t="s">
        <v>24</v>
      </c>
      <c r="J9" s="27"/>
      <c r="K9" s="27"/>
    </row>
    <row r="10" spans="2:13" x14ac:dyDescent="0.25">
      <c r="J10" s="24" t="s">
        <v>26</v>
      </c>
      <c r="K10" s="24" t="s">
        <v>25</v>
      </c>
    </row>
    <row r="11" spans="2:13" x14ac:dyDescent="0.25">
      <c r="B11" s="2" t="s">
        <v>6</v>
      </c>
      <c r="C11" s="28" t="s">
        <v>7</v>
      </c>
      <c r="D11" s="2" t="s">
        <v>8</v>
      </c>
      <c r="E11" s="28" t="s">
        <v>9</v>
      </c>
      <c r="F11" s="2" t="s">
        <v>10</v>
      </c>
      <c r="G11" s="2" t="s">
        <v>11</v>
      </c>
      <c r="H11" s="2" t="s">
        <v>12</v>
      </c>
      <c r="J11" s="28" t="s">
        <v>14</v>
      </c>
      <c r="K11" s="28" t="s">
        <v>13</v>
      </c>
      <c r="M11" s="2" t="s">
        <v>15</v>
      </c>
    </row>
    <row r="12" spans="2:13" x14ac:dyDescent="0.25">
      <c r="B12" s="15">
        <f>C4</f>
        <v>8333333.333333334</v>
      </c>
      <c r="C12" s="15">
        <f>2*10^7</f>
        <v>20000000</v>
      </c>
      <c r="D12" s="16">
        <f>(J16*K16^3)/12</f>
        <v>2.986666666666667E-2</v>
      </c>
      <c r="E12" s="15">
        <v>5</v>
      </c>
      <c r="F12" s="15">
        <f>-3/5</f>
        <v>-0.6</v>
      </c>
      <c r="G12" s="15">
        <f>4/5</f>
        <v>0.8</v>
      </c>
      <c r="H12" s="16">
        <f>M12*J12*(K12)^3</f>
        <v>4.3508655375162748E-2</v>
      </c>
      <c r="J12" s="15">
        <v>0.8</v>
      </c>
      <c r="K12" s="15">
        <v>0.7</v>
      </c>
      <c r="L12" s="6"/>
      <c r="M12" s="16">
        <f>(1/3)-0.21*(K12/J12)*(1-(1/12)*(K12/J12)^4)</f>
        <v>0.15855923970540364</v>
      </c>
    </row>
    <row r="14" spans="2:13" x14ac:dyDescent="0.25">
      <c r="J14" s="29" t="s">
        <v>46</v>
      </c>
      <c r="K14" s="29"/>
    </row>
    <row r="15" spans="2:13" x14ac:dyDescent="0.25">
      <c r="B15" s="2" t="s">
        <v>16</v>
      </c>
      <c r="C15" s="2" t="s">
        <v>17</v>
      </c>
      <c r="D15" s="2" t="s">
        <v>18</v>
      </c>
      <c r="E15" s="5" t="s">
        <v>19</v>
      </c>
      <c r="F15" s="5" t="s">
        <v>20</v>
      </c>
      <c r="G15" s="5" t="s">
        <v>21</v>
      </c>
      <c r="H15" s="1"/>
      <c r="J15" s="28" t="s">
        <v>22</v>
      </c>
      <c r="K15" s="28" t="s">
        <v>23</v>
      </c>
    </row>
    <row r="16" spans="2:13" x14ac:dyDescent="0.25">
      <c r="B16" s="15">
        <f>(B12*H12)/E12</f>
        <v>72514.425625271251</v>
      </c>
      <c r="C16" s="15">
        <f>(C12*D12)/E12</f>
        <v>119466.66666666667</v>
      </c>
      <c r="D16" s="15">
        <f>(C12*D12)/(E12)^2</f>
        <v>23893.333333333336</v>
      </c>
      <c r="E16" s="15">
        <f>(C12*D12)/(E12)^3</f>
        <v>4778.666666666667</v>
      </c>
      <c r="F16" s="15">
        <f>(F12)^2</f>
        <v>0.36</v>
      </c>
      <c r="G16" s="15">
        <f>(G12)^2</f>
        <v>0.64000000000000012</v>
      </c>
      <c r="H16" s="1"/>
      <c r="J16" s="17">
        <v>0.7</v>
      </c>
      <c r="K16" s="17">
        <v>0.8</v>
      </c>
    </row>
    <row r="19" spans="2:16" x14ac:dyDescent="0.25">
      <c r="B19" s="26" t="s">
        <v>45</v>
      </c>
      <c r="C19" s="26"/>
      <c r="D19" s="26"/>
      <c r="E19" s="26"/>
      <c r="F19" s="26"/>
      <c r="G19" s="26"/>
      <c r="H19" s="26"/>
    </row>
    <row r="21" spans="2:16" x14ac:dyDescent="0.25">
      <c r="K21" t="s">
        <v>31</v>
      </c>
    </row>
    <row r="22" spans="2:16" x14ac:dyDescent="0.25">
      <c r="B22" s="1"/>
      <c r="C22" s="2" t="s">
        <v>1</v>
      </c>
      <c r="D22" s="3" t="s">
        <v>2</v>
      </c>
      <c r="E22" s="2" t="s">
        <v>0</v>
      </c>
      <c r="F22" s="2" t="s">
        <v>3</v>
      </c>
      <c r="G22" s="2" t="s">
        <v>4</v>
      </c>
      <c r="H22" s="2" t="s">
        <v>5</v>
      </c>
    </row>
    <row r="23" spans="2:16" x14ac:dyDescent="0.25">
      <c r="B23" s="2" t="s">
        <v>1</v>
      </c>
      <c r="C23" s="9">
        <f>B16*F16+4*C16*G16</f>
        <v>331939.85989176441</v>
      </c>
      <c r="D23" s="10">
        <f>(B16-4*C16)*G12*F12</f>
        <v>194569.07569986981</v>
      </c>
      <c r="E23" s="10">
        <f>6*D16*G12</f>
        <v>114688</v>
      </c>
      <c r="F23" s="10">
        <f>-B16*F16+2*C16*G16</f>
        <v>126812.14010823572</v>
      </c>
      <c r="G23" s="10">
        <f>-(B16+2*C16)*F12*G12</f>
        <v>149494.92430013019</v>
      </c>
      <c r="H23" s="10">
        <f>-6*D16*G12</f>
        <v>-114688</v>
      </c>
      <c r="K23" s="12">
        <f>F12</f>
        <v>-0.6</v>
      </c>
      <c r="L23" s="12">
        <f>-G12</f>
        <v>-0.8</v>
      </c>
      <c r="M23" s="13">
        <v>0</v>
      </c>
      <c r="N23" s="13">
        <v>0</v>
      </c>
      <c r="O23" s="13">
        <v>0</v>
      </c>
      <c r="P23" s="13">
        <v>0</v>
      </c>
    </row>
    <row r="24" spans="2:16" x14ac:dyDescent="0.25">
      <c r="B24" s="2" t="s">
        <v>2</v>
      </c>
      <c r="C24" s="11">
        <f>(B16-4*C16)*F12*G12</f>
        <v>194569.07569986983</v>
      </c>
      <c r="D24" s="10">
        <f>B16*G16+4*C16*F16</f>
        <v>218441.23240017361</v>
      </c>
      <c r="E24" s="10">
        <f>-6*D16*F12</f>
        <v>86016</v>
      </c>
      <c r="F24" s="10">
        <f>-(B16+2*C16)*F12*G12</f>
        <v>149494.92430013019</v>
      </c>
      <c r="G24" s="10">
        <f>-B16*G16+2*C16*F16</f>
        <v>39606.767599826388</v>
      </c>
      <c r="H24" s="10">
        <f>6*D16*F12</f>
        <v>-86016</v>
      </c>
      <c r="K24" s="12">
        <f>G12</f>
        <v>0.8</v>
      </c>
      <c r="L24" s="12">
        <f>F12</f>
        <v>-0.6</v>
      </c>
      <c r="M24" s="13">
        <v>0</v>
      </c>
      <c r="N24" s="13">
        <v>0</v>
      </c>
      <c r="O24" s="13">
        <v>0</v>
      </c>
      <c r="P24" s="13">
        <v>0</v>
      </c>
    </row>
    <row r="25" spans="2:16" x14ac:dyDescent="0.25">
      <c r="B25" s="2" t="s">
        <v>0</v>
      </c>
      <c r="C25" s="11">
        <f>6*D16*G12</f>
        <v>114688</v>
      </c>
      <c r="D25" s="10">
        <f>-6*D16*F12</f>
        <v>86016</v>
      </c>
      <c r="E25" s="10">
        <f>12*E16</f>
        <v>57344</v>
      </c>
      <c r="F25" s="10">
        <f>6*D16*G12</f>
        <v>114688</v>
      </c>
      <c r="G25" s="10">
        <f>-6*D16*F12</f>
        <v>86016</v>
      </c>
      <c r="H25" s="10">
        <f>-12*E16</f>
        <v>-57344</v>
      </c>
      <c r="K25" s="13">
        <v>0</v>
      </c>
      <c r="L25" s="13">
        <v>0</v>
      </c>
      <c r="M25" s="13">
        <v>1</v>
      </c>
      <c r="N25" s="13">
        <v>0</v>
      </c>
      <c r="O25" s="13">
        <v>0</v>
      </c>
      <c r="P25" s="13">
        <v>0</v>
      </c>
    </row>
    <row r="26" spans="2:16" x14ac:dyDescent="0.25">
      <c r="B26" s="2" t="s">
        <v>3</v>
      </c>
      <c r="C26" s="11">
        <f>-B16*F16+2*C16*G16</f>
        <v>126812.14010823572</v>
      </c>
      <c r="D26" s="10">
        <f>-(B16+2*C16)*F12*G12</f>
        <v>149494.92430013019</v>
      </c>
      <c r="E26" s="10">
        <f>6*D16*G12</f>
        <v>114688</v>
      </c>
      <c r="F26" s="10">
        <f>B16*F16+4*C16*G16</f>
        <v>331939.85989176441</v>
      </c>
      <c r="G26" s="10">
        <f>(B16-4*C16)*F12*G12</f>
        <v>194569.07569986983</v>
      </c>
      <c r="H26" s="10">
        <f>-6*D16*G12</f>
        <v>-114688</v>
      </c>
      <c r="K26" s="13">
        <v>0</v>
      </c>
      <c r="L26" s="13">
        <v>0</v>
      </c>
      <c r="M26" s="13">
        <v>0</v>
      </c>
      <c r="N26" s="12">
        <f>F12</f>
        <v>-0.6</v>
      </c>
      <c r="O26" s="12">
        <f>-G12</f>
        <v>-0.8</v>
      </c>
      <c r="P26" s="13">
        <v>0</v>
      </c>
    </row>
    <row r="27" spans="2:16" x14ac:dyDescent="0.25">
      <c r="B27" s="2" t="s">
        <v>4</v>
      </c>
      <c r="C27" s="11">
        <f>-(B16+2*C16)*F12*G12</f>
        <v>149494.92430013019</v>
      </c>
      <c r="D27" s="10">
        <f>-B16*G16+2*C16*F16</f>
        <v>39606.767599826388</v>
      </c>
      <c r="E27" s="10">
        <f>-6*D16*F12</f>
        <v>86016</v>
      </c>
      <c r="F27" s="10">
        <f>(B16-4*C16)*F12*G12</f>
        <v>194569.07569986983</v>
      </c>
      <c r="G27" s="10">
        <f>B16*G16+4*C16*F16</f>
        <v>218441.23240017361</v>
      </c>
      <c r="H27" s="10">
        <f>6*D16*F12</f>
        <v>-86016</v>
      </c>
      <c r="K27" s="13">
        <v>0</v>
      </c>
      <c r="L27" s="13">
        <v>0</v>
      </c>
      <c r="M27" s="13">
        <v>0</v>
      </c>
      <c r="N27" s="12">
        <f>G12</f>
        <v>0.8</v>
      </c>
      <c r="O27" s="12">
        <f>F12</f>
        <v>-0.6</v>
      </c>
      <c r="P27" s="13">
        <v>0</v>
      </c>
    </row>
    <row r="28" spans="2:16" x14ac:dyDescent="0.25">
      <c r="B28" s="2" t="s">
        <v>5</v>
      </c>
      <c r="C28" s="10">
        <f>-6*D16*G12</f>
        <v>-114688</v>
      </c>
      <c r="D28" s="10">
        <f>6*D16*F12</f>
        <v>-86016</v>
      </c>
      <c r="E28" s="10">
        <f>-12*E16</f>
        <v>-57344</v>
      </c>
      <c r="F28" s="10">
        <f>-6*D16*G12</f>
        <v>-114688</v>
      </c>
      <c r="G28" s="10">
        <f>6*D16*F12</f>
        <v>-86016</v>
      </c>
      <c r="H28" s="10">
        <f>12*E16</f>
        <v>57344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</v>
      </c>
    </row>
    <row r="30" spans="2:16" x14ac:dyDescent="0.25">
      <c r="K30" t="s">
        <v>32</v>
      </c>
    </row>
    <row r="32" spans="2:16" x14ac:dyDescent="0.25">
      <c r="B32" s="26" t="s">
        <v>44</v>
      </c>
      <c r="C32" s="26"/>
      <c r="D32" s="26"/>
      <c r="E32" s="26"/>
      <c r="F32" s="26"/>
      <c r="G32" s="26"/>
      <c r="H32" s="26"/>
      <c r="K32" s="8">
        <f>F12</f>
        <v>-0.6</v>
      </c>
      <c r="L32" s="8">
        <f>G12</f>
        <v>0.8</v>
      </c>
      <c r="M32" s="14">
        <v>0</v>
      </c>
      <c r="N32" s="14">
        <v>0</v>
      </c>
      <c r="O32" s="14">
        <v>0</v>
      </c>
      <c r="P32" s="14">
        <v>0</v>
      </c>
    </row>
    <row r="33" spans="2:16" x14ac:dyDescent="0.25">
      <c r="K33" s="8">
        <f>-G12</f>
        <v>-0.8</v>
      </c>
      <c r="L33" s="8">
        <f>F12</f>
        <v>-0.6</v>
      </c>
      <c r="M33" s="14">
        <v>0</v>
      </c>
      <c r="N33" s="14">
        <v>0</v>
      </c>
      <c r="O33" s="14">
        <v>0</v>
      </c>
      <c r="P33" s="14">
        <v>0</v>
      </c>
    </row>
    <row r="34" spans="2:16" x14ac:dyDescent="0.25">
      <c r="K34" s="14">
        <v>0</v>
      </c>
      <c r="L34" s="14">
        <v>0</v>
      </c>
      <c r="M34" s="14">
        <v>1</v>
      </c>
      <c r="N34" s="14">
        <v>0</v>
      </c>
      <c r="O34" s="14">
        <v>0</v>
      </c>
      <c r="P34" s="14">
        <v>0</v>
      </c>
    </row>
    <row r="35" spans="2:16" x14ac:dyDescent="0.25">
      <c r="B35" s="1"/>
      <c r="C35" s="2" t="s">
        <v>1</v>
      </c>
      <c r="D35" s="2" t="s">
        <v>2</v>
      </c>
      <c r="E35" s="2" t="s">
        <v>0</v>
      </c>
      <c r="F35" s="2" t="s">
        <v>3</v>
      </c>
      <c r="G35" s="2" t="s">
        <v>4</v>
      </c>
      <c r="H35" s="2" t="s">
        <v>5</v>
      </c>
      <c r="K35" s="14">
        <v>0</v>
      </c>
      <c r="L35" s="14">
        <v>0</v>
      </c>
      <c r="M35" s="14">
        <v>0</v>
      </c>
      <c r="N35" s="8">
        <f>F12</f>
        <v>-0.6</v>
      </c>
      <c r="O35" s="8">
        <f>G12</f>
        <v>0.8</v>
      </c>
      <c r="P35" s="14">
        <v>0</v>
      </c>
    </row>
    <row r="36" spans="2:16" x14ac:dyDescent="0.25">
      <c r="B36" s="2" t="s">
        <v>1</v>
      </c>
      <c r="C36" s="4">
        <f>(B16)</f>
        <v>72514.425625271251</v>
      </c>
      <c r="D36" s="2">
        <v>0</v>
      </c>
      <c r="E36" s="2">
        <v>0</v>
      </c>
      <c r="F36" s="4">
        <f>-B16</f>
        <v>-72514.425625271251</v>
      </c>
      <c r="G36" s="2">
        <v>0</v>
      </c>
      <c r="H36" s="5">
        <v>0</v>
      </c>
      <c r="K36" s="14">
        <v>0</v>
      </c>
      <c r="L36" s="14">
        <v>0</v>
      </c>
      <c r="M36" s="14">
        <v>0</v>
      </c>
      <c r="N36" s="8">
        <f>-G12</f>
        <v>-0.8</v>
      </c>
      <c r="O36" s="8">
        <f>F12</f>
        <v>-0.6</v>
      </c>
      <c r="P36" s="14">
        <v>0</v>
      </c>
    </row>
    <row r="37" spans="2:16" x14ac:dyDescent="0.25">
      <c r="B37" s="2" t="s">
        <v>2</v>
      </c>
      <c r="C37" s="2">
        <v>0</v>
      </c>
      <c r="D37" s="2">
        <f>4*C16</f>
        <v>477866.66666666669</v>
      </c>
      <c r="E37" s="2">
        <f>-6*D16</f>
        <v>-143360</v>
      </c>
      <c r="F37" s="2">
        <v>0</v>
      </c>
      <c r="G37" s="2">
        <f>2*C16</f>
        <v>238933.33333333334</v>
      </c>
      <c r="H37" s="2">
        <f>6*D16</f>
        <v>143360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</row>
    <row r="38" spans="2:16" x14ac:dyDescent="0.25">
      <c r="B38" s="2" t="s">
        <v>0</v>
      </c>
      <c r="C38" s="2">
        <v>0</v>
      </c>
      <c r="D38" s="2">
        <f>E37</f>
        <v>-143360</v>
      </c>
      <c r="E38" s="2">
        <f>12*E16</f>
        <v>57344</v>
      </c>
      <c r="F38" s="2">
        <v>0</v>
      </c>
      <c r="G38" s="2">
        <f>-H37</f>
        <v>-143360</v>
      </c>
      <c r="H38" s="2">
        <f>-E38</f>
        <v>-57344</v>
      </c>
    </row>
    <row r="39" spans="2:16" x14ac:dyDescent="0.25">
      <c r="B39" s="2" t="s">
        <v>3</v>
      </c>
      <c r="C39" s="4">
        <f>-C36</f>
        <v>-72514.425625271251</v>
      </c>
      <c r="D39" s="2">
        <v>0</v>
      </c>
      <c r="E39" s="2">
        <v>0</v>
      </c>
      <c r="F39" s="4">
        <f>C36</f>
        <v>72514.425625271251</v>
      </c>
      <c r="G39" s="2">
        <v>0</v>
      </c>
      <c r="H39" s="5">
        <v>0</v>
      </c>
    </row>
    <row r="40" spans="2:16" x14ac:dyDescent="0.25">
      <c r="B40" s="2" t="s">
        <v>4</v>
      </c>
      <c r="C40" s="2">
        <v>0</v>
      </c>
      <c r="D40" s="2">
        <f>G37</f>
        <v>238933.33333333334</v>
      </c>
      <c r="E40" s="2">
        <f>-H37</f>
        <v>-143360</v>
      </c>
      <c r="F40" s="2">
        <v>0</v>
      </c>
      <c r="G40" s="2">
        <f>4*C16</f>
        <v>477866.66666666669</v>
      </c>
      <c r="H40" s="2">
        <f>6*D16</f>
        <v>143360</v>
      </c>
    </row>
    <row r="41" spans="2:16" x14ac:dyDescent="0.25">
      <c r="B41" s="2" t="s">
        <v>5</v>
      </c>
      <c r="C41" s="5">
        <v>0</v>
      </c>
      <c r="D41" s="2">
        <f>-G38</f>
        <v>143360</v>
      </c>
      <c r="E41" s="2">
        <f>H38</f>
        <v>-57344</v>
      </c>
      <c r="F41" s="5">
        <v>0</v>
      </c>
      <c r="G41" s="2">
        <f>6*D16</f>
        <v>143360</v>
      </c>
      <c r="H41" s="2">
        <f>12*E16</f>
        <v>57344</v>
      </c>
    </row>
    <row r="42" spans="2:16" x14ac:dyDescent="0.25">
      <c r="B42" s="1"/>
      <c r="C42" s="1"/>
      <c r="D42" s="1"/>
      <c r="E42" s="1"/>
      <c r="F42" s="1"/>
      <c r="G42" s="1"/>
      <c r="H42" s="1"/>
    </row>
    <row r="43" spans="2:16" x14ac:dyDescent="0.25">
      <c r="B43" s="1"/>
      <c r="C43" s="1"/>
      <c r="D43" s="1"/>
      <c r="E43" s="1"/>
      <c r="F43" s="1"/>
      <c r="G43" s="1"/>
      <c r="H43" s="1"/>
    </row>
    <row r="44" spans="2:16" x14ac:dyDescent="0.25">
      <c r="B44" s="26" t="s">
        <v>48</v>
      </c>
      <c r="C44" s="26"/>
      <c r="D44" s="26"/>
      <c r="E44" s="26"/>
      <c r="F44" s="26"/>
      <c r="G44" s="26"/>
      <c r="H44" s="26"/>
    </row>
    <row r="45" spans="2:16" x14ac:dyDescent="0.25">
      <c r="B45" s="1"/>
      <c r="C45" s="1"/>
      <c r="D45" s="1"/>
      <c r="E45" s="1"/>
      <c r="F45" s="1"/>
      <c r="G45" s="1"/>
      <c r="H45" s="1"/>
    </row>
    <row r="46" spans="2:16" x14ac:dyDescent="0.25">
      <c r="B46" s="1"/>
      <c r="C46" s="1" t="s">
        <v>1</v>
      </c>
      <c r="D46" s="1" t="s">
        <v>2</v>
      </c>
      <c r="E46" s="1" t="s">
        <v>0</v>
      </c>
      <c r="F46" s="1" t="s">
        <v>3</v>
      </c>
      <c r="G46" s="1" t="s">
        <v>4</v>
      </c>
      <c r="H46" s="1" t="s">
        <v>5</v>
      </c>
    </row>
    <row r="47" spans="2:16" x14ac:dyDescent="0.25">
      <c r="B47" s="1" t="s">
        <v>1</v>
      </c>
      <c r="C47" s="1">
        <f t="array" ref="C47:H52">MMULT(C36:H41,K23:P28)</f>
        <v>-43508.655375162751</v>
      </c>
      <c r="D47" s="1">
        <v>-58011.540500217001</v>
      </c>
      <c r="E47" s="1">
        <v>0</v>
      </c>
      <c r="F47" s="1">
        <v>43508.655375162751</v>
      </c>
      <c r="G47" s="1">
        <v>58011.540500217001</v>
      </c>
      <c r="H47" s="1">
        <v>0</v>
      </c>
    </row>
    <row r="48" spans="2:16" x14ac:dyDescent="0.25">
      <c r="B48" s="1" t="s">
        <v>2</v>
      </c>
      <c r="C48" s="1">
        <v>382293.33333333337</v>
      </c>
      <c r="D48" s="1">
        <v>-286720</v>
      </c>
      <c r="E48" s="1">
        <v>-143360</v>
      </c>
      <c r="F48" s="1">
        <v>191146.66666666669</v>
      </c>
      <c r="G48" s="1">
        <v>-143360</v>
      </c>
      <c r="H48" s="1">
        <v>143360</v>
      </c>
    </row>
    <row r="49" spans="2:8" x14ac:dyDescent="0.25">
      <c r="B49" s="1" t="s">
        <v>0</v>
      </c>
      <c r="C49" s="1">
        <v>-114688</v>
      </c>
      <c r="D49" s="1">
        <v>86016</v>
      </c>
      <c r="E49" s="1">
        <v>57344</v>
      </c>
      <c r="F49" s="1">
        <v>-114688</v>
      </c>
      <c r="G49" s="1">
        <v>86016</v>
      </c>
      <c r="H49" s="1">
        <v>-57344</v>
      </c>
    </row>
    <row r="50" spans="2:8" x14ac:dyDescent="0.25">
      <c r="B50" s="1" t="s">
        <v>3</v>
      </c>
      <c r="C50" s="1">
        <v>43508.655375162751</v>
      </c>
      <c r="D50" s="1">
        <v>58011.540500217001</v>
      </c>
      <c r="E50" s="1">
        <v>0</v>
      </c>
      <c r="F50" s="1">
        <v>-43508.655375162751</v>
      </c>
      <c r="G50" s="1">
        <v>-58011.540500217001</v>
      </c>
      <c r="H50" s="1">
        <v>0</v>
      </c>
    </row>
    <row r="51" spans="2:8" x14ac:dyDescent="0.25">
      <c r="B51" s="1" t="s">
        <v>4</v>
      </c>
      <c r="C51" s="1">
        <v>191146.66666666669</v>
      </c>
      <c r="D51" s="1">
        <v>-143360</v>
      </c>
      <c r="E51" s="1">
        <v>-143360</v>
      </c>
      <c r="F51" s="1">
        <v>382293.33333333337</v>
      </c>
      <c r="G51" s="1">
        <v>-286720</v>
      </c>
      <c r="H51" s="1">
        <v>143360</v>
      </c>
    </row>
    <row r="52" spans="2:8" x14ac:dyDescent="0.25">
      <c r="B52" s="1" t="s">
        <v>5</v>
      </c>
      <c r="C52" s="1">
        <v>114688</v>
      </c>
      <c r="D52" s="1">
        <v>-86016</v>
      </c>
      <c r="E52" s="1">
        <v>-57344</v>
      </c>
      <c r="F52" s="1">
        <v>114688</v>
      </c>
      <c r="G52" s="1">
        <v>-86016</v>
      </c>
      <c r="H52" s="1">
        <v>57344</v>
      </c>
    </row>
    <row r="53" spans="2:8" x14ac:dyDescent="0.25">
      <c r="B53" s="1"/>
      <c r="C53" s="1"/>
      <c r="D53" s="1"/>
      <c r="E53" s="1"/>
      <c r="F53" s="1"/>
      <c r="G53" s="1"/>
      <c r="H53" s="1"/>
    </row>
    <row r="54" spans="2:8" x14ac:dyDescent="0.25">
      <c r="B54" s="1"/>
      <c r="C54" s="1"/>
      <c r="D54" s="1"/>
      <c r="E54" s="1"/>
      <c r="F54" s="1"/>
      <c r="G54" s="1"/>
      <c r="H54" s="1"/>
    </row>
    <row r="55" spans="2:8" x14ac:dyDescent="0.25">
      <c r="B55" s="1"/>
      <c r="C55" s="1"/>
      <c r="D55" s="1"/>
      <c r="E55" s="1"/>
      <c r="F55" s="1"/>
      <c r="G55" s="1"/>
      <c r="H55" s="1"/>
    </row>
    <row r="56" spans="2:8" x14ac:dyDescent="0.25">
      <c r="B56" s="1"/>
      <c r="C56" s="1"/>
      <c r="D56" s="1"/>
      <c r="E56" s="1"/>
      <c r="F56" s="1"/>
      <c r="G56" s="1"/>
      <c r="H56" s="1"/>
    </row>
    <row r="57" spans="2:8" x14ac:dyDescent="0.25">
      <c r="B57" s="1"/>
      <c r="C57" s="1"/>
      <c r="D57" s="1"/>
      <c r="E57" s="1"/>
      <c r="F57" s="1"/>
      <c r="G57" s="1"/>
      <c r="H57" s="1"/>
    </row>
    <row r="58" spans="2:8" x14ac:dyDescent="0.25">
      <c r="B58" s="1"/>
      <c r="C58" s="1"/>
      <c r="D58" s="1"/>
      <c r="E58" s="1"/>
      <c r="F58" s="1"/>
      <c r="G58" s="1"/>
      <c r="H58" s="1"/>
    </row>
    <row r="59" spans="2:8" x14ac:dyDescent="0.25">
      <c r="B59" s="1"/>
      <c r="C59" s="1"/>
      <c r="D59" s="1"/>
      <c r="E59" s="1"/>
      <c r="F59" s="1"/>
      <c r="G59" s="1"/>
      <c r="H59" s="1"/>
    </row>
  </sheetData>
  <dataConsolidate topLabels="1">
    <dataRefs count="2">
      <dataRef ref="B35:H41" sheet="Hoja1"/>
      <dataRef ref="B44:H50" sheet="Hoja1"/>
    </dataRefs>
  </dataConsolidate>
  <mergeCells count="5">
    <mergeCell ref="B32:H32"/>
    <mergeCell ref="B19:H19"/>
    <mergeCell ref="J14:K14"/>
    <mergeCell ref="J9:K9"/>
    <mergeCell ref="B44:H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T86"/>
  <sheetViews>
    <sheetView topLeftCell="B1" zoomScale="70" zoomScaleNormal="70" workbookViewId="0">
      <selection activeCell="K11" sqref="K11"/>
    </sheetView>
  </sheetViews>
  <sheetFormatPr baseColWidth="10" defaultRowHeight="15" x14ac:dyDescent="0.25"/>
  <cols>
    <col min="3" max="8" width="13.875" bestFit="1" customWidth="1"/>
  </cols>
  <sheetData>
    <row r="9" spans="2:11" x14ac:dyDescent="0.25">
      <c r="B9" t="s">
        <v>47</v>
      </c>
    </row>
    <row r="10" spans="2:11" x14ac:dyDescent="0.25">
      <c r="C10">
        <f>B11</f>
        <v>7</v>
      </c>
      <c r="D10">
        <f>B12</f>
        <v>8</v>
      </c>
      <c r="E10">
        <f>B13</f>
        <v>9</v>
      </c>
      <c r="F10">
        <f>B14</f>
        <v>1</v>
      </c>
      <c r="G10">
        <f>B15</f>
        <v>2</v>
      </c>
      <c r="H10">
        <f>B16</f>
        <v>3</v>
      </c>
      <c r="K10">
        <v>1</v>
      </c>
    </row>
    <row r="11" spans="2:11" x14ac:dyDescent="0.25">
      <c r="B11">
        <v>7</v>
      </c>
      <c r="C11">
        <v>20868.03840877915</v>
      </c>
      <c r="D11">
        <v>0</v>
      </c>
      <c r="E11">
        <v>0</v>
      </c>
      <c r="F11">
        <v>-20868.03840877915</v>
      </c>
      <c r="G11">
        <v>0</v>
      </c>
      <c r="H11">
        <v>0</v>
      </c>
      <c r="J11">
        <f>B11</f>
        <v>7</v>
      </c>
      <c r="K11">
        <v>0</v>
      </c>
    </row>
    <row r="12" spans="2:11" x14ac:dyDescent="0.25">
      <c r="B12">
        <v>8</v>
      </c>
      <c r="C12">
        <v>0</v>
      </c>
      <c r="D12">
        <v>85333.333333333358</v>
      </c>
      <c r="E12">
        <v>-42666.666666666679</v>
      </c>
      <c r="F12">
        <v>0</v>
      </c>
      <c r="G12">
        <v>42666.666666666679</v>
      </c>
      <c r="H12">
        <v>42666.666666666679</v>
      </c>
      <c r="J12">
        <f t="shared" ref="J12:J16" si="0">B12</f>
        <v>8</v>
      </c>
      <c r="K12">
        <f>-27/2</f>
        <v>-13.5</v>
      </c>
    </row>
    <row r="13" spans="2:11" x14ac:dyDescent="0.25">
      <c r="B13">
        <v>9</v>
      </c>
      <c r="C13">
        <v>0</v>
      </c>
      <c r="D13">
        <v>-42666.666666666679</v>
      </c>
      <c r="E13">
        <v>28444.444444444456</v>
      </c>
      <c r="F13">
        <v>0</v>
      </c>
      <c r="G13">
        <v>-42666.666666666679</v>
      </c>
      <c r="H13">
        <v>-28444.444444444456</v>
      </c>
      <c r="J13">
        <f t="shared" si="0"/>
        <v>9</v>
      </c>
      <c r="K13">
        <v>27</v>
      </c>
    </row>
    <row r="14" spans="2:11" x14ac:dyDescent="0.25">
      <c r="B14">
        <v>1</v>
      </c>
      <c r="C14">
        <v>-20868.03840877915</v>
      </c>
      <c r="D14">
        <v>0</v>
      </c>
      <c r="E14">
        <v>0</v>
      </c>
      <c r="F14">
        <v>20868.03840877915</v>
      </c>
      <c r="G14">
        <v>0</v>
      </c>
      <c r="H14">
        <v>0</v>
      </c>
      <c r="J14">
        <f t="shared" si="0"/>
        <v>1</v>
      </c>
      <c r="K14">
        <v>0</v>
      </c>
    </row>
    <row r="15" spans="2:11" x14ac:dyDescent="0.25">
      <c r="B15">
        <v>2</v>
      </c>
      <c r="C15">
        <v>0</v>
      </c>
      <c r="D15">
        <v>42666.666666666679</v>
      </c>
      <c r="E15">
        <v>-42666.666666666679</v>
      </c>
      <c r="F15">
        <v>0</v>
      </c>
      <c r="G15">
        <v>85333.333333333358</v>
      </c>
      <c r="H15">
        <v>42666.666666666679</v>
      </c>
      <c r="J15">
        <f t="shared" si="0"/>
        <v>2</v>
      </c>
      <c r="K15">
        <f>27/2</f>
        <v>13.5</v>
      </c>
    </row>
    <row r="16" spans="2:11" x14ac:dyDescent="0.25">
      <c r="B16">
        <v>3</v>
      </c>
      <c r="C16">
        <v>0</v>
      </c>
      <c r="D16">
        <v>42666.666666666679</v>
      </c>
      <c r="E16">
        <v>-28444.444444444456</v>
      </c>
      <c r="F16">
        <v>0</v>
      </c>
      <c r="G16">
        <v>42666.666666666679</v>
      </c>
      <c r="H16">
        <v>28444.444444444456</v>
      </c>
      <c r="J16">
        <f t="shared" si="0"/>
        <v>3</v>
      </c>
      <c r="K16">
        <f>27</f>
        <v>27</v>
      </c>
    </row>
    <row r="21" spans="2:11" x14ac:dyDescent="0.25">
      <c r="B21" t="s">
        <v>49</v>
      </c>
    </row>
    <row r="22" spans="2:11" x14ac:dyDescent="0.25">
      <c r="C22">
        <f>B23</f>
        <v>1</v>
      </c>
      <c r="D22">
        <f>B24</f>
        <v>2</v>
      </c>
      <c r="E22">
        <f>B25</f>
        <v>3</v>
      </c>
      <c r="F22">
        <f>B26</f>
        <v>4</v>
      </c>
      <c r="G22">
        <f>B27</f>
        <v>5</v>
      </c>
      <c r="H22">
        <f>B28</f>
        <v>6</v>
      </c>
      <c r="K22">
        <v>1</v>
      </c>
    </row>
    <row r="23" spans="2:11" x14ac:dyDescent="0.25">
      <c r="B23">
        <v>1</v>
      </c>
      <c r="C23">
        <v>228666.6666666666</v>
      </c>
      <c r="D23">
        <v>0</v>
      </c>
      <c r="E23">
        <v>57166.666666666642</v>
      </c>
      <c r="F23">
        <v>114333.3333333333</v>
      </c>
      <c r="G23">
        <v>0</v>
      </c>
      <c r="H23">
        <v>-57166.666666666642</v>
      </c>
      <c r="J23">
        <f>B23</f>
        <v>1</v>
      </c>
      <c r="K23">
        <v>36</v>
      </c>
    </row>
    <row r="24" spans="2:11" x14ac:dyDescent="0.25">
      <c r="B24">
        <v>2</v>
      </c>
      <c r="C24">
        <v>0</v>
      </c>
      <c r="D24">
        <v>33900.291545189502</v>
      </c>
      <c r="E24">
        <v>0</v>
      </c>
      <c r="F24">
        <v>0</v>
      </c>
      <c r="G24">
        <v>-33900.291545189502</v>
      </c>
      <c r="H24">
        <v>0</v>
      </c>
      <c r="J24">
        <f t="shared" ref="J24:J28" si="1">B24</f>
        <v>2</v>
      </c>
      <c r="K24">
        <v>0</v>
      </c>
    </row>
    <row r="25" spans="2:11" x14ac:dyDescent="0.25">
      <c r="B25">
        <v>3</v>
      </c>
      <c r="C25">
        <v>57166.666666666642</v>
      </c>
      <c r="D25">
        <v>0</v>
      </c>
      <c r="E25">
        <v>19055.555555555547</v>
      </c>
      <c r="F25">
        <v>57166.666666666642</v>
      </c>
      <c r="G25">
        <v>0</v>
      </c>
      <c r="H25">
        <v>-19055.555555555547</v>
      </c>
      <c r="J25">
        <f t="shared" si="1"/>
        <v>3</v>
      </c>
      <c r="K25">
        <v>36</v>
      </c>
    </row>
    <row r="26" spans="2:11" x14ac:dyDescent="0.25">
      <c r="B26">
        <v>4</v>
      </c>
      <c r="C26">
        <v>114333.3333333333</v>
      </c>
      <c r="D26">
        <v>0</v>
      </c>
      <c r="E26">
        <v>57166.666666666642</v>
      </c>
      <c r="F26">
        <v>228666.6666666666</v>
      </c>
      <c r="G26">
        <v>0</v>
      </c>
      <c r="H26">
        <v>-57166.666666666642</v>
      </c>
      <c r="J26">
        <f t="shared" si="1"/>
        <v>4</v>
      </c>
      <c r="K26">
        <v>-36</v>
      </c>
    </row>
    <row r="27" spans="2:11" x14ac:dyDescent="0.25">
      <c r="B27">
        <v>5</v>
      </c>
      <c r="C27">
        <v>0</v>
      </c>
      <c r="D27">
        <v>-33900.291545189502</v>
      </c>
      <c r="E27">
        <v>0</v>
      </c>
      <c r="F27">
        <v>0</v>
      </c>
      <c r="G27">
        <v>33900.291545189502</v>
      </c>
      <c r="H27">
        <v>0</v>
      </c>
      <c r="J27">
        <f t="shared" si="1"/>
        <v>5</v>
      </c>
      <c r="K27">
        <v>0</v>
      </c>
    </row>
    <row r="28" spans="2:11" x14ac:dyDescent="0.25">
      <c r="B28">
        <v>6</v>
      </c>
      <c r="C28">
        <v>-57166.666666666642</v>
      </c>
      <c r="D28">
        <v>0</v>
      </c>
      <c r="E28">
        <v>-19055.555555555547</v>
      </c>
      <c r="F28">
        <v>-57166.666666666642</v>
      </c>
      <c r="G28">
        <v>0</v>
      </c>
      <c r="H28">
        <v>19055.555555555547</v>
      </c>
      <c r="J28">
        <f t="shared" si="1"/>
        <v>6</v>
      </c>
      <c r="K28">
        <v>36</v>
      </c>
    </row>
    <row r="30" spans="2:11" x14ac:dyDescent="0.25">
      <c r="B30" t="s">
        <v>50</v>
      </c>
    </row>
    <row r="31" spans="2:11" x14ac:dyDescent="0.25">
      <c r="C31">
        <f>B32</f>
        <v>4</v>
      </c>
      <c r="D31">
        <f>B33</f>
        <v>5</v>
      </c>
      <c r="E31">
        <f>B34</f>
        <v>6</v>
      </c>
      <c r="F31">
        <f>B35</f>
        <v>10</v>
      </c>
      <c r="G31">
        <f>B36</f>
        <v>11</v>
      </c>
      <c r="H31">
        <f>B37</f>
        <v>12</v>
      </c>
      <c r="K31">
        <v>1</v>
      </c>
    </row>
    <row r="32" spans="2:11" x14ac:dyDescent="0.25">
      <c r="B32">
        <v>4</v>
      </c>
      <c r="C32">
        <v>331939.85989176441</v>
      </c>
      <c r="D32">
        <v>194569.07569986981</v>
      </c>
      <c r="E32">
        <v>114688</v>
      </c>
      <c r="F32">
        <v>126812.14010823572</v>
      </c>
      <c r="G32">
        <v>149494.92430013019</v>
      </c>
      <c r="H32">
        <v>-114688</v>
      </c>
      <c r="J32">
        <f>B32</f>
        <v>4</v>
      </c>
      <c r="K32">
        <v>0</v>
      </c>
    </row>
    <row r="33" spans="1:20" x14ac:dyDescent="0.25">
      <c r="B33">
        <v>5</v>
      </c>
      <c r="C33">
        <v>194569.07569986983</v>
      </c>
      <c r="D33">
        <v>218441.23240017361</v>
      </c>
      <c r="E33">
        <v>86016</v>
      </c>
      <c r="F33">
        <v>149494.92430013019</v>
      </c>
      <c r="G33">
        <v>39606.767599826388</v>
      </c>
      <c r="H33">
        <v>-86016</v>
      </c>
      <c r="J33">
        <f t="shared" ref="J33:J37" si="2">B33</f>
        <v>5</v>
      </c>
      <c r="K33">
        <v>-68.75</v>
      </c>
    </row>
    <row r="34" spans="1:20" x14ac:dyDescent="0.25">
      <c r="B34">
        <v>6</v>
      </c>
      <c r="C34">
        <v>114688</v>
      </c>
      <c r="D34">
        <v>86016</v>
      </c>
      <c r="E34">
        <v>57344</v>
      </c>
      <c r="F34">
        <v>114688</v>
      </c>
      <c r="G34">
        <v>86016</v>
      </c>
      <c r="H34">
        <v>-57344</v>
      </c>
      <c r="J34">
        <f t="shared" si="2"/>
        <v>6</v>
      </c>
      <c r="K34">
        <v>67.5</v>
      </c>
    </row>
    <row r="35" spans="1:20" x14ac:dyDescent="0.25">
      <c r="B35">
        <v>10</v>
      </c>
      <c r="C35">
        <v>126812.14010823572</v>
      </c>
      <c r="D35">
        <v>149494.92430013019</v>
      </c>
      <c r="E35">
        <v>114688</v>
      </c>
      <c r="F35">
        <v>331939.85989176441</v>
      </c>
      <c r="G35">
        <v>194569.07569986983</v>
      </c>
      <c r="H35">
        <v>-114688</v>
      </c>
      <c r="J35">
        <f t="shared" si="2"/>
        <v>10</v>
      </c>
      <c r="K35">
        <v>0</v>
      </c>
    </row>
    <row r="36" spans="1:20" x14ac:dyDescent="0.25">
      <c r="B36">
        <v>11</v>
      </c>
      <c r="C36">
        <v>149494.92430013019</v>
      </c>
      <c r="D36">
        <v>39606.767599826388</v>
      </c>
      <c r="E36">
        <v>86016</v>
      </c>
      <c r="F36">
        <v>194569.07569986983</v>
      </c>
      <c r="G36">
        <v>218441.23240017361</v>
      </c>
      <c r="H36">
        <v>-86016</v>
      </c>
      <c r="J36">
        <f t="shared" si="2"/>
        <v>11</v>
      </c>
      <c r="K36">
        <v>68.75</v>
      </c>
    </row>
    <row r="37" spans="1:20" x14ac:dyDescent="0.25">
      <c r="B37">
        <v>12</v>
      </c>
      <c r="C37">
        <v>-114688</v>
      </c>
      <c r="D37">
        <v>-86016</v>
      </c>
      <c r="E37">
        <v>-57344</v>
      </c>
      <c r="F37">
        <v>-114688</v>
      </c>
      <c r="G37">
        <v>-86016</v>
      </c>
      <c r="H37">
        <v>57344</v>
      </c>
      <c r="J37">
        <f t="shared" si="2"/>
        <v>12</v>
      </c>
      <c r="K37">
        <v>67.5</v>
      </c>
    </row>
    <row r="39" spans="1:20" s="25" customFormat="1" x14ac:dyDescent="0.25">
      <c r="A39" s="25" t="s">
        <v>51</v>
      </c>
    </row>
    <row r="41" spans="1:20" x14ac:dyDescent="0.25">
      <c r="R41" t="s">
        <v>52</v>
      </c>
      <c r="T41" t="s">
        <v>53</v>
      </c>
    </row>
    <row r="42" spans="1:20" x14ac:dyDescent="0.25"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  <c r="M42">
        <v>11</v>
      </c>
      <c r="N42">
        <v>12</v>
      </c>
      <c r="R42">
        <v>1</v>
      </c>
      <c r="T42">
        <v>1</v>
      </c>
    </row>
    <row r="43" spans="1:20" x14ac:dyDescent="0.25">
      <c r="B43">
        <v>1</v>
      </c>
      <c r="C43">
        <v>249534.70507544576</v>
      </c>
      <c r="D43">
        <v>0</v>
      </c>
      <c r="E43">
        <v>57166.666666666642</v>
      </c>
      <c r="F43">
        <v>114333.3333333333</v>
      </c>
      <c r="G43">
        <v>0</v>
      </c>
      <c r="H43">
        <v>-57166.666666666642</v>
      </c>
      <c r="I43">
        <v>-20868.03840877915</v>
      </c>
      <c r="J43">
        <v>0</v>
      </c>
      <c r="K43">
        <v>0</v>
      </c>
      <c r="L43">
        <v>0</v>
      </c>
      <c r="M43">
        <v>0</v>
      </c>
      <c r="N43">
        <v>0</v>
      </c>
      <c r="Q43">
        <v>1</v>
      </c>
      <c r="R43">
        <v>36</v>
      </c>
      <c r="S43">
        <v>1</v>
      </c>
      <c r="T43">
        <v>0</v>
      </c>
    </row>
    <row r="44" spans="1:20" x14ac:dyDescent="0.25">
      <c r="B44">
        <v>2</v>
      </c>
      <c r="C44">
        <v>0</v>
      </c>
      <c r="D44">
        <v>119233.62487852285</v>
      </c>
      <c r="E44">
        <v>42666.666666666679</v>
      </c>
      <c r="F44">
        <v>0</v>
      </c>
      <c r="G44">
        <v>-33900.291545189502</v>
      </c>
      <c r="H44">
        <v>0</v>
      </c>
      <c r="I44">
        <v>0</v>
      </c>
      <c r="J44">
        <v>42666.666666666679</v>
      </c>
      <c r="K44">
        <v>-42666.666666666679</v>
      </c>
      <c r="L44">
        <v>0</v>
      </c>
      <c r="M44">
        <v>0</v>
      </c>
      <c r="N44">
        <v>0</v>
      </c>
      <c r="Q44">
        <v>2</v>
      </c>
      <c r="R44">
        <v>13.5</v>
      </c>
      <c r="S44">
        <v>2</v>
      </c>
      <c r="T44">
        <v>0</v>
      </c>
    </row>
    <row r="45" spans="1:20" x14ac:dyDescent="0.25">
      <c r="B45">
        <v>3</v>
      </c>
      <c r="C45">
        <v>57166.666666666642</v>
      </c>
      <c r="D45">
        <v>42666.666666666679</v>
      </c>
      <c r="E45">
        <v>47500</v>
      </c>
      <c r="F45">
        <v>57166.666666666642</v>
      </c>
      <c r="G45">
        <v>0</v>
      </c>
      <c r="H45">
        <v>-19055.555555555547</v>
      </c>
      <c r="I45">
        <v>0</v>
      </c>
      <c r="J45">
        <v>42666.666666666679</v>
      </c>
      <c r="K45">
        <v>-28444.444444444456</v>
      </c>
      <c r="L45">
        <v>0</v>
      </c>
      <c r="M45">
        <v>0</v>
      </c>
      <c r="N45">
        <v>0</v>
      </c>
      <c r="Q45">
        <v>3</v>
      </c>
      <c r="R45">
        <v>63</v>
      </c>
      <c r="S45">
        <v>3</v>
      </c>
      <c r="T45">
        <v>-60</v>
      </c>
    </row>
    <row r="46" spans="1:20" x14ac:dyDescent="0.25">
      <c r="B46">
        <v>4</v>
      </c>
      <c r="C46">
        <v>114333.3333333333</v>
      </c>
      <c r="D46">
        <v>0</v>
      </c>
      <c r="E46">
        <v>57166.666666666642</v>
      </c>
      <c r="F46">
        <v>560606.52655843098</v>
      </c>
      <c r="G46">
        <v>194569.07569986981</v>
      </c>
      <c r="H46">
        <v>57521.333333333358</v>
      </c>
      <c r="I46">
        <v>0</v>
      </c>
      <c r="J46">
        <v>0</v>
      </c>
      <c r="K46">
        <v>0</v>
      </c>
      <c r="L46">
        <v>126812.14010823572</v>
      </c>
      <c r="M46">
        <v>149494.92430013019</v>
      </c>
      <c r="N46">
        <v>-114688</v>
      </c>
      <c r="Q46">
        <v>4</v>
      </c>
      <c r="R46">
        <v>-36</v>
      </c>
      <c r="S46">
        <v>4</v>
      </c>
      <c r="T46">
        <v>0</v>
      </c>
    </row>
    <row r="47" spans="1:20" x14ac:dyDescent="0.25">
      <c r="B47">
        <v>5</v>
      </c>
      <c r="C47">
        <v>0</v>
      </c>
      <c r="D47">
        <v>-33900.291545189502</v>
      </c>
      <c r="E47">
        <v>0</v>
      </c>
      <c r="F47">
        <v>194569.07569986983</v>
      </c>
      <c r="G47">
        <v>252341.52394536312</v>
      </c>
      <c r="H47">
        <v>86016</v>
      </c>
      <c r="I47">
        <v>0</v>
      </c>
      <c r="J47">
        <v>0</v>
      </c>
      <c r="K47">
        <v>0</v>
      </c>
      <c r="L47">
        <v>149494.92430013019</v>
      </c>
      <c r="M47">
        <v>39606.767599826388</v>
      </c>
      <c r="N47">
        <v>-86016</v>
      </c>
      <c r="Q47">
        <v>5</v>
      </c>
      <c r="R47">
        <v>-68.75</v>
      </c>
      <c r="S47">
        <v>5</v>
      </c>
      <c r="T47">
        <v>0</v>
      </c>
    </row>
    <row r="48" spans="1:20" x14ac:dyDescent="0.25">
      <c r="B48">
        <v>6</v>
      </c>
      <c r="C48">
        <v>-57166.666666666642</v>
      </c>
      <c r="D48">
        <v>0</v>
      </c>
      <c r="E48">
        <v>-19055.555555555547</v>
      </c>
      <c r="F48">
        <v>57521.333333333358</v>
      </c>
      <c r="G48">
        <v>86016</v>
      </c>
      <c r="H48">
        <v>76399.555555555547</v>
      </c>
      <c r="I48">
        <v>0</v>
      </c>
      <c r="J48">
        <v>0</v>
      </c>
      <c r="K48">
        <v>0</v>
      </c>
      <c r="L48">
        <v>114688</v>
      </c>
      <c r="M48">
        <v>86016</v>
      </c>
      <c r="N48">
        <v>-57344</v>
      </c>
      <c r="Q48">
        <v>6</v>
      </c>
      <c r="R48">
        <v>103.5</v>
      </c>
      <c r="S48">
        <v>6</v>
      </c>
      <c r="T48">
        <v>-80</v>
      </c>
    </row>
    <row r="49" spans="1:19" x14ac:dyDescent="0.25">
      <c r="B49">
        <v>7</v>
      </c>
      <c r="C49">
        <v>-20868.03840877915</v>
      </c>
      <c r="D49">
        <v>0</v>
      </c>
      <c r="E49">
        <v>0</v>
      </c>
      <c r="F49">
        <v>0</v>
      </c>
      <c r="G49">
        <v>0</v>
      </c>
      <c r="H49">
        <v>0</v>
      </c>
      <c r="I49">
        <v>20868.03840877915</v>
      </c>
      <c r="J49">
        <v>0</v>
      </c>
      <c r="K49">
        <v>0</v>
      </c>
      <c r="L49">
        <v>0</v>
      </c>
      <c r="M49">
        <v>0</v>
      </c>
      <c r="N49">
        <v>0</v>
      </c>
      <c r="Q49">
        <v>7</v>
      </c>
      <c r="R49">
        <v>0</v>
      </c>
      <c r="S49">
        <v>7</v>
      </c>
    </row>
    <row r="50" spans="1:19" x14ac:dyDescent="0.25">
      <c r="B50">
        <v>8</v>
      </c>
      <c r="C50">
        <v>0</v>
      </c>
      <c r="D50">
        <v>42666.666666666679</v>
      </c>
      <c r="E50">
        <v>42666.666666666679</v>
      </c>
      <c r="F50">
        <v>0</v>
      </c>
      <c r="G50">
        <v>0</v>
      </c>
      <c r="H50">
        <v>0</v>
      </c>
      <c r="I50">
        <v>0</v>
      </c>
      <c r="J50">
        <v>85333.333333333358</v>
      </c>
      <c r="K50">
        <v>-42666.666666666679</v>
      </c>
      <c r="L50">
        <v>0</v>
      </c>
      <c r="M50">
        <v>0</v>
      </c>
      <c r="N50">
        <v>0</v>
      </c>
      <c r="Q50">
        <v>8</v>
      </c>
      <c r="R50">
        <v>-13.5</v>
      </c>
      <c r="S50">
        <v>8</v>
      </c>
    </row>
    <row r="51" spans="1:19" x14ac:dyDescent="0.25">
      <c r="B51">
        <v>9</v>
      </c>
      <c r="C51">
        <v>0</v>
      </c>
      <c r="D51">
        <v>-42666.666666666679</v>
      </c>
      <c r="E51">
        <v>-28444.444444444456</v>
      </c>
      <c r="F51">
        <v>0</v>
      </c>
      <c r="G51">
        <v>0</v>
      </c>
      <c r="H51">
        <v>0</v>
      </c>
      <c r="I51">
        <v>0</v>
      </c>
      <c r="J51">
        <v>-42666.666666666679</v>
      </c>
      <c r="K51">
        <v>28444.444444444456</v>
      </c>
      <c r="L51">
        <v>0</v>
      </c>
      <c r="M51">
        <v>0</v>
      </c>
      <c r="N51">
        <v>0</v>
      </c>
      <c r="Q51">
        <v>9</v>
      </c>
      <c r="R51">
        <v>27</v>
      </c>
      <c r="S51">
        <v>9</v>
      </c>
    </row>
    <row r="52" spans="1:19" x14ac:dyDescent="0.25">
      <c r="B52">
        <v>10</v>
      </c>
      <c r="C52">
        <v>0</v>
      </c>
      <c r="D52">
        <v>0</v>
      </c>
      <c r="E52">
        <v>0</v>
      </c>
      <c r="F52">
        <v>126812.14010823572</v>
      </c>
      <c r="G52">
        <v>149494.92430013019</v>
      </c>
      <c r="H52">
        <v>114688</v>
      </c>
      <c r="I52">
        <v>0</v>
      </c>
      <c r="J52">
        <v>0</v>
      </c>
      <c r="K52">
        <v>0</v>
      </c>
      <c r="L52">
        <v>331939.85989176441</v>
      </c>
      <c r="M52">
        <v>194569.07569986983</v>
      </c>
      <c r="N52">
        <v>-114688</v>
      </c>
      <c r="Q52">
        <v>10</v>
      </c>
      <c r="R52">
        <v>0</v>
      </c>
      <c r="S52">
        <v>10</v>
      </c>
    </row>
    <row r="53" spans="1:19" x14ac:dyDescent="0.25">
      <c r="B53">
        <v>11</v>
      </c>
      <c r="C53">
        <v>0</v>
      </c>
      <c r="D53">
        <v>0</v>
      </c>
      <c r="E53">
        <v>0</v>
      </c>
      <c r="F53">
        <v>149494.92430013019</v>
      </c>
      <c r="G53">
        <v>39606.767599826388</v>
      </c>
      <c r="H53">
        <v>86016</v>
      </c>
      <c r="I53">
        <v>0</v>
      </c>
      <c r="J53">
        <v>0</v>
      </c>
      <c r="K53">
        <v>0</v>
      </c>
      <c r="L53">
        <v>194569.07569986983</v>
      </c>
      <c r="M53">
        <v>218441.23240017361</v>
      </c>
      <c r="N53">
        <v>-86016</v>
      </c>
      <c r="Q53">
        <v>11</v>
      </c>
      <c r="R53">
        <v>68.75</v>
      </c>
      <c r="S53">
        <v>11</v>
      </c>
    </row>
    <row r="54" spans="1:19" x14ac:dyDescent="0.25">
      <c r="B54">
        <v>12</v>
      </c>
      <c r="C54">
        <v>0</v>
      </c>
      <c r="D54">
        <v>0</v>
      </c>
      <c r="E54">
        <v>0</v>
      </c>
      <c r="F54">
        <v>-114688</v>
      </c>
      <c r="G54">
        <v>-86016</v>
      </c>
      <c r="H54">
        <v>-57344</v>
      </c>
      <c r="I54">
        <v>0</v>
      </c>
      <c r="J54">
        <v>0</v>
      </c>
      <c r="K54">
        <v>0</v>
      </c>
      <c r="L54">
        <v>-114688</v>
      </c>
      <c r="M54">
        <v>-86016</v>
      </c>
      <c r="N54">
        <v>57344</v>
      </c>
      <c r="Q54">
        <v>12</v>
      </c>
      <c r="R54">
        <v>67.5</v>
      </c>
      <c r="S54">
        <v>12</v>
      </c>
    </row>
    <row r="59" spans="1:19" s="25" customFormat="1" x14ac:dyDescent="0.25">
      <c r="A59" s="25" t="s">
        <v>54</v>
      </c>
    </row>
    <row r="61" spans="1:19" x14ac:dyDescent="0.25">
      <c r="K61" t="s">
        <v>52</v>
      </c>
      <c r="O61" t="s">
        <v>53</v>
      </c>
    </row>
    <row r="62" spans="1:19" x14ac:dyDescent="0.25"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K62">
        <v>1</v>
      </c>
      <c r="O62">
        <v>1</v>
      </c>
    </row>
    <row r="63" spans="1:19" x14ac:dyDescent="0.25">
      <c r="B63">
        <v>1</v>
      </c>
      <c r="C63">
        <f t="array" ref="C63:H68">MINVERSE(C43:H48)</f>
        <v>7.5142420599623872E-6</v>
      </c>
      <c r="D63">
        <v>2.956492351072273E-6</v>
      </c>
      <c r="E63">
        <v>-8.6265557629745579E-6</v>
      </c>
      <c r="F63">
        <v>-9.7830786266028754E-7</v>
      </c>
      <c r="G63">
        <v>-4.5878895334991864E-7</v>
      </c>
      <c r="H63">
        <v>4.7240735781461232E-6</v>
      </c>
      <c r="J63">
        <v>1</v>
      </c>
      <c r="K63">
        <v>36</v>
      </c>
      <c r="N63">
        <v>1</v>
      </c>
      <c r="O63">
        <v>0</v>
      </c>
    </row>
    <row r="64" spans="1:19" x14ac:dyDescent="0.25">
      <c r="B64">
        <v>2</v>
      </c>
      <c r="C64">
        <v>2.9564923510722679E-6</v>
      </c>
      <c r="D64">
        <v>2.048039563860393E-5</v>
      </c>
      <c r="E64">
        <v>-2.9122919740737946E-5</v>
      </c>
      <c r="F64">
        <v>1.6508603756630467E-6</v>
      </c>
      <c r="G64">
        <v>5.8811854680693762E-6</v>
      </c>
      <c r="H64">
        <v>-1.2915995836946006E-5</v>
      </c>
      <c r="J64">
        <v>2</v>
      </c>
      <c r="K64">
        <v>13.5</v>
      </c>
      <c r="N64">
        <v>2</v>
      </c>
      <c r="O64">
        <v>0</v>
      </c>
    </row>
    <row r="65" spans="2:15" x14ac:dyDescent="0.25">
      <c r="B65">
        <v>3</v>
      </c>
      <c r="C65">
        <v>-8.6265557629745512E-6</v>
      </c>
      <c r="D65">
        <v>-2.9122919740737957E-5</v>
      </c>
      <c r="E65">
        <v>7.4696465627717567E-5</v>
      </c>
      <c r="F65">
        <v>-5.5895406681874206E-6</v>
      </c>
      <c r="G65">
        <v>-8.4182782687313773E-6</v>
      </c>
      <c r="H65">
        <v>2.5862135635994407E-5</v>
      </c>
      <c r="J65">
        <v>3</v>
      </c>
      <c r="K65">
        <v>63</v>
      </c>
      <c r="N65">
        <v>3</v>
      </c>
      <c r="O65">
        <v>-60</v>
      </c>
    </row>
    <row r="66" spans="2:15" x14ac:dyDescent="0.25">
      <c r="B66">
        <v>4</v>
      </c>
      <c r="C66">
        <v>-9.7830786266028606E-7</v>
      </c>
      <c r="D66">
        <v>1.6508603756630511E-6</v>
      </c>
      <c r="E66">
        <v>-5.5895406681874316E-6</v>
      </c>
      <c r="F66">
        <v>3.3117558611913452E-6</v>
      </c>
      <c r="G66">
        <v>-1.2285735565190131E-6</v>
      </c>
      <c r="H66">
        <v>-3.2363805023398566E-6</v>
      </c>
      <c r="J66">
        <v>4</v>
      </c>
      <c r="K66">
        <v>-36</v>
      </c>
      <c r="N66">
        <v>4</v>
      </c>
      <c r="O66">
        <v>0</v>
      </c>
    </row>
    <row r="67" spans="2:15" x14ac:dyDescent="0.25">
      <c r="B67">
        <v>5</v>
      </c>
      <c r="C67">
        <v>-4.5878895334992134E-7</v>
      </c>
      <c r="D67">
        <v>5.8811854680693702E-6</v>
      </c>
      <c r="E67">
        <v>-8.4182782687313586E-6</v>
      </c>
      <c r="F67">
        <v>-1.2285735565190158E-6</v>
      </c>
      <c r="G67">
        <v>1.0090036797637404E-5</v>
      </c>
      <c r="H67">
        <v>-1.2878056859892628E-5</v>
      </c>
      <c r="J67">
        <v>5</v>
      </c>
      <c r="K67">
        <v>-68.75</v>
      </c>
      <c r="N67">
        <v>5</v>
      </c>
      <c r="O67">
        <v>0</v>
      </c>
    </row>
    <row r="68" spans="2:15" x14ac:dyDescent="0.25">
      <c r="B68">
        <v>6</v>
      </c>
      <c r="C68">
        <v>4.7240735781461241E-6</v>
      </c>
      <c r="D68">
        <v>-1.2915995836946006E-5</v>
      </c>
      <c r="E68">
        <v>2.5862135635994404E-5</v>
      </c>
      <c r="F68">
        <v>-3.2363805023398549E-6</v>
      </c>
      <c r="G68">
        <v>-1.2878056859892631E-5</v>
      </c>
      <c r="H68">
        <v>4.0010138020423715E-5</v>
      </c>
      <c r="J68">
        <v>6</v>
      </c>
      <c r="K68">
        <v>103.5</v>
      </c>
      <c r="N68">
        <v>6</v>
      </c>
      <c r="O68">
        <v>-80</v>
      </c>
    </row>
    <row r="70" spans="2:15" x14ac:dyDescent="0.25">
      <c r="B70" s="24"/>
      <c r="C70" s="24" t="s">
        <v>55</v>
      </c>
      <c r="K70">
        <v>1</v>
      </c>
    </row>
    <row r="71" spans="2:15" x14ac:dyDescent="0.25">
      <c r="B71" s="24"/>
      <c r="C71" s="24">
        <v>1</v>
      </c>
      <c r="J71">
        <v>1</v>
      </c>
      <c r="K71">
        <f>O63-K63</f>
        <v>-36</v>
      </c>
    </row>
    <row r="72" spans="2:15" x14ac:dyDescent="0.25">
      <c r="B72" s="24">
        <v>1</v>
      </c>
      <c r="C72" s="24">
        <f t="array" ref="C72:C77">MMULT(C63:H68,K71:K76)</f>
        <v>-1.8298732724064193E-4</v>
      </c>
      <c r="J72">
        <v>2</v>
      </c>
      <c r="K72">
        <f t="shared" ref="K72:K76" si="3">O64-K64</f>
        <v>-13.5</v>
      </c>
    </row>
    <row r="73" spans="2:15" x14ac:dyDescent="0.25">
      <c r="B73" s="24">
        <v>2</v>
      </c>
      <c r="C73" s="24">
        <v>6.0330477728842442E-3</v>
      </c>
      <c r="J73">
        <v>3</v>
      </c>
      <c r="K73">
        <f t="shared" si="3"/>
        <v>-123</v>
      </c>
    </row>
    <row r="74" spans="2:15" x14ac:dyDescent="0.25">
      <c r="B74" s="24">
        <v>3</v>
      </c>
      <c r="C74" s="24">
        <v>-1.4009631832477217E-2</v>
      </c>
      <c r="J74">
        <v>4</v>
      </c>
      <c r="K74">
        <f t="shared" si="3"/>
        <v>36</v>
      </c>
    </row>
    <row r="75" spans="2:15" x14ac:dyDescent="0.25">
      <c r="B75" s="24">
        <v>4</v>
      </c>
      <c r="C75" s="24">
        <v>1.3290805713429433E-3</v>
      </c>
      <c r="J75">
        <v>5</v>
      </c>
      <c r="K75">
        <f t="shared" si="3"/>
        <v>68.75</v>
      </c>
    </row>
    <row r="76" spans="2:15" x14ac:dyDescent="0.25">
      <c r="B76" s="24">
        <v>5</v>
      </c>
      <c r="C76" s="24">
        <v>3.9851534411488015E-3</v>
      </c>
      <c r="J76">
        <v>6</v>
      </c>
      <c r="K76">
        <f t="shared" si="3"/>
        <v>-183.5</v>
      </c>
    </row>
    <row r="77" spans="2:15" x14ac:dyDescent="0.25">
      <c r="B77" s="24">
        <v>6</v>
      </c>
      <c r="C77" s="24">
        <v>-1.1520479822191405E-2</v>
      </c>
    </row>
    <row r="78" spans="2:15" x14ac:dyDescent="0.25">
      <c r="B78" s="24"/>
      <c r="C78" s="24"/>
    </row>
    <row r="79" spans="2:15" x14ac:dyDescent="0.25">
      <c r="C79" t="s">
        <v>56</v>
      </c>
    </row>
    <row r="80" spans="2:15" x14ac:dyDescent="0.25">
      <c r="C80">
        <v>1</v>
      </c>
    </row>
    <row r="81" spans="2:2" x14ac:dyDescent="0.25">
      <c r="B81">
        <v>7</v>
      </c>
    </row>
    <row r="82" spans="2:2" x14ac:dyDescent="0.25">
      <c r="B82">
        <v>8</v>
      </c>
    </row>
    <row r="83" spans="2:2" x14ac:dyDescent="0.25">
      <c r="B83">
        <v>9</v>
      </c>
    </row>
    <row r="84" spans="2:2" x14ac:dyDescent="0.25">
      <c r="B84">
        <v>10</v>
      </c>
    </row>
    <row r="85" spans="2:2" x14ac:dyDescent="0.25">
      <c r="B85">
        <v>11</v>
      </c>
    </row>
    <row r="86" spans="2:2" x14ac:dyDescent="0.25">
      <c r="B86">
        <v>12</v>
      </c>
    </row>
  </sheetData>
  <dataConsolidate topLabels="1">
    <dataRefs count="3">
      <dataRef ref="J10:K16" sheet="Ejercicio"/>
      <dataRef ref="J22:K28" sheet="Ejercicio"/>
      <dataRef ref="J31:K37" sheet="Ejercicio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9:V67"/>
  <sheetViews>
    <sheetView topLeftCell="A22" workbookViewId="0">
      <selection activeCell="J16" sqref="J16"/>
    </sheetView>
  </sheetViews>
  <sheetFormatPr baseColWidth="10" defaultRowHeight="15" x14ac:dyDescent="0.25"/>
  <sheetData>
    <row r="19" spans="5:11" x14ac:dyDescent="0.25">
      <c r="F19" t="s">
        <v>33</v>
      </c>
    </row>
    <row r="21" spans="5:11" x14ac:dyDescent="0.25">
      <c r="F21">
        <v>1</v>
      </c>
      <c r="G21">
        <v>2</v>
      </c>
      <c r="H21">
        <v>3</v>
      </c>
      <c r="I21">
        <v>7</v>
      </c>
      <c r="J21">
        <v>8</v>
      </c>
      <c r="K21">
        <v>9</v>
      </c>
    </row>
    <row r="22" spans="5:11" x14ac:dyDescent="0.25">
      <c r="E22">
        <v>1</v>
      </c>
      <c r="F22" s="4">
        <v>40533.33333333335</v>
      </c>
      <c r="G22" s="2">
        <v>0</v>
      </c>
      <c r="H22" s="2">
        <v>20266.666666666675</v>
      </c>
      <c r="I22" s="2">
        <v>20266.666666666675</v>
      </c>
      <c r="J22" s="2">
        <v>0</v>
      </c>
      <c r="K22" s="2">
        <v>-20266.666666666675</v>
      </c>
    </row>
    <row r="23" spans="5:11" x14ac:dyDescent="0.25">
      <c r="E23">
        <v>2</v>
      </c>
      <c r="F23" s="2">
        <v>0</v>
      </c>
      <c r="G23" s="2">
        <v>5131.7655468750008</v>
      </c>
      <c r="H23" s="2">
        <v>0</v>
      </c>
      <c r="I23" s="2">
        <v>0</v>
      </c>
      <c r="J23" s="2">
        <v>-5131.7655468750008</v>
      </c>
      <c r="K23" s="2">
        <v>0</v>
      </c>
    </row>
    <row r="24" spans="5:11" x14ac:dyDescent="0.25">
      <c r="E24">
        <v>3</v>
      </c>
      <c r="F24" s="2">
        <v>20266.666666666675</v>
      </c>
      <c r="G24" s="2">
        <v>0</v>
      </c>
      <c r="H24" s="2">
        <v>13511.111111111117</v>
      </c>
      <c r="I24" s="2">
        <v>20266.666666666675</v>
      </c>
      <c r="J24" s="2">
        <v>0</v>
      </c>
      <c r="K24" s="2">
        <v>-13511.111111111117</v>
      </c>
    </row>
    <row r="25" spans="5:11" x14ac:dyDescent="0.25">
      <c r="E25">
        <v>7</v>
      </c>
      <c r="F25" s="2">
        <v>20266.666666666675</v>
      </c>
      <c r="G25" s="2">
        <v>0</v>
      </c>
      <c r="H25" s="2">
        <v>20266.666666666675</v>
      </c>
      <c r="I25" s="2">
        <v>40533.33333333335</v>
      </c>
      <c r="J25" s="2">
        <v>0</v>
      </c>
      <c r="K25" s="2">
        <v>-20266.666666666675</v>
      </c>
    </row>
    <row r="26" spans="5:11" x14ac:dyDescent="0.25">
      <c r="E26">
        <v>8</v>
      </c>
      <c r="F26" s="2">
        <v>0</v>
      </c>
      <c r="G26" s="2">
        <v>-5131.7655468750008</v>
      </c>
      <c r="H26" s="2">
        <v>0</v>
      </c>
      <c r="I26" s="2">
        <v>0</v>
      </c>
      <c r="J26" s="2">
        <v>5131.7655468750008</v>
      </c>
      <c r="K26" s="2">
        <v>0</v>
      </c>
    </row>
    <row r="27" spans="5:11" x14ac:dyDescent="0.25">
      <c r="E27">
        <v>9</v>
      </c>
      <c r="F27" s="2">
        <v>-20266.666666666675</v>
      </c>
      <c r="G27" s="2">
        <v>0</v>
      </c>
      <c r="H27" s="2">
        <v>-13511.111111111117</v>
      </c>
      <c r="I27" s="2">
        <v>-20266.666666666675</v>
      </c>
      <c r="J27" s="2">
        <v>0</v>
      </c>
      <c r="K27" s="2">
        <v>13511.111111111117</v>
      </c>
    </row>
    <row r="30" spans="5:11" x14ac:dyDescent="0.25">
      <c r="F30">
        <v>1</v>
      </c>
      <c r="G30">
        <v>2</v>
      </c>
      <c r="H30">
        <v>3</v>
      </c>
      <c r="I30">
        <v>4</v>
      </c>
      <c r="J30">
        <v>5</v>
      </c>
      <c r="K30">
        <v>6</v>
      </c>
    </row>
    <row r="31" spans="5:11" x14ac:dyDescent="0.25">
      <c r="E31">
        <v>1</v>
      </c>
      <c r="F31" s="2">
        <v>6414.7069335937513</v>
      </c>
      <c r="G31" s="2">
        <v>0</v>
      </c>
      <c r="H31" s="2">
        <v>0</v>
      </c>
      <c r="I31" s="2">
        <v>-6414.7069335937513</v>
      </c>
      <c r="J31" s="2">
        <v>0</v>
      </c>
      <c r="K31" s="2">
        <v>0</v>
      </c>
    </row>
    <row r="32" spans="5:11" x14ac:dyDescent="0.25">
      <c r="E32">
        <v>2</v>
      </c>
      <c r="F32" s="2">
        <v>0</v>
      </c>
      <c r="G32" s="2">
        <v>50666.666666666686</v>
      </c>
      <c r="H32" s="2">
        <v>-31666.666666666679</v>
      </c>
      <c r="I32" s="2">
        <v>0</v>
      </c>
      <c r="J32" s="2">
        <v>25333.333333333343</v>
      </c>
      <c r="K32" s="2">
        <v>31666.666666666679</v>
      </c>
    </row>
    <row r="33" spans="5:22" x14ac:dyDescent="0.25">
      <c r="E33">
        <v>3</v>
      </c>
      <c r="F33" s="2">
        <v>0</v>
      </c>
      <c r="G33" s="2">
        <v>-31666.666666666679</v>
      </c>
      <c r="H33" s="2">
        <v>26388.888888888898</v>
      </c>
      <c r="I33" s="2">
        <v>0</v>
      </c>
      <c r="J33" s="2">
        <v>-31666.666666666679</v>
      </c>
      <c r="K33" s="2">
        <v>-26388.888888888898</v>
      </c>
    </row>
    <row r="34" spans="5:22" x14ac:dyDescent="0.25">
      <c r="E34">
        <v>4</v>
      </c>
      <c r="F34" s="2">
        <v>-6414.7069335937513</v>
      </c>
      <c r="G34" s="2">
        <v>0</v>
      </c>
      <c r="H34" s="2">
        <v>0</v>
      </c>
      <c r="I34" s="2">
        <v>6414.7069335937513</v>
      </c>
      <c r="J34" s="2">
        <v>0</v>
      </c>
      <c r="K34" s="2">
        <v>0</v>
      </c>
    </row>
    <row r="35" spans="5:22" x14ac:dyDescent="0.25">
      <c r="E35">
        <v>5</v>
      </c>
      <c r="F35" s="2">
        <v>0</v>
      </c>
      <c r="G35" s="2">
        <v>25333.333333333343</v>
      </c>
      <c r="H35" s="2">
        <v>-31666.666666666679</v>
      </c>
      <c r="I35" s="2">
        <v>0</v>
      </c>
      <c r="J35" s="2">
        <v>50666.666666666686</v>
      </c>
      <c r="K35" s="2">
        <v>31666.666666666679</v>
      </c>
    </row>
    <row r="36" spans="5:22" x14ac:dyDescent="0.25">
      <c r="E36">
        <v>6</v>
      </c>
      <c r="F36" s="2">
        <v>0</v>
      </c>
      <c r="G36" s="2">
        <v>31666.666666666679</v>
      </c>
      <c r="H36" s="2">
        <v>-26388.888888888898</v>
      </c>
      <c r="I36" s="2">
        <v>0</v>
      </c>
      <c r="J36" s="2">
        <v>31666.666666666679</v>
      </c>
      <c r="K36" s="2">
        <v>26388.888888888898</v>
      </c>
    </row>
    <row r="41" spans="5:22" x14ac:dyDescent="0.25"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>
        <v>7</v>
      </c>
      <c r="N41">
        <v>8</v>
      </c>
      <c r="O41">
        <v>9</v>
      </c>
    </row>
    <row r="42" spans="5:22" x14ac:dyDescent="0.25">
      <c r="E42" s="7">
        <v>0</v>
      </c>
      <c r="F42">
        <v>1</v>
      </c>
      <c r="G42" s="10">
        <v>46948.040266927099</v>
      </c>
      <c r="H42" s="7">
        <v>0</v>
      </c>
      <c r="I42" s="7">
        <v>20266.666666666675</v>
      </c>
      <c r="J42" s="2">
        <v>-6414.7069335937513</v>
      </c>
      <c r="K42" s="2">
        <v>0</v>
      </c>
      <c r="L42" s="2">
        <v>0</v>
      </c>
      <c r="M42" s="2">
        <v>20266.666666666675</v>
      </c>
      <c r="N42" s="2">
        <v>0</v>
      </c>
      <c r="O42" s="2">
        <v>-20266.666666666675</v>
      </c>
      <c r="Q42">
        <v>1</v>
      </c>
      <c r="R42" s="7" t="s">
        <v>27</v>
      </c>
      <c r="U42">
        <v>1</v>
      </c>
      <c r="V42" s="7">
        <v>15</v>
      </c>
    </row>
    <row r="43" spans="5:22" x14ac:dyDescent="0.25">
      <c r="E43" s="7">
        <v>0</v>
      </c>
      <c r="F43">
        <v>2</v>
      </c>
      <c r="G43" s="7">
        <v>0</v>
      </c>
      <c r="H43" s="7">
        <v>55798.432213541688</v>
      </c>
      <c r="I43" s="7">
        <v>-31666.666666666679</v>
      </c>
      <c r="J43" s="2">
        <v>0</v>
      </c>
      <c r="K43" s="2">
        <v>25333.333333333343</v>
      </c>
      <c r="L43" s="2">
        <v>31666.666666666679</v>
      </c>
      <c r="M43" s="2">
        <v>0</v>
      </c>
      <c r="N43" s="2">
        <v>-5131.7655468750008</v>
      </c>
      <c r="O43" s="2">
        <v>0</v>
      </c>
      <c r="Q43">
        <v>2</v>
      </c>
      <c r="R43" s="7" t="s">
        <v>28</v>
      </c>
      <c r="U43">
        <v>2</v>
      </c>
      <c r="V43" s="7">
        <v>-15</v>
      </c>
    </row>
    <row r="44" spans="5:22" x14ac:dyDescent="0.25">
      <c r="E44" s="7">
        <v>-40</v>
      </c>
      <c r="F44">
        <v>3</v>
      </c>
      <c r="G44" s="7">
        <v>20266.666666666675</v>
      </c>
      <c r="H44" s="7">
        <v>-31666.666666666679</v>
      </c>
      <c r="I44" s="7">
        <v>39900.000000000015</v>
      </c>
      <c r="J44" s="2">
        <v>0</v>
      </c>
      <c r="K44" s="2">
        <v>-31666.666666666679</v>
      </c>
      <c r="L44" s="2">
        <v>-26388.888888888898</v>
      </c>
      <c r="M44" s="2">
        <v>20266.666666666675</v>
      </c>
      <c r="N44" s="2">
        <v>0</v>
      </c>
      <c r="O44" s="2">
        <v>-13511.111111111117</v>
      </c>
      <c r="Q44">
        <v>3</v>
      </c>
      <c r="R44" s="7" t="s">
        <v>29</v>
      </c>
      <c r="U44">
        <v>3</v>
      </c>
      <c r="V44" s="7">
        <v>55</v>
      </c>
    </row>
    <row r="45" spans="5:22" x14ac:dyDescent="0.25">
      <c r="F45">
        <v>4</v>
      </c>
      <c r="G45" s="19">
        <v>-6414.7069335937513</v>
      </c>
      <c r="H45" s="19">
        <v>0</v>
      </c>
      <c r="I45" s="19">
        <v>0</v>
      </c>
      <c r="J45" s="18">
        <v>6414.7069335937513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Q45">
        <v>4</v>
      </c>
      <c r="R45" s="2">
        <v>0</v>
      </c>
      <c r="U45">
        <v>4</v>
      </c>
      <c r="V45" s="19">
        <v>0</v>
      </c>
    </row>
    <row r="46" spans="5:22" x14ac:dyDescent="0.25">
      <c r="F46">
        <v>5</v>
      </c>
      <c r="G46" s="19">
        <v>0</v>
      </c>
      <c r="H46" s="19">
        <v>25333.333333333343</v>
      </c>
      <c r="I46" s="19">
        <v>-31666.666666666679</v>
      </c>
      <c r="J46" s="2">
        <v>0</v>
      </c>
      <c r="K46" s="2">
        <v>50666.666666666686</v>
      </c>
      <c r="L46" s="2">
        <v>31666.666666666679</v>
      </c>
      <c r="M46" s="2">
        <v>0</v>
      </c>
      <c r="N46" s="2">
        <v>0</v>
      </c>
      <c r="O46" s="2">
        <v>0</v>
      </c>
      <c r="P46" t="s">
        <v>24</v>
      </c>
      <c r="Q46">
        <v>5</v>
      </c>
      <c r="R46" s="2">
        <v>0</v>
      </c>
      <c r="T46" t="s">
        <v>30</v>
      </c>
      <c r="U46">
        <v>5</v>
      </c>
      <c r="V46" s="19">
        <v>15</v>
      </c>
    </row>
    <row r="47" spans="5:22" x14ac:dyDescent="0.25">
      <c r="F47">
        <v>6</v>
      </c>
      <c r="G47" s="19">
        <v>0</v>
      </c>
      <c r="H47" s="19">
        <v>31666.666666666679</v>
      </c>
      <c r="I47" s="19">
        <v>-26388.888888888898</v>
      </c>
      <c r="J47" s="2">
        <v>0</v>
      </c>
      <c r="K47" s="2">
        <v>31666.666666666679</v>
      </c>
      <c r="L47" s="2">
        <v>26388.888888888898</v>
      </c>
      <c r="M47" s="2">
        <v>0</v>
      </c>
      <c r="N47" s="2">
        <v>0</v>
      </c>
      <c r="O47" s="2">
        <v>0</v>
      </c>
      <c r="Q47">
        <v>6</v>
      </c>
      <c r="R47" s="2">
        <v>0</v>
      </c>
      <c r="U47">
        <v>6</v>
      </c>
      <c r="V47" s="19">
        <v>25</v>
      </c>
    </row>
    <row r="48" spans="5:22" x14ac:dyDescent="0.25">
      <c r="F48">
        <v>7</v>
      </c>
      <c r="G48" s="19">
        <v>20266.666666666675</v>
      </c>
      <c r="H48" s="19">
        <v>0</v>
      </c>
      <c r="I48" s="19">
        <v>20266.666666666675</v>
      </c>
      <c r="J48" s="2">
        <v>0</v>
      </c>
      <c r="K48" s="2">
        <v>0</v>
      </c>
      <c r="L48" s="2">
        <v>0</v>
      </c>
      <c r="M48" s="2">
        <v>40533.33333333335</v>
      </c>
      <c r="N48" s="2">
        <v>0</v>
      </c>
      <c r="O48" s="2">
        <v>-20266.666666666675</v>
      </c>
      <c r="Q48">
        <v>7</v>
      </c>
      <c r="R48" s="2">
        <v>0</v>
      </c>
      <c r="U48">
        <v>7</v>
      </c>
      <c r="V48" s="19">
        <v>-15</v>
      </c>
    </row>
    <row r="49" spans="6:22" x14ac:dyDescent="0.25">
      <c r="F49">
        <v>8</v>
      </c>
      <c r="G49" s="19">
        <v>0</v>
      </c>
      <c r="H49" s="19">
        <v>-5131.7655468750008</v>
      </c>
      <c r="I49" s="19">
        <v>0</v>
      </c>
      <c r="J49" s="2">
        <v>0</v>
      </c>
      <c r="K49" s="2">
        <v>0</v>
      </c>
      <c r="L49" s="2">
        <v>0</v>
      </c>
      <c r="M49" s="2">
        <v>0</v>
      </c>
      <c r="N49" s="2">
        <v>5131.7655468750008</v>
      </c>
      <c r="O49" s="2">
        <v>0</v>
      </c>
      <c r="Q49">
        <v>8</v>
      </c>
      <c r="R49" s="2">
        <v>0</v>
      </c>
      <c r="U49">
        <v>8</v>
      </c>
      <c r="V49" s="19">
        <v>0</v>
      </c>
    </row>
    <row r="50" spans="6:22" x14ac:dyDescent="0.25">
      <c r="F50">
        <v>9</v>
      </c>
      <c r="G50" s="19">
        <v>-20266.666666666675</v>
      </c>
      <c r="H50" s="19">
        <v>0</v>
      </c>
      <c r="I50" s="19">
        <v>-13511.111111111117</v>
      </c>
      <c r="J50" s="2">
        <v>0</v>
      </c>
      <c r="K50" s="2">
        <v>0</v>
      </c>
      <c r="L50" s="2">
        <v>0</v>
      </c>
      <c r="M50" s="2">
        <v>-20266.666666666675</v>
      </c>
      <c r="N50" s="2">
        <v>0</v>
      </c>
      <c r="O50" s="2">
        <v>13511.111111111117</v>
      </c>
      <c r="Q50">
        <v>9</v>
      </c>
      <c r="R50" s="2">
        <v>0</v>
      </c>
      <c r="U50">
        <v>9</v>
      </c>
      <c r="V50" s="19">
        <v>30</v>
      </c>
    </row>
    <row r="54" spans="6:22" x14ac:dyDescent="0.25">
      <c r="G54" s="2">
        <v>-6414.7069335937513</v>
      </c>
      <c r="H54" s="2">
        <v>0</v>
      </c>
      <c r="I54" s="2">
        <v>0</v>
      </c>
      <c r="M54" s="19">
        <v>0</v>
      </c>
    </row>
    <row r="55" spans="6:22" x14ac:dyDescent="0.25">
      <c r="G55" s="2">
        <v>0</v>
      </c>
      <c r="H55" s="2">
        <v>25333.333333333343</v>
      </c>
      <c r="I55" s="2">
        <v>-31666.666666666679</v>
      </c>
      <c r="K55" s="2">
        <v>2.3E-3</v>
      </c>
      <c r="M55" s="19">
        <v>15</v>
      </c>
    </row>
    <row r="56" spans="6:22" x14ac:dyDescent="0.25">
      <c r="G56" s="2">
        <v>0</v>
      </c>
      <c r="H56" s="2">
        <v>31666.666666666679</v>
      </c>
      <c r="I56" s="2">
        <v>-26388.888888888898</v>
      </c>
      <c r="J56" t="s">
        <v>24</v>
      </c>
      <c r="K56" s="2">
        <v>-3.0999999999999999E-3</v>
      </c>
      <c r="L56" t="s">
        <v>30</v>
      </c>
      <c r="M56" s="19">
        <v>25</v>
      </c>
    </row>
    <row r="57" spans="6:22" x14ac:dyDescent="0.25">
      <c r="G57" s="2">
        <v>20266.666666666675</v>
      </c>
      <c r="H57" s="2">
        <v>0</v>
      </c>
      <c r="I57" s="2">
        <v>20266.666666666675</v>
      </c>
      <c r="K57" s="2">
        <v>-6.0000000000000001E-3</v>
      </c>
      <c r="M57" s="19">
        <v>-15</v>
      </c>
    </row>
    <row r="58" spans="6:22" x14ac:dyDescent="0.25">
      <c r="G58" s="2">
        <v>0</v>
      </c>
      <c r="H58" s="2">
        <v>-5131.7655468750008</v>
      </c>
      <c r="I58" s="2">
        <v>0</v>
      </c>
      <c r="M58" s="19">
        <v>0</v>
      </c>
    </row>
    <row r="59" spans="6:22" x14ac:dyDescent="0.25">
      <c r="G59" s="2">
        <v>-20266.666666666675</v>
      </c>
      <c r="H59" s="2">
        <v>0</v>
      </c>
      <c r="I59" s="2">
        <v>-13511.111111111117</v>
      </c>
      <c r="M59" s="19">
        <v>30</v>
      </c>
    </row>
    <row r="62" spans="6:22" x14ac:dyDescent="0.25">
      <c r="G62" s="2">
        <f t="array" ref="G62:G67">MMULT(G54:I59,K55:K57)</f>
        <v>-14.753825947265627</v>
      </c>
      <c r="I62" s="19">
        <v>0</v>
      </c>
      <c r="K62">
        <f t="shared" ref="K62:K67" si="0">G62+I62</f>
        <v>-14.753825947265627</v>
      </c>
    </row>
    <row r="63" spans="6:22" x14ac:dyDescent="0.25">
      <c r="G63" s="2">
        <v>111.46666666666673</v>
      </c>
      <c r="I63" s="19">
        <v>15</v>
      </c>
      <c r="K63">
        <f t="shared" si="0"/>
        <v>126.46666666666673</v>
      </c>
    </row>
    <row r="64" spans="6:22" x14ac:dyDescent="0.25">
      <c r="G64" s="2">
        <v>60.1666666666667</v>
      </c>
      <c r="I64" s="19">
        <v>25</v>
      </c>
      <c r="K64">
        <f t="shared" si="0"/>
        <v>85.1666666666667</v>
      </c>
    </row>
    <row r="65" spans="7:11" x14ac:dyDescent="0.25">
      <c r="G65" s="2">
        <v>-74.986666666666707</v>
      </c>
      <c r="I65" s="19">
        <v>-15</v>
      </c>
      <c r="K65">
        <f t="shared" si="0"/>
        <v>-89.986666666666707</v>
      </c>
    </row>
    <row r="66" spans="7:11" x14ac:dyDescent="0.25">
      <c r="G66" s="2">
        <v>15.908473195312501</v>
      </c>
      <c r="I66" s="19">
        <v>0</v>
      </c>
      <c r="K66">
        <f t="shared" si="0"/>
        <v>15.908473195312501</v>
      </c>
    </row>
    <row r="67" spans="7:11" x14ac:dyDescent="0.25">
      <c r="G67" s="2">
        <v>34.453333333333354</v>
      </c>
      <c r="I67" s="19">
        <v>30</v>
      </c>
      <c r="K67">
        <f t="shared" si="0"/>
        <v>64.453333333333347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T110"/>
  <sheetViews>
    <sheetView topLeftCell="A31" zoomScale="40" zoomScaleNormal="40" workbookViewId="0">
      <selection activeCell="H110" sqref="H110"/>
    </sheetView>
  </sheetViews>
  <sheetFormatPr baseColWidth="10" defaultRowHeight="15" x14ac:dyDescent="0.25"/>
  <cols>
    <col min="5" max="7" width="12.75" bestFit="1" customWidth="1"/>
    <col min="8" max="8" width="11.75" bestFit="1" customWidth="1"/>
    <col min="9" max="11" width="11.625" bestFit="1" customWidth="1"/>
  </cols>
  <sheetData>
    <row r="9" spans="4:10" x14ac:dyDescent="0.25">
      <c r="E9">
        <v>7</v>
      </c>
      <c r="F9">
        <v>8</v>
      </c>
      <c r="G9">
        <v>9</v>
      </c>
      <c r="H9">
        <v>1</v>
      </c>
      <c r="I9">
        <v>2</v>
      </c>
      <c r="J9">
        <v>3</v>
      </c>
    </row>
    <row r="10" spans="4:10" x14ac:dyDescent="0.25">
      <c r="D10">
        <v>7</v>
      </c>
      <c r="E10" s="4">
        <v>18504.886434911121</v>
      </c>
      <c r="F10" s="2">
        <v>-22231.393905741486</v>
      </c>
      <c r="G10" s="2">
        <v>18890.302273918231</v>
      </c>
      <c r="H10" s="2">
        <v>385.41583900710611</v>
      </c>
      <c r="I10" s="2">
        <v>-15549.210642094971</v>
      </c>
      <c r="J10" s="2">
        <v>-18890.302273918231</v>
      </c>
    </row>
    <row r="11" spans="4:10" x14ac:dyDescent="0.25">
      <c r="D11">
        <v>8</v>
      </c>
      <c r="E11" s="2">
        <v>-22231.393905741486</v>
      </c>
      <c r="F11" s="2">
        <v>51851.977293523349</v>
      </c>
      <c r="G11" s="2">
        <v>-37780.604547836461</v>
      </c>
      <c r="H11" s="2">
        <v>-15549.210642094971</v>
      </c>
      <c r="I11" s="2">
        <v>23709.231802149559</v>
      </c>
      <c r="J11" s="2">
        <v>37780.604547836461</v>
      </c>
    </row>
    <row r="12" spans="4:10" x14ac:dyDescent="0.25">
      <c r="D12">
        <v>9</v>
      </c>
      <c r="E12" s="2">
        <v>18890.302273918231</v>
      </c>
      <c r="F12" s="2">
        <v>-37780.604547836461</v>
      </c>
      <c r="G12" s="2">
        <v>37780.604547836454</v>
      </c>
      <c r="H12" s="2">
        <v>18890.302273918231</v>
      </c>
      <c r="I12" s="2">
        <v>-37780.604547836461</v>
      </c>
      <c r="J12" s="2">
        <v>-37780.604547836454</v>
      </c>
    </row>
    <row r="13" spans="4:10" x14ac:dyDescent="0.25">
      <c r="D13">
        <v>1</v>
      </c>
      <c r="E13" s="2">
        <v>385.41583900710611</v>
      </c>
      <c r="F13" s="2">
        <v>-15549.210642094971</v>
      </c>
      <c r="G13" s="2">
        <v>18890.302273918231</v>
      </c>
      <c r="H13" s="2">
        <v>18504.886434911121</v>
      </c>
      <c r="I13" s="2">
        <v>-22231.393905741486</v>
      </c>
      <c r="J13" s="2">
        <v>-18890.302273918231</v>
      </c>
    </row>
    <row r="14" spans="4:10" x14ac:dyDescent="0.25">
      <c r="D14">
        <v>2</v>
      </c>
      <c r="E14" s="2">
        <v>-15549.210642094971</v>
      </c>
      <c r="F14" s="2">
        <v>23709.231802149559</v>
      </c>
      <c r="G14" s="2">
        <v>-37780.604547836461</v>
      </c>
      <c r="H14" s="2">
        <v>-22231.393905741486</v>
      </c>
      <c r="I14" s="2">
        <v>51851.977293523349</v>
      </c>
      <c r="J14" s="2">
        <v>37780.604547836461</v>
      </c>
    </row>
    <row r="15" spans="4:10" x14ac:dyDescent="0.25">
      <c r="D15">
        <v>3</v>
      </c>
      <c r="E15" s="2">
        <v>-18890.302273918231</v>
      </c>
      <c r="F15" s="2">
        <v>37780.604547836461</v>
      </c>
      <c r="G15" s="2">
        <v>-37780.604547836454</v>
      </c>
      <c r="H15" s="2">
        <v>-18890.302273918231</v>
      </c>
      <c r="I15" s="2">
        <v>37780.604547836461</v>
      </c>
      <c r="J15" s="2">
        <v>37780.604547836454</v>
      </c>
    </row>
    <row r="18" spans="4:10" x14ac:dyDescent="0.25"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19" spans="4:10" x14ac:dyDescent="0.25">
      <c r="D19">
        <v>1</v>
      </c>
      <c r="E19" s="2">
        <v>46933.33333333335</v>
      </c>
      <c r="F19" s="2">
        <v>0</v>
      </c>
      <c r="G19" s="2">
        <v>23466.666666666675</v>
      </c>
      <c r="H19" s="2">
        <v>23466.666666666675</v>
      </c>
      <c r="I19" s="2">
        <v>0</v>
      </c>
      <c r="J19" s="2">
        <v>-23466.666666666675</v>
      </c>
    </row>
    <row r="20" spans="4:10" x14ac:dyDescent="0.25">
      <c r="D20">
        <v>2</v>
      </c>
      <c r="E20" s="2">
        <v>0</v>
      </c>
      <c r="F20" s="2">
        <v>5507.57666015625</v>
      </c>
      <c r="G20" s="2">
        <v>0</v>
      </c>
      <c r="H20" s="2">
        <v>0</v>
      </c>
      <c r="I20" s="2">
        <v>-5507.57666015625</v>
      </c>
      <c r="J20" s="2">
        <v>0</v>
      </c>
    </row>
    <row r="21" spans="4:10" x14ac:dyDescent="0.25">
      <c r="D21">
        <v>3</v>
      </c>
      <c r="E21" s="2">
        <v>23466.666666666675</v>
      </c>
      <c r="F21" s="2">
        <v>0</v>
      </c>
      <c r="G21" s="2">
        <v>15644.444444444449</v>
      </c>
      <c r="H21" s="2">
        <v>23466.666666666675</v>
      </c>
      <c r="I21" s="2">
        <v>0</v>
      </c>
      <c r="J21" s="2">
        <v>-15644.444444444449</v>
      </c>
    </row>
    <row r="22" spans="4:10" x14ac:dyDescent="0.25">
      <c r="D22">
        <v>4</v>
      </c>
      <c r="E22" s="2">
        <v>23466.666666666675</v>
      </c>
      <c r="F22" s="2">
        <v>0</v>
      </c>
      <c r="G22" s="2">
        <v>23466.666666666675</v>
      </c>
      <c r="H22" s="2">
        <v>46933.33333333335</v>
      </c>
      <c r="I22" s="2">
        <v>0</v>
      </c>
      <c r="J22" s="2">
        <v>-23466.666666666675</v>
      </c>
    </row>
    <row r="23" spans="4:10" x14ac:dyDescent="0.25">
      <c r="D23">
        <v>5</v>
      </c>
      <c r="E23" s="2">
        <v>0</v>
      </c>
      <c r="F23" s="2">
        <v>-5507.57666015625</v>
      </c>
      <c r="G23" s="2">
        <v>0</v>
      </c>
      <c r="H23" s="2">
        <v>0</v>
      </c>
      <c r="I23" s="2">
        <v>5507.57666015625</v>
      </c>
      <c r="J23" s="2">
        <v>0</v>
      </c>
    </row>
    <row r="24" spans="4:10" x14ac:dyDescent="0.25">
      <c r="D24">
        <v>6</v>
      </c>
      <c r="E24" s="2">
        <v>-23466.666666666675</v>
      </c>
      <c r="F24" s="2">
        <v>0</v>
      </c>
      <c r="G24" s="2">
        <v>-15644.444444444449</v>
      </c>
      <c r="H24" s="2">
        <v>-23466.666666666675</v>
      </c>
      <c r="I24" s="2">
        <v>0</v>
      </c>
      <c r="J24" s="2">
        <v>15644.444444444449</v>
      </c>
    </row>
    <row r="27" spans="4:10" x14ac:dyDescent="0.25">
      <c r="E27">
        <v>10</v>
      </c>
      <c r="F27">
        <v>11</v>
      </c>
      <c r="G27">
        <v>12</v>
      </c>
      <c r="H27">
        <v>4</v>
      </c>
      <c r="I27">
        <v>5</v>
      </c>
      <c r="J27">
        <v>6</v>
      </c>
    </row>
    <row r="28" spans="4:10" x14ac:dyDescent="0.25">
      <c r="D28">
        <v>10</v>
      </c>
      <c r="E28" s="2">
        <v>8261.364990234375</v>
      </c>
      <c r="F28" s="2">
        <v>0</v>
      </c>
      <c r="G28" s="2">
        <v>0</v>
      </c>
      <c r="H28" s="2">
        <v>-8261.364990234375</v>
      </c>
      <c r="I28" s="2">
        <v>0</v>
      </c>
      <c r="J28" s="2">
        <v>0</v>
      </c>
    </row>
    <row r="29" spans="4:10" x14ac:dyDescent="0.25">
      <c r="D29">
        <v>11</v>
      </c>
      <c r="E29" s="2">
        <v>0</v>
      </c>
      <c r="F29" s="2">
        <v>70400.000000000029</v>
      </c>
      <c r="G29" s="2">
        <v>-52800.000000000022</v>
      </c>
      <c r="H29" s="2">
        <v>0</v>
      </c>
      <c r="I29" s="2">
        <v>35200.000000000015</v>
      </c>
      <c r="J29" s="2">
        <v>52800.000000000022</v>
      </c>
    </row>
    <row r="30" spans="4:10" x14ac:dyDescent="0.25">
      <c r="D30">
        <v>12</v>
      </c>
      <c r="E30" s="2">
        <v>0</v>
      </c>
      <c r="F30" s="2">
        <v>-52800.000000000022</v>
      </c>
      <c r="G30" s="2">
        <v>52800.000000000022</v>
      </c>
      <c r="H30" s="2">
        <v>0</v>
      </c>
      <c r="I30" s="2">
        <v>-52800.000000000022</v>
      </c>
      <c r="J30" s="2">
        <v>-52800.000000000022</v>
      </c>
    </row>
    <row r="31" spans="4:10" x14ac:dyDescent="0.25">
      <c r="D31">
        <v>4</v>
      </c>
      <c r="E31" s="2">
        <v>-8261.364990234375</v>
      </c>
      <c r="F31" s="2">
        <v>0</v>
      </c>
      <c r="G31" s="2">
        <v>0</v>
      </c>
      <c r="H31" s="2">
        <v>8261.364990234375</v>
      </c>
      <c r="I31" s="2">
        <v>0</v>
      </c>
      <c r="J31" s="2">
        <v>0</v>
      </c>
    </row>
    <row r="32" spans="4:10" x14ac:dyDescent="0.25">
      <c r="D32">
        <v>5</v>
      </c>
      <c r="E32" s="2">
        <v>0</v>
      </c>
      <c r="F32" s="2">
        <v>35200.000000000015</v>
      </c>
      <c r="G32" s="2">
        <v>-52800.000000000022</v>
      </c>
      <c r="H32" s="2">
        <v>0</v>
      </c>
      <c r="I32" s="2">
        <v>70400.000000000029</v>
      </c>
      <c r="J32" s="2">
        <v>52800.000000000022</v>
      </c>
    </row>
    <row r="33" spans="2:20" x14ac:dyDescent="0.25">
      <c r="D33">
        <v>6</v>
      </c>
      <c r="E33" s="2">
        <v>0</v>
      </c>
      <c r="F33" s="2">
        <v>52800.000000000022</v>
      </c>
      <c r="G33" s="2">
        <v>-52800.000000000022</v>
      </c>
      <c r="H33" s="2">
        <v>0</v>
      </c>
      <c r="I33" s="2">
        <v>52800.000000000022</v>
      </c>
      <c r="J33" s="2">
        <v>52800.000000000022</v>
      </c>
    </row>
    <row r="38" spans="2:20" x14ac:dyDescent="0.25"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</row>
    <row r="39" spans="2:20" x14ac:dyDescent="0.25">
      <c r="B39" s="21">
        <v>0</v>
      </c>
      <c r="D39">
        <v>1</v>
      </c>
      <c r="E39" s="21">
        <v>65438.219768244468</v>
      </c>
      <c r="F39" s="21">
        <v>-22231.393905741486</v>
      </c>
      <c r="G39" s="21">
        <v>4576.3643927484445</v>
      </c>
      <c r="H39" s="21">
        <v>23466.666666666675</v>
      </c>
      <c r="I39" s="21">
        <v>0</v>
      </c>
      <c r="J39" s="21">
        <v>-23466.666666666675</v>
      </c>
      <c r="K39" s="2">
        <v>385.41583900710611</v>
      </c>
      <c r="L39" s="2">
        <v>-15549.210642094971</v>
      </c>
      <c r="M39" s="2">
        <v>18890.302273918231</v>
      </c>
      <c r="N39" s="2">
        <v>0</v>
      </c>
      <c r="O39" s="21">
        <v>0</v>
      </c>
      <c r="P39" s="2">
        <v>0</v>
      </c>
      <c r="Q39" s="20">
        <v>1</v>
      </c>
      <c r="R39" s="21" t="s">
        <v>38</v>
      </c>
      <c r="T39" s="21">
        <f>-2.8+11.25</f>
        <v>8.4499999999999993</v>
      </c>
    </row>
    <row r="40" spans="2:20" x14ac:dyDescent="0.25">
      <c r="B40" s="21">
        <v>0</v>
      </c>
      <c r="D40">
        <v>2</v>
      </c>
      <c r="E40" s="21">
        <v>-22231.393905741486</v>
      </c>
      <c r="F40" s="21">
        <v>57359.553953679599</v>
      </c>
      <c r="G40" s="21">
        <v>37780.604547836461</v>
      </c>
      <c r="H40" s="21">
        <v>0</v>
      </c>
      <c r="I40" s="21">
        <v>-5507.57666015625</v>
      </c>
      <c r="J40" s="21">
        <v>0</v>
      </c>
      <c r="K40" s="2">
        <v>-15549.210642094971</v>
      </c>
      <c r="L40" s="2">
        <v>23709.231802149559</v>
      </c>
      <c r="M40" s="2">
        <v>-37780.604547836461</v>
      </c>
      <c r="N40" s="2">
        <v>0</v>
      </c>
      <c r="O40" s="21">
        <v>0</v>
      </c>
      <c r="P40" s="2">
        <v>0</v>
      </c>
      <c r="Q40" s="20">
        <v>2</v>
      </c>
      <c r="R40" s="21" t="s">
        <v>39</v>
      </c>
      <c r="T40" s="21">
        <v>5.6</v>
      </c>
    </row>
    <row r="41" spans="2:20" x14ac:dyDescent="0.25">
      <c r="B41" s="21">
        <v>0</v>
      </c>
      <c r="D41">
        <v>3</v>
      </c>
      <c r="E41" s="21">
        <v>4576.3643927484445</v>
      </c>
      <c r="F41" s="21">
        <v>37780.604547836461</v>
      </c>
      <c r="G41" s="21">
        <v>53425.048992280907</v>
      </c>
      <c r="H41" s="21">
        <v>23466.666666666675</v>
      </c>
      <c r="I41" s="21">
        <v>0</v>
      </c>
      <c r="J41" s="21">
        <v>-15644.444444444449</v>
      </c>
      <c r="K41" s="2">
        <v>-18890.302273918231</v>
      </c>
      <c r="L41" s="2">
        <v>37780.604547836461</v>
      </c>
      <c r="M41" s="2">
        <v>-37780.604547836454</v>
      </c>
      <c r="N41" s="2">
        <v>0</v>
      </c>
      <c r="O41" s="21">
        <v>0</v>
      </c>
      <c r="P41" s="2">
        <v>0</v>
      </c>
      <c r="Q41" s="20">
        <v>3</v>
      </c>
      <c r="R41" s="21" t="s">
        <v>35</v>
      </c>
      <c r="T41" s="21">
        <f>22.5+16.8</f>
        <v>39.299999999999997</v>
      </c>
    </row>
    <row r="42" spans="2:20" x14ac:dyDescent="0.25">
      <c r="B42" s="21">
        <v>0</v>
      </c>
      <c r="D42">
        <v>4</v>
      </c>
      <c r="E42" s="21">
        <v>23466.666666666675</v>
      </c>
      <c r="F42" s="21">
        <v>0</v>
      </c>
      <c r="G42" s="21">
        <v>23466.666666666675</v>
      </c>
      <c r="H42" s="21">
        <v>55194.698323567725</v>
      </c>
      <c r="I42" s="21">
        <v>0</v>
      </c>
      <c r="J42" s="21">
        <v>-23466.666666666675</v>
      </c>
      <c r="K42" s="2">
        <v>0</v>
      </c>
      <c r="L42" s="2">
        <v>0</v>
      </c>
      <c r="M42" s="2">
        <v>0</v>
      </c>
      <c r="N42" s="2">
        <v>-8261.364990234375</v>
      </c>
      <c r="O42" s="21">
        <v>0</v>
      </c>
      <c r="P42" s="2">
        <v>0</v>
      </c>
      <c r="Q42" s="20">
        <v>4</v>
      </c>
      <c r="R42" s="21" t="s">
        <v>40</v>
      </c>
      <c r="T42" s="21">
        <f>-11.25</f>
        <v>-11.25</v>
      </c>
    </row>
    <row r="43" spans="2:20" x14ac:dyDescent="0.25">
      <c r="B43" s="21">
        <v>0</v>
      </c>
      <c r="D43">
        <v>5</v>
      </c>
      <c r="E43" s="21">
        <v>0</v>
      </c>
      <c r="F43" s="21">
        <v>-5507.57666015625</v>
      </c>
      <c r="G43" s="21">
        <v>0</v>
      </c>
      <c r="H43" s="21">
        <v>0</v>
      </c>
      <c r="I43" s="21">
        <v>75907.576660156279</v>
      </c>
      <c r="J43" s="21">
        <v>52800.000000000022</v>
      </c>
      <c r="K43" s="2">
        <v>0</v>
      </c>
      <c r="L43" s="2">
        <v>0</v>
      </c>
      <c r="M43" s="2">
        <v>0</v>
      </c>
      <c r="N43" s="2">
        <v>0</v>
      </c>
      <c r="O43" s="21">
        <v>35200.000000000015</v>
      </c>
      <c r="P43" s="2">
        <v>-52800.000000000022</v>
      </c>
      <c r="Q43" s="20">
        <v>5</v>
      </c>
      <c r="R43" s="21" t="s">
        <v>41</v>
      </c>
      <c r="T43" s="21">
        <v>5</v>
      </c>
    </row>
    <row r="44" spans="2:20" x14ac:dyDescent="0.25">
      <c r="B44" s="21">
        <v>0</v>
      </c>
      <c r="C44" t="s">
        <v>34</v>
      </c>
      <c r="D44">
        <v>6</v>
      </c>
      <c r="E44" s="21">
        <v>-23466.666666666675</v>
      </c>
      <c r="F44" s="21">
        <v>0</v>
      </c>
      <c r="G44" s="21">
        <v>-15644.444444444449</v>
      </c>
      <c r="H44" s="21">
        <v>-23466.666666666675</v>
      </c>
      <c r="I44" s="21">
        <v>52800.000000000022</v>
      </c>
      <c r="J44" s="21">
        <v>68444.444444444467</v>
      </c>
      <c r="K44" s="2">
        <v>0</v>
      </c>
      <c r="L44" s="2">
        <v>0</v>
      </c>
      <c r="M44" s="2">
        <v>0</v>
      </c>
      <c r="N44" s="2">
        <v>0</v>
      </c>
      <c r="O44" s="21">
        <v>52800.000000000022</v>
      </c>
      <c r="P44" s="2">
        <v>-52800.000000000022</v>
      </c>
      <c r="Q44" s="20">
        <v>6</v>
      </c>
      <c r="R44" s="21" t="s">
        <v>36</v>
      </c>
      <c r="T44" s="21">
        <f>22.6+15</f>
        <v>37.6</v>
      </c>
    </row>
    <row r="45" spans="2:20" x14ac:dyDescent="0.25">
      <c r="B45" s="2"/>
      <c r="D45">
        <v>7</v>
      </c>
      <c r="E45" s="19">
        <v>385.41583900710611</v>
      </c>
      <c r="F45" s="19">
        <v>-15549.210642094971</v>
      </c>
      <c r="G45" s="19">
        <v>-18890.302273918231</v>
      </c>
      <c r="H45" s="19">
        <v>0</v>
      </c>
      <c r="I45" s="19">
        <v>0</v>
      </c>
      <c r="J45" s="19">
        <v>0</v>
      </c>
      <c r="K45" s="4">
        <v>18504.886434911121</v>
      </c>
      <c r="L45" s="2">
        <v>-22231.393905741486</v>
      </c>
      <c r="M45" s="2">
        <v>18890.302273918231</v>
      </c>
      <c r="N45" s="2">
        <v>0</v>
      </c>
      <c r="O45" s="19">
        <v>0</v>
      </c>
      <c r="P45" s="2">
        <v>0</v>
      </c>
      <c r="Q45" t="s">
        <v>42</v>
      </c>
      <c r="R45" s="2">
        <v>0</v>
      </c>
      <c r="S45" t="s">
        <v>30</v>
      </c>
      <c r="T45" s="2">
        <f>2.8</f>
        <v>2.8</v>
      </c>
    </row>
    <row r="46" spans="2:20" x14ac:dyDescent="0.25">
      <c r="B46" s="2"/>
      <c r="D46">
        <v>8</v>
      </c>
      <c r="E46" s="19">
        <v>-15549.210642094971</v>
      </c>
      <c r="F46" s="19">
        <v>23709.231802149559</v>
      </c>
      <c r="G46" s="19">
        <v>37780.604547836461</v>
      </c>
      <c r="H46" s="19">
        <v>0</v>
      </c>
      <c r="I46" s="19">
        <v>0</v>
      </c>
      <c r="J46" s="19">
        <v>0</v>
      </c>
      <c r="K46" s="2">
        <v>-22231.393905741486</v>
      </c>
      <c r="L46" s="2">
        <v>51851.977293523349</v>
      </c>
      <c r="M46" s="2">
        <v>-37780.604547836461</v>
      </c>
      <c r="N46" s="2">
        <v>0</v>
      </c>
      <c r="O46" s="19">
        <v>0</v>
      </c>
      <c r="P46" s="2">
        <v>0</v>
      </c>
      <c r="Q46" s="20">
        <v>8</v>
      </c>
      <c r="R46" s="2">
        <v>0</v>
      </c>
      <c r="T46" s="2">
        <v>-5.6</v>
      </c>
    </row>
    <row r="47" spans="2:20" x14ac:dyDescent="0.25">
      <c r="B47" s="2"/>
      <c r="D47">
        <v>9</v>
      </c>
      <c r="E47" s="19">
        <v>18890.302273918231</v>
      </c>
      <c r="F47" s="19">
        <v>-37780.604547836461</v>
      </c>
      <c r="G47" s="19">
        <v>-37780.604547836454</v>
      </c>
      <c r="H47" s="19">
        <v>0</v>
      </c>
      <c r="I47" s="19">
        <v>0</v>
      </c>
      <c r="J47" s="19">
        <v>0</v>
      </c>
      <c r="K47" s="2">
        <v>18890.302273918231</v>
      </c>
      <c r="L47" s="2">
        <v>-37780.604547836461</v>
      </c>
      <c r="M47" s="2">
        <v>37780.604547836454</v>
      </c>
      <c r="N47" s="2">
        <v>0</v>
      </c>
      <c r="O47" s="19">
        <v>0</v>
      </c>
      <c r="P47" s="2">
        <v>0</v>
      </c>
      <c r="Q47" s="20">
        <v>9</v>
      </c>
      <c r="R47" s="2">
        <v>0</v>
      </c>
      <c r="T47" s="2">
        <v>16.8</v>
      </c>
    </row>
    <row r="48" spans="2:20" x14ac:dyDescent="0.25">
      <c r="B48" s="2"/>
      <c r="D48">
        <v>10</v>
      </c>
      <c r="E48" s="19">
        <v>0</v>
      </c>
      <c r="F48" s="19">
        <v>0</v>
      </c>
      <c r="G48" s="19">
        <v>0</v>
      </c>
      <c r="H48" s="19">
        <v>-8261.364990234375</v>
      </c>
      <c r="I48" s="19">
        <v>0</v>
      </c>
      <c r="J48" s="19">
        <v>0</v>
      </c>
      <c r="K48" s="2">
        <v>0</v>
      </c>
      <c r="L48" s="2">
        <v>0</v>
      </c>
      <c r="M48" s="2">
        <v>0</v>
      </c>
      <c r="N48" s="2">
        <v>8261.364990234375</v>
      </c>
      <c r="O48" s="19">
        <v>0</v>
      </c>
      <c r="P48" s="2">
        <v>0</v>
      </c>
      <c r="Q48" s="20">
        <v>10</v>
      </c>
      <c r="R48" s="2">
        <v>0</v>
      </c>
      <c r="T48" s="2">
        <v>0</v>
      </c>
    </row>
    <row r="49" spans="2:20" x14ac:dyDescent="0.25">
      <c r="B49" s="21">
        <v>0</v>
      </c>
      <c r="D49">
        <v>11</v>
      </c>
      <c r="E49" s="21">
        <v>0</v>
      </c>
      <c r="F49" s="21">
        <v>0</v>
      </c>
      <c r="G49" s="21">
        <v>0</v>
      </c>
      <c r="H49" s="21">
        <v>0</v>
      </c>
      <c r="I49" s="21">
        <v>35200.000000000015</v>
      </c>
      <c r="J49" s="21">
        <v>52800.000000000022</v>
      </c>
      <c r="K49" s="2">
        <v>0</v>
      </c>
      <c r="L49" s="2">
        <v>0</v>
      </c>
      <c r="M49" s="2">
        <v>0</v>
      </c>
      <c r="N49" s="2">
        <v>0</v>
      </c>
      <c r="O49" s="21">
        <v>70400.000000000029</v>
      </c>
      <c r="P49" s="2">
        <v>-52800.000000000022</v>
      </c>
      <c r="Q49" s="20">
        <v>11</v>
      </c>
      <c r="R49" s="21" t="s">
        <v>37</v>
      </c>
      <c r="T49" s="21">
        <v>-5</v>
      </c>
    </row>
    <row r="50" spans="2:20" x14ac:dyDescent="0.25">
      <c r="B50" s="2"/>
      <c r="D50">
        <v>12</v>
      </c>
      <c r="E50" s="19">
        <v>0</v>
      </c>
      <c r="F50" s="19">
        <v>0</v>
      </c>
      <c r="G50" s="19">
        <v>0</v>
      </c>
      <c r="H50" s="19">
        <v>0</v>
      </c>
      <c r="I50" s="19">
        <v>-52800.000000000022</v>
      </c>
      <c r="J50" s="19">
        <v>-52800.000000000022</v>
      </c>
      <c r="K50" s="2">
        <v>0</v>
      </c>
      <c r="L50" s="2">
        <v>0</v>
      </c>
      <c r="M50" s="2">
        <v>0</v>
      </c>
      <c r="N50" s="2">
        <v>0</v>
      </c>
      <c r="O50" s="19">
        <v>-52800.000000000022</v>
      </c>
      <c r="P50" s="2">
        <v>52800.000000000022</v>
      </c>
      <c r="Q50" s="20">
        <v>12</v>
      </c>
      <c r="R50" s="2">
        <v>0</v>
      </c>
      <c r="T50" s="2">
        <v>15</v>
      </c>
    </row>
    <row r="56" spans="2:20" x14ac:dyDescent="0.25">
      <c r="B56" s="21">
        <v>0</v>
      </c>
      <c r="E56" s="21">
        <v>65438.219768244468</v>
      </c>
      <c r="F56" s="21">
        <v>-22231.393905741486</v>
      </c>
      <c r="G56" s="21">
        <v>4576.3643927484445</v>
      </c>
      <c r="H56" s="21">
        <v>23466.666666666675</v>
      </c>
      <c r="I56" s="21">
        <v>0</v>
      </c>
      <c r="J56" s="21">
        <v>-23466.666666666675</v>
      </c>
      <c r="K56" s="21">
        <v>0</v>
      </c>
      <c r="M56" s="21" t="s">
        <v>38</v>
      </c>
      <c r="O56" s="21">
        <f>-2.8+11.25</f>
        <v>8.4499999999999993</v>
      </c>
    </row>
    <row r="57" spans="2:20" x14ac:dyDescent="0.25">
      <c r="B57" s="21">
        <v>0</v>
      </c>
      <c r="E57" s="21">
        <v>-22231.393905741486</v>
      </c>
      <c r="F57" s="21">
        <v>57359.553953679599</v>
      </c>
      <c r="G57" s="21">
        <v>37780.604547836461</v>
      </c>
      <c r="H57" s="21">
        <v>0</v>
      </c>
      <c r="I57" s="21">
        <v>-5507.57666015625</v>
      </c>
      <c r="J57" s="21">
        <v>0</v>
      </c>
      <c r="K57" s="21">
        <v>0</v>
      </c>
      <c r="M57" s="21" t="s">
        <v>39</v>
      </c>
      <c r="O57" s="21">
        <v>5.6</v>
      </c>
    </row>
    <row r="58" spans="2:20" x14ac:dyDescent="0.25">
      <c r="B58" s="21">
        <v>0</v>
      </c>
      <c r="E58" s="21">
        <v>4576.3643927484445</v>
      </c>
      <c r="F58" s="21">
        <v>37780.604547836461</v>
      </c>
      <c r="G58" s="21">
        <v>53425.048992280907</v>
      </c>
      <c r="H58" s="21">
        <v>23466.666666666675</v>
      </c>
      <c r="I58" s="21">
        <v>0</v>
      </c>
      <c r="J58" s="21">
        <v>-15644.444444444449</v>
      </c>
      <c r="K58" s="21">
        <v>0</v>
      </c>
      <c r="M58" s="21" t="s">
        <v>35</v>
      </c>
      <c r="O58" s="21">
        <f>22.5+16.8</f>
        <v>39.299999999999997</v>
      </c>
    </row>
    <row r="59" spans="2:20" x14ac:dyDescent="0.25">
      <c r="B59" s="21">
        <v>0</v>
      </c>
      <c r="E59" s="21">
        <v>23466.666666666675</v>
      </c>
      <c r="F59" s="21">
        <v>0</v>
      </c>
      <c r="G59" s="21">
        <v>23466.666666666675</v>
      </c>
      <c r="H59" s="21">
        <v>55194.698323567725</v>
      </c>
      <c r="I59" s="21">
        <v>0</v>
      </c>
      <c r="J59" s="21">
        <v>-23466.666666666675</v>
      </c>
      <c r="K59" s="21">
        <v>0</v>
      </c>
      <c r="M59" s="21" t="s">
        <v>40</v>
      </c>
      <c r="O59" s="21">
        <f>-11.25</f>
        <v>-11.25</v>
      </c>
    </row>
    <row r="60" spans="2:20" x14ac:dyDescent="0.25">
      <c r="B60" s="21">
        <v>0</v>
      </c>
      <c r="E60" s="21">
        <v>0</v>
      </c>
      <c r="F60" s="21">
        <v>-5507.57666015625</v>
      </c>
      <c r="G60" s="21">
        <v>0</v>
      </c>
      <c r="H60" s="21">
        <v>0</v>
      </c>
      <c r="I60" s="21">
        <v>75907.576660156279</v>
      </c>
      <c r="J60" s="21">
        <v>52800.000000000022</v>
      </c>
      <c r="K60" s="21">
        <v>35200.000000000015</v>
      </c>
      <c r="L60" t="s">
        <v>24</v>
      </c>
      <c r="M60" s="21" t="s">
        <v>41</v>
      </c>
      <c r="N60" t="s">
        <v>30</v>
      </c>
      <c r="O60" s="21">
        <v>5</v>
      </c>
    </row>
    <row r="61" spans="2:20" x14ac:dyDescent="0.25">
      <c r="B61" s="21">
        <v>0</v>
      </c>
      <c r="E61" s="21">
        <v>-23466.666666666675</v>
      </c>
      <c r="F61" s="21">
        <v>0</v>
      </c>
      <c r="G61" s="21">
        <v>-15644.444444444449</v>
      </c>
      <c r="H61" s="21">
        <v>-23466.666666666675</v>
      </c>
      <c r="I61" s="21">
        <v>52800.000000000022</v>
      </c>
      <c r="J61" s="21">
        <v>68444.444444444467</v>
      </c>
      <c r="K61" s="21">
        <v>52800.000000000022</v>
      </c>
      <c r="M61" s="21" t="s">
        <v>36</v>
      </c>
      <c r="O61" s="21">
        <f>22.6+15</f>
        <v>37.6</v>
      </c>
    </row>
    <row r="62" spans="2:20" x14ac:dyDescent="0.25">
      <c r="B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35200.000000000015</v>
      </c>
      <c r="J62" s="21">
        <v>52800.000000000022</v>
      </c>
      <c r="K62" s="21">
        <v>70400.000000000029</v>
      </c>
      <c r="M62" s="21" t="s">
        <v>37</v>
      </c>
      <c r="O62" s="21">
        <v>-5</v>
      </c>
    </row>
    <row r="66" spans="5:13" x14ac:dyDescent="0.25">
      <c r="E66" s="22">
        <f t="array" ref="E66:K72">MINVERSE(E56:K62)</f>
        <v>4.5151613026243912E-5</v>
      </c>
      <c r="F66" s="22">
        <v>1.4236195778989698E-6</v>
      </c>
      <c r="G66" s="22">
        <v>1.7689473824028928E-5</v>
      </c>
      <c r="H66" s="22">
        <v>1.668161373090092E-5</v>
      </c>
      <c r="I66" s="22">
        <v>-4.6083079934085635E-5</v>
      </c>
      <c r="J66" s="22">
        <v>1.0207702310427973E-4</v>
      </c>
      <c r="K66" s="22">
        <v>-5.351622736116699E-5</v>
      </c>
      <c r="M66" s="21">
        <v>-8.4499999999999993</v>
      </c>
    </row>
    <row r="67" spans="5:13" x14ac:dyDescent="0.25">
      <c r="E67" s="22">
        <v>1.4236195778989501E-6</v>
      </c>
      <c r="F67" s="22">
        <v>6.6417529262808775E-5</v>
      </c>
      <c r="G67" s="22">
        <v>-6.7563038412872658E-5</v>
      </c>
      <c r="H67" s="22">
        <v>-4.4287812724526685E-6</v>
      </c>
      <c r="I67" s="22">
        <v>4.0936038333518897E-5</v>
      </c>
      <c r="J67" s="22">
        <v>-7.6556119670517355E-5</v>
      </c>
      <c r="K67" s="22">
        <v>3.6949070586128578E-5</v>
      </c>
      <c r="M67" s="21">
        <v>-5.6</v>
      </c>
    </row>
    <row r="68" spans="5:13" x14ac:dyDescent="0.25">
      <c r="E68" s="22">
        <v>1.7689473824028956E-5</v>
      </c>
      <c r="F68" s="22">
        <v>-6.7563038412872631E-5</v>
      </c>
      <c r="G68" s="22">
        <v>1.0261680933975427E-4</v>
      </c>
      <c r="H68" s="22">
        <v>9.6448675690211785E-6</v>
      </c>
      <c r="I68" s="22">
        <v>-7.1124259947729173E-5</v>
      </c>
      <c r="J68" s="22">
        <v>1.429914631002698E-4</v>
      </c>
      <c r="K68" s="22">
        <v>-7.1681467351337799E-5</v>
      </c>
      <c r="M68" s="21">
        <v>-39.299999999999997</v>
      </c>
    </row>
    <row r="69" spans="5:13" x14ac:dyDescent="0.25">
      <c r="E69" s="22">
        <v>1.6681613730900924E-5</v>
      </c>
      <c r="F69" s="22">
        <v>-4.4287812724526685E-6</v>
      </c>
      <c r="G69" s="22">
        <v>9.6448675690211768E-6</v>
      </c>
      <c r="H69" s="22">
        <v>5.0946014276132431E-5</v>
      </c>
      <c r="I69" s="22">
        <v>-4.72983914185856E-5</v>
      </c>
      <c r="J69" s="22">
        <v>1.0354025496864241E-4</v>
      </c>
      <c r="K69" s="22">
        <v>-5.4005995517189018E-5</v>
      </c>
      <c r="L69" t="s">
        <v>24</v>
      </c>
      <c r="M69" s="21">
        <v>11.25</v>
      </c>
    </row>
    <row r="70" spans="5:13" x14ac:dyDescent="0.25">
      <c r="E70" s="22">
        <v>-4.6083079934085649E-5</v>
      </c>
      <c r="F70" s="22">
        <v>4.0936038333518877E-5</v>
      </c>
      <c r="G70" s="22">
        <v>-7.1124259947729187E-5</v>
      </c>
      <c r="H70" s="22">
        <v>-4.7298391418585613E-5</v>
      </c>
      <c r="I70" s="22">
        <v>1.244551833407756E-4</v>
      </c>
      <c r="J70" s="22">
        <v>-2.2845537023148197E-4</v>
      </c>
      <c r="K70" s="22">
        <v>1.0911393600322376E-4</v>
      </c>
      <c r="M70" s="21">
        <v>-5</v>
      </c>
    </row>
    <row r="71" spans="5:13" x14ac:dyDescent="0.25">
      <c r="E71" s="22">
        <v>1.0207702310427974E-4</v>
      </c>
      <c r="F71" s="22">
        <v>-7.6556119670517328E-5</v>
      </c>
      <c r="G71" s="22">
        <v>1.429914631002698E-4</v>
      </c>
      <c r="H71" s="22">
        <v>1.0354025496864241E-4</v>
      </c>
      <c r="I71" s="22">
        <v>-2.2845537023148197E-4</v>
      </c>
      <c r="J71" s="22">
        <v>4.8860001194344868E-4</v>
      </c>
      <c r="K71" s="22">
        <v>-2.5222232384184562E-4</v>
      </c>
      <c r="M71" s="21">
        <v>-37.6</v>
      </c>
    </row>
    <row r="72" spans="5:13" x14ac:dyDescent="0.25">
      <c r="E72" s="22">
        <v>-5.3516227361166976E-5</v>
      </c>
      <c r="F72" s="22">
        <v>3.6949070586128544E-5</v>
      </c>
      <c r="G72" s="22">
        <v>-7.1681467351337758E-5</v>
      </c>
      <c r="H72" s="22">
        <v>-5.4005995517188997E-5</v>
      </c>
      <c r="I72" s="22">
        <v>1.0911393600322367E-4</v>
      </c>
      <c r="J72" s="22">
        <v>-2.5222232384184551E-4</v>
      </c>
      <c r="K72" s="22">
        <v>1.4881432033431776E-4</v>
      </c>
      <c r="M72" s="21">
        <v>5</v>
      </c>
    </row>
    <row r="74" spans="5:13" x14ac:dyDescent="0.25">
      <c r="E74" s="22">
        <f t="array" ref="E74:E80">MMULT(E66:K72,M66:M72)</f>
        <v>-4.772293372376021E-3</v>
      </c>
    </row>
    <row r="75" spans="5:13" x14ac:dyDescent="0.25">
      <c r="E75" s="22">
        <v>5.0800111318803284E-3</v>
      </c>
    </row>
    <row r="76" spans="5:13" x14ac:dyDescent="0.25">
      <c r="E76" s="22">
        <v>-9.0747239351899999E-3</v>
      </c>
    </row>
    <row r="77" spans="5:13" x14ac:dyDescent="0.25">
      <c r="E77" s="22">
        <v>-3.8487107030703922E-3</v>
      </c>
    </row>
    <row r="78" spans="5:13" x14ac:dyDescent="0.25">
      <c r="E78" s="22">
        <v>1.093645240727795E-2</v>
      </c>
    </row>
    <row r="79" spans="5:13" x14ac:dyDescent="0.25">
      <c r="E79" s="22">
        <v>-2.3378768423645131E-2</v>
      </c>
    </row>
    <row r="80" spans="5:13" x14ac:dyDescent="0.25">
      <c r="E80" s="22">
        <v>1.2136872841367601E-2</v>
      </c>
    </row>
    <row r="85" spans="3:15" x14ac:dyDescent="0.25">
      <c r="C85" s="2"/>
      <c r="E85" s="19">
        <v>385.41583900710611</v>
      </c>
      <c r="F85" s="19">
        <v>-15549.210642094971</v>
      </c>
      <c r="G85" s="19">
        <v>-18890.302273918231</v>
      </c>
      <c r="H85" s="19">
        <v>0</v>
      </c>
      <c r="I85" s="19">
        <v>0</v>
      </c>
      <c r="J85" s="19">
        <v>0</v>
      </c>
      <c r="K85" s="19">
        <v>0</v>
      </c>
      <c r="M85" s="23">
        <v>-4.772293372376021E-3</v>
      </c>
      <c r="O85" s="19">
        <v>2.8</v>
      </c>
    </row>
    <row r="86" spans="3:15" x14ac:dyDescent="0.25">
      <c r="C86" s="2"/>
      <c r="E86" s="19">
        <v>-15549.210642094971</v>
      </c>
      <c r="F86" s="19">
        <v>23709.231802149559</v>
      </c>
      <c r="G86" s="19">
        <v>37780.604547836461</v>
      </c>
      <c r="H86" s="19">
        <v>0</v>
      </c>
      <c r="I86" s="19">
        <v>0</v>
      </c>
      <c r="J86" s="19">
        <v>0</v>
      </c>
      <c r="K86" s="19">
        <v>0</v>
      </c>
      <c r="M86" s="23">
        <v>5.0800111318803284E-3</v>
      </c>
      <c r="O86" s="19">
        <v>-5.6</v>
      </c>
    </row>
    <row r="87" spans="3:15" x14ac:dyDescent="0.25">
      <c r="C87" s="2"/>
      <c r="D87" t="s">
        <v>34</v>
      </c>
      <c r="E87" s="19">
        <v>18890.302273918231</v>
      </c>
      <c r="F87" s="19">
        <v>-37780.604547836461</v>
      </c>
      <c r="G87" s="19">
        <v>-37780.604547836454</v>
      </c>
      <c r="H87" s="19">
        <v>0</v>
      </c>
      <c r="I87" s="19">
        <v>0</v>
      </c>
      <c r="J87" s="19">
        <v>0</v>
      </c>
      <c r="K87" s="19">
        <v>0</v>
      </c>
      <c r="L87" t="s">
        <v>24</v>
      </c>
      <c r="M87" s="23">
        <v>-9.0747239351899999E-3</v>
      </c>
      <c r="N87" t="s">
        <v>30</v>
      </c>
      <c r="O87" s="19">
        <v>16.8</v>
      </c>
    </row>
    <row r="88" spans="3:15" x14ac:dyDescent="0.25">
      <c r="C88" s="2"/>
      <c r="E88" s="19">
        <v>0</v>
      </c>
      <c r="F88" s="19">
        <v>0</v>
      </c>
      <c r="G88" s="19">
        <v>0</v>
      </c>
      <c r="H88" s="19">
        <v>-8261.364990234375</v>
      </c>
      <c r="I88" s="19">
        <v>0</v>
      </c>
      <c r="J88" s="19">
        <v>0</v>
      </c>
      <c r="K88" s="19">
        <v>0</v>
      </c>
      <c r="M88" s="23">
        <v>-3.8487107030703922E-3</v>
      </c>
      <c r="O88" s="19">
        <v>0</v>
      </c>
    </row>
    <row r="89" spans="3:15" x14ac:dyDescent="0.25">
      <c r="C89" s="2"/>
      <c r="E89" s="19">
        <v>0</v>
      </c>
      <c r="F89" s="19">
        <v>0</v>
      </c>
      <c r="G89" s="19">
        <v>0</v>
      </c>
      <c r="H89" s="19">
        <v>0</v>
      </c>
      <c r="I89" s="19">
        <v>-52800.000000000022</v>
      </c>
      <c r="J89" s="19">
        <v>-52800.000000000022</v>
      </c>
      <c r="K89" s="19">
        <v>-52800.000000000022</v>
      </c>
      <c r="M89" s="23">
        <v>1.093645240727795E-2</v>
      </c>
      <c r="O89" s="19">
        <v>15</v>
      </c>
    </row>
    <row r="90" spans="3:15" x14ac:dyDescent="0.25">
      <c r="M90" s="23">
        <v>-2.3378768423645131E-2</v>
      </c>
    </row>
    <row r="91" spans="3:15" x14ac:dyDescent="0.25">
      <c r="M91" s="23">
        <v>1.2136872841367601E-2</v>
      </c>
    </row>
    <row r="97" spans="4:7" x14ac:dyDescent="0.25">
      <c r="D97" t="s">
        <v>34</v>
      </c>
      <c r="E97" s="23">
        <f t="array" ref="E97:E101">MMULT(E85:K89,M85:M91)</f>
        <v>90.594797580202979</v>
      </c>
      <c r="G97" s="19">
        <v>2.8</v>
      </c>
    </row>
    <row r="98" spans="4:7" x14ac:dyDescent="0.25">
      <c r="E98" s="23">
        <v>-148.20000000000033</v>
      </c>
      <c r="F98" t="s">
        <v>30</v>
      </c>
      <c r="G98" s="19">
        <v>-5.6</v>
      </c>
    </row>
    <row r="99" spans="4:7" x14ac:dyDescent="0.25">
      <c r="E99" s="23">
        <v>60.772600360022182</v>
      </c>
      <c r="G99" s="19">
        <v>16.8</v>
      </c>
    </row>
    <row r="100" spans="4:7" x14ac:dyDescent="0.25">
      <c r="E100" s="23">
        <v>31.795603859886064</v>
      </c>
      <c r="G100" s="19">
        <v>0</v>
      </c>
    </row>
    <row r="101" spans="4:7" x14ac:dyDescent="0.25">
      <c r="E101" s="23">
        <v>16.127399639977853</v>
      </c>
      <c r="G101" s="19">
        <v>15</v>
      </c>
    </row>
    <row r="106" spans="4:7" x14ac:dyDescent="0.25">
      <c r="E106">
        <f>E97+G97</f>
        <v>93.394797580202976</v>
      </c>
    </row>
    <row r="107" spans="4:7" x14ac:dyDescent="0.25">
      <c r="D107" t="s">
        <v>34</v>
      </c>
      <c r="E107">
        <f t="shared" ref="E107:E110" si="0">E98+G98</f>
        <v>-153.80000000000032</v>
      </c>
    </row>
    <row r="108" spans="4:7" x14ac:dyDescent="0.25">
      <c r="E108">
        <f t="shared" si="0"/>
        <v>77.572600360022179</v>
      </c>
    </row>
    <row r="109" spans="4:7" x14ac:dyDescent="0.25">
      <c r="E109">
        <f t="shared" si="0"/>
        <v>31.795603859886064</v>
      </c>
    </row>
    <row r="110" spans="4:7" x14ac:dyDescent="0.25">
      <c r="E110">
        <f t="shared" si="0"/>
        <v>31.127399639977853</v>
      </c>
    </row>
  </sheetData>
  <dataConsolidate topLabels="1">
    <dataRefs count="3">
      <dataRef ref="D9:J15" sheet="Hoja3"/>
      <dataRef ref="D18:J24" sheet="Hoja3"/>
      <dataRef ref="D27:J33" sheet="Hoja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Ejercicio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 Gamba</cp:lastModifiedBy>
  <dcterms:created xsi:type="dcterms:W3CDTF">2014-01-18T16:53:10Z</dcterms:created>
  <dcterms:modified xsi:type="dcterms:W3CDTF">2016-10-02T21:44:34Z</dcterms:modified>
</cp:coreProperties>
</file>