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sar\2016-3\Analisi Estructural Matricial\Porticos\"/>
    </mc:Choice>
  </mc:AlternateContent>
  <bookViews>
    <workbookView xWindow="240" yWindow="135" windowWidth="20115" windowHeight="7935"/>
  </bookViews>
  <sheets>
    <sheet name="Hoja1" sheetId="1" r:id="rId1"/>
    <sheet name="Hoja5" sheetId="5" r:id="rId2"/>
    <sheet name="Hoja2" sheetId="2" r:id="rId3"/>
    <sheet name="Hoja3" sheetId="3" r:id="rId4"/>
    <sheet name="Hoja4" sheetId="4" r:id="rId5"/>
  </sheets>
  <calcPr calcId="171027"/>
</workbook>
</file>

<file path=xl/calcChain.xml><?xml version="1.0" encoding="utf-8"?>
<calcChain xmlns="http://schemas.openxmlformats.org/spreadsheetml/2006/main">
  <c r="J10" i="1" l="1"/>
  <c r="K6" i="1" l="1"/>
  <c r="M31" i="1" l="1"/>
  <c r="I10" i="1"/>
  <c r="K10" i="1"/>
  <c r="M38" i="1" l="1"/>
  <c r="M41" i="1" s="1"/>
  <c r="G35" i="1" s="1"/>
  <c r="M44" i="1"/>
  <c r="G38" i="1" s="1"/>
  <c r="M45" i="1"/>
  <c r="G39" i="1" s="1"/>
  <c r="M34" i="1"/>
  <c r="M42" i="1" s="1"/>
  <c r="G36" i="1" l="1"/>
  <c r="M43" i="1"/>
  <c r="G37" i="1" s="1"/>
  <c r="M46" i="1"/>
  <c r="G40" i="1" s="1"/>
  <c r="M10" i="1" l="1"/>
  <c r="D75" i="5" a="1"/>
  <c r="D75" i="5" s="1"/>
  <c r="P66" i="5"/>
  <c r="P67" i="5"/>
  <c r="P68" i="5"/>
  <c r="P69" i="5"/>
  <c r="P70" i="5"/>
  <c r="P65" i="5"/>
  <c r="M66" i="5"/>
  <c r="M67" i="5"/>
  <c r="M68" i="5"/>
  <c r="M69" i="5"/>
  <c r="M70" i="5"/>
  <c r="M65" i="5"/>
  <c r="D65" i="5" a="1"/>
  <c r="D65" i="5" s="1"/>
  <c r="R45" i="5"/>
  <c r="P46" i="5"/>
  <c r="R46" i="5" s="1"/>
  <c r="P47" i="5"/>
  <c r="R47" i="5" s="1"/>
  <c r="P48" i="5"/>
  <c r="R48" i="5" s="1"/>
  <c r="P49" i="5"/>
  <c r="R49" i="5" s="1"/>
  <c r="P50" i="5"/>
  <c r="R50" i="5" s="1"/>
  <c r="P51" i="5"/>
  <c r="R51" i="5" s="1"/>
  <c r="P52" i="5"/>
  <c r="R52" i="5" s="1"/>
  <c r="P53" i="5"/>
  <c r="R53" i="5" s="1"/>
  <c r="P54" i="5"/>
  <c r="R54" i="5" s="1"/>
  <c r="P55" i="5"/>
  <c r="R55" i="5" s="1"/>
  <c r="P56" i="5"/>
  <c r="R56" i="5" s="1"/>
  <c r="P45" i="5"/>
  <c r="K33" i="5"/>
  <c r="K34" i="5"/>
  <c r="K35" i="5"/>
  <c r="K36" i="5"/>
  <c r="K37" i="5"/>
  <c r="K32" i="5"/>
  <c r="I33" i="5"/>
  <c r="I34" i="5"/>
  <c r="I35" i="5"/>
  <c r="I36" i="5"/>
  <c r="I37" i="5"/>
  <c r="I32" i="5"/>
  <c r="H31" i="5"/>
  <c r="G31" i="5"/>
  <c r="F31" i="5"/>
  <c r="E31" i="5"/>
  <c r="D31" i="5"/>
  <c r="C31" i="5"/>
  <c r="H21" i="5"/>
  <c r="G21" i="5"/>
  <c r="F21" i="5"/>
  <c r="E21" i="5"/>
  <c r="D21" i="5"/>
  <c r="C21" i="5"/>
  <c r="H9" i="5"/>
  <c r="G9" i="5"/>
  <c r="F9" i="5"/>
  <c r="E9" i="5"/>
  <c r="D9" i="5"/>
  <c r="C9" i="5"/>
  <c r="K11" i="5"/>
  <c r="K12" i="5"/>
  <c r="K13" i="5"/>
  <c r="K14" i="5"/>
  <c r="K15" i="5"/>
  <c r="K10" i="5"/>
  <c r="I11" i="5"/>
  <c r="I12" i="5"/>
  <c r="I13" i="5"/>
  <c r="I14" i="5"/>
  <c r="I15" i="5"/>
  <c r="I10" i="5"/>
  <c r="K23" i="5"/>
  <c r="K24" i="5"/>
  <c r="K25" i="5"/>
  <c r="K26" i="5"/>
  <c r="K27" i="5"/>
  <c r="K22" i="5"/>
  <c r="I23" i="5"/>
  <c r="I24" i="5"/>
  <c r="I25" i="5"/>
  <c r="I26" i="5"/>
  <c r="I27" i="5"/>
  <c r="I22" i="5"/>
  <c r="Y9" i="1"/>
  <c r="X9" i="1"/>
  <c r="K15" i="1"/>
  <c r="J15" i="1"/>
  <c r="D77" i="5" l="1"/>
  <c r="D78" i="5"/>
  <c r="D80" i="5"/>
  <c r="D76" i="5"/>
  <c r="D79" i="5"/>
  <c r="H70" i="5"/>
  <c r="D70" i="5"/>
  <c r="F69" i="5"/>
  <c r="H68" i="5"/>
  <c r="D68" i="5"/>
  <c r="F67" i="5"/>
  <c r="H66" i="5"/>
  <c r="D66" i="5"/>
  <c r="F65" i="5"/>
  <c r="I70" i="5"/>
  <c r="E70" i="5"/>
  <c r="G69" i="5"/>
  <c r="I68" i="5"/>
  <c r="E68" i="5"/>
  <c r="G67" i="5"/>
  <c r="I66" i="5"/>
  <c r="E66" i="5"/>
  <c r="G65" i="5"/>
  <c r="G70" i="5"/>
  <c r="I69" i="5"/>
  <c r="E69" i="5"/>
  <c r="G68" i="5"/>
  <c r="I67" i="5"/>
  <c r="E67" i="5"/>
  <c r="G66" i="5"/>
  <c r="I65" i="5"/>
  <c r="E65" i="5"/>
  <c r="F70" i="5"/>
  <c r="H69" i="5"/>
  <c r="D69" i="5"/>
  <c r="F68" i="5"/>
  <c r="H67" i="5"/>
  <c r="D67" i="5"/>
  <c r="F66" i="5"/>
  <c r="H65" i="5"/>
  <c r="P37" i="4" a="1"/>
  <c r="P39" i="4" s="1"/>
  <c r="P25" i="4" a="1"/>
  <c r="P25" i="4" s="1"/>
  <c r="P14" i="4" a="1"/>
  <c r="P14" i="4" s="1"/>
  <c r="U82" i="4" a="1"/>
  <c r="U85" i="4" s="1"/>
  <c r="U92" i="4" s="1"/>
  <c r="L70" i="4"/>
  <c r="L71" i="4"/>
  <c r="L72" i="4"/>
  <c r="L73" i="4"/>
  <c r="L74" i="4"/>
  <c r="L75" i="4"/>
  <c r="L76" i="4"/>
  <c r="L69" i="4"/>
  <c r="C69" i="4" a="1"/>
  <c r="E69" i="4" s="1"/>
  <c r="G10" i="1"/>
  <c r="P41" i="4" l="1"/>
  <c r="P38" i="4"/>
  <c r="P42" i="4"/>
  <c r="P37" i="4"/>
  <c r="AB37" i="4" s="1" a="1"/>
  <c r="AB37" i="4" s="1"/>
  <c r="P40" i="4"/>
  <c r="P28" i="4"/>
  <c r="P27" i="4"/>
  <c r="AB25" i="4" s="1" a="1"/>
  <c r="P30" i="4"/>
  <c r="P26" i="4"/>
  <c r="P29" i="4"/>
  <c r="P17" i="4"/>
  <c r="P16" i="4"/>
  <c r="P19" i="4"/>
  <c r="P15" i="4"/>
  <c r="AB14" i="4" s="1" a="1"/>
  <c r="P18" i="4"/>
  <c r="U84" i="4"/>
  <c r="U91" i="4" s="1"/>
  <c r="U83" i="4"/>
  <c r="U90" i="4" s="1"/>
  <c r="U82" i="4"/>
  <c r="U89" i="4" s="1"/>
  <c r="H76" i="4"/>
  <c r="D76" i="4"/>
  <c r="H75" i="4"/>
  <c r="D75" i="4"/>
  <c r="H74" i="4"/>
  <c r="D74" i="4"/>
  <c r="H73" i="4"/>
  <c r="D73" i="4"/>
  <c r="H72" i="4"/>
  <c r="D72" i="4"/>
  <c r="H71" i="4"/>
  <c r="D71" i="4"/>
  <c r="H70" i="4"/>
  <c r="D70" i="4"/>
  <c r="H69" i="4"/>
  <c r="D69" i="4"/>
  <c r="G76" i="4"/>
  <c r="C76" i="4"/>
  <c r="G75" i="4"/>
  <c r="C75" i="4"/>
  <c r="G74" i="4"/>
  <c r="C74" i="4"/>
  <c r="G73" i="4"/>
  <c r="C73" i="4"/>
  <c r="G72" i="4"/>
  <c r="C72" i="4"/>
  <c r="G71" i="4"/>
  <c r="C71" i="4"/>
  <c r="G70" i="4"/>
  <c r="C70" i="4"/>
  <c r="G69" i="4"/>
  <c r="C69" i="4"/>
  <c r="J76" i="4"/>
  <c r="F76" i="4"/>
  <c r="J75" i="4"/>
  <c r="F75" i="4"/>
  <c r="J74" i="4"/>
  <c r="F74" i="4"/>
  <c r="J73" i="4"/>
  <c r="F73" i="4"/>
  <c r="J72" i="4"/>
  <c r="F72" i="4"/>
  <c r="J71" i="4"/>
  <c r="F71" i="4"/>
  <c r="J70" i="4"/>
  <c r="F70" i="4"/>
  <c r="J69" i="4"/>
  <c r="F69" i="4"/>
  <c r="I76" i="4"/>
  <c r="E76" i="4"/>
  <c r="I75" i="4"/>
  <c r="E75" i="4"/>
  <c r="I74" i="4"/>
  <c r="E74" i="4"/>
  <c r="I73" i="4"/>
  <c r="E73" i="4"/>
  <c r="I72" i="4"/>
  <c r="E72" i="4"/>
  <c r="I71" i="4"/>
  <c r="E71" i="4"/>
  <c r="I70" i="4"/>
  <c r="E70" i="4"/>
  <c r="I69" i="4"/>
  <c r="AB28" i="4" l="1"/>
  <c r="AB26" i="4"/>
  <c r="AB27" i="4"/>
  <c r="AB25" i="4"/>
  <c r="AB29" i="4"/>
  <c r="AB30" i="4"/>
  <c r="AB17" i="4"/>
  <c r="AB14" i="4"/>
  <c r="AB19" i="4"/>
  <c r="AB15" i="4"/>
  <c r="AB16" i="4"/>
  <c r="AB18" i="4"/>
  <c r="D83" i="4" a="1"/>
  <c r="AB42" i="4"/>
  <c r="AB40" i="4"/>
  <c r="AB39" i="4"/>
  <c r="AB41" i="4"/>
  <c r="AB38" i="4"/>
  <c r="O34" i="3" a="1"/>
  <c r="O37" i="3" s="1"/>
  <c r="O22" i="3" a="1"/>
  <c r="O22" i="3" s="1"/>
  <c r="O12" i="3" a="1"/>
  <c r="O12" i="3" s="1"/>
  <c r="O15" i="3"/>
  <c r="O17" i="3"/>
  <c r="U77" i="3" a="1"/>
  <c r="U77" i="3" s="1"/>
  <c r="O80" i="3"/>
  <c r="O81" i="3"/>
  <c r="O82" i="3"/>
  <c r="O83" i="3"/>
  <c r="O84" i="3"/>
  <c r="O85" i="3"/>
  <c r="O86" i="3"/>
  <c r="O79" i="3"/>
  <c r="F79" i="3" a="1"/>
  <c r="F79" i="3" s="1"/>
  <c r="P33" i="2" a="1"/>
  <c r="P33" i="2" s="1"/>
  <c r="P13" i="2" a="1"/>
  <c r="P16" i="2" s="1"/>
  <c r="P24" i="2" a="1"/>
  <c r="P24" i="2" s="1"/>
  <c r="K65" i="2" a="1"/>
  <c r="K67" i="2" s="1"/>
  <c r="K65" i="2"/>
  <c r="K69" i="2"/>
  <c r="K70" i="2"/>
  <c r="C65" i="2" a="1"/>
  <c r="D65" i="2" s="1"/>
  <c r="A65" i="2" a="1"/>
  <c r="A65" i="2" s="1"/>
  <c r="A68" i="2"/>
  <c r="H10" i="1"/>
  <c r="F10" i="1"/>
  <c r="O14" i="3" l="1"/>
  <c r="M86" i="3"/>
  <c r="M85" i="3"/>
  <c r="M84" i="3"/>
  <c r="M83" i="3"/>
  <c r="M82" i="3"/>
  <c r="M81" i="3"/>
  <c r="M80" i="3"/>
  <c r="M79" i="3"/>
  <c r="A67" i="2"/>
  <c r="H70" i="2"/>
  <c r="D70" i="2"/>
  <c r="F69" i="2"/>
  <c r="H68" i="2"/>
  <c r="D68" i="2"/>
  <c r="F67" i="2"/>
  <c r="H66" i="2"/>
  <c r="D66" i="2"/>
  <c r="F65" i="2"/>
  <c r="L86" i="3"/>
  <c r="H86" i="3"/>
  <c r="L85" i="3"/>
  <c r="H85" i="3"/>
  <c r="L84" i="3"/>
  <c r="H84" i="3"/>
  <c r="L83" i="3"/>
  <c r="H83" i="3"/>
  <c r="L82" i="3"/>
  <c r="H82" i="3"/>
  <c r="L81" i="3"/>
  <c r="H81" i="3"/>
  <c r="L80" i="3"/>
  <c r="H80" i="3"/>
  <c r="L79" i="3"/>
  <c r="H79" i="3"/>
  <c r="O13" i="3"/>
  <c r="Z12" i="3" s="1" a="1"/>
  <c r="A70" i="2"/>
  <c r="A66" i="2"/>
  <c r="G70" i="2"/>
  <c r="C70" i="2"/>
  <c r="E69" i="2"/>
  <c r="G68" i="2"/>
  <c r="C68" i="2"/>
  <c r="E67" i="2"/>
  <c r="G66" i="2"/>
  <c r="C66" i="2"/>
  <c r="E65" i="2"/>
  <c r="K68" i="2"/>
  <c r="P27" i="2"/>
  <c r="K86" i="3"/>
  <c r="G86" i="3"/>
  <c r="K85" i="3"/>
  <c r="G85" i="3"/>
  <c r="K84" i="3"/>
  <c r="G84" i="3"/>
  <c r="K83" i="3"/>
  <c r="G83" i="3"/>
  <c r="K82" i="3"/>
  <c r="G82" i="3"/>
  <c r="K81" i="3"/>
  <c r="G81" i="3"/>
  <c r="K80" i="3"/>
  <c r="G80" i="3"/>
  <c r="K79" i="3"/>
  <c r="G79" i="3"/>
  <c r="F93" i="3" s="1" a="1"/>
  <c r="E70" i="2"/>
  <c r="G69" i="2"/>
  <c r="C69" i="2"/>
  <c r="E68" i="2"/>
  <c r="G67" i="2"/>
  <c r="C67" i="2"/>
  <c r="E66" i="2"/>
  <c r="G65" i="2"/>
  <c r="C65" i="2"/>
  <c r="I86" i="3"/>
  <c r="I85" i="3"/>
  <c r="I84" i="3"/>
  <c r="I83" i="3"/>
  <c r="I82" i="3"/>
  <c r="I81" i="3"/>
  <c r="I80" i="3"/>
  <c r="I79" i="3"/>
  <c r="A69" i="2"/>
  <c r="F70" i="2"/>
  <c r="H69" i="2"/>
  <c r="D69" i="2"/>
  <c r="F68" i="2"/>
  <c r="H67" i="2"/>
  <c r="D67" i="2"/>
  <c r="F66" i="2"/>
  <c r="H65" i="2"/>
  <c r="K66" i="2"/>
  <c r="J86" i="3"/>
  <c r="F86" i="3"/>
  <c r="J85" i="3"/>
  <c r="F85" i="3"/>
  <c r="J84" i="3"/>
  <c r="F84" i="3"/>
  <c r="J83" i="3"/>
  <c r="F83" i="3"/>
  <c r="J82" i="3"/>
  <c r="F82" i="3"/>
  <c r="J81" i="3"/>
  <c r="F81" i="3"/>
  <c r="J80" i="3"/>
  <c r="F80" i="3"/>
  <c r="J79" i="3"/>
  <c r="D83" i="4"/>
  <c r="D85" i="4"/>
  <c r="D88" i="4"/>
  <c r="D86" i="4"/>
  <c r="D84" i="4"/>
  <c r="D90" i="4"/>
  <c r="D89" i="4"/>
  <c r="D87" i="4"/>
  <c r="O36" i="3"/>
  <c r="O39" i="3"/>
  <c r="O35" i="3"/>
  <c r="O38" i="3"/>
  <c r="O34" i="3"/>
  <c r="Z34" i="3" s="1" a="1"/>
  <c r="O25" i="3"/>
  <c r="O24" i="3"/>
  <c r="O27" i="3"/>
  <c r="O23" i="3"/>
  <c r="Z22" i="3" s="1" a="1"/>
  <c r="O26" i="3"/>
  <c r="O16" i="3"/>
  <c r="U80" i="3"/>
  <c r="U79" i="3"/>
  <c r="U78" i="3"/>
  <c r="P36" i="2"/>
  <c r="P35" i="2"/>
  <c r="P38" i="2"/>
  <c r="P34" i="2"/>
  <c r="Z33" i="2" s="1" a="1"/>
  <c r="P37" i="2"/>
  <c r="P15" i="2"/>
  <c r="P18" i="2"/>
  <c r="P14" i="2"/>
  <c r="P17" i="2"/>
  <c r="P13" i="2"/>
  <c r="P26" i="2"/>
  <c r="P29" i="2"/>
  <c r="P25" i="2"/>
  <c r="Z24" i="2" s="1" a="1"/>
  <c r="P28" i="2"/>
  <c r="P3" i="1"/>
  <c r="Q3" i="1"/>
  <c r="Z36" i="2" l="1"/>
  <c r="Z35" i="2"/>
  <c r="Z33" i="2"/>
  <c r="Z38" i="2"/>
  <c r="Z34" i="2"/>
  <c r="Z37" i="2"/>
  <c r="Z12" i="3"/>
  <c r="Z13" i="3"/>
  <c r="Z15" i="3"/>
  <c r="Z16" i="3"/>
  <c r="Z14" i="3"/>
  <c r="Z17" i="3"/>
  <c r="Z24" i="3"/>
  <c r="Z27" i="3"/>
  <c r="Z25" i="3"/>
  <c r="Z26" i="3"/>
  <c r="Z23" i="3"/>
  <c r="Z22" i="3"/>
  <c r="Z27" i="2"/>
  <c r="Z29" i="2"/>
  <c r="Z25" i="2"/>
  <c r="Z24" i="2"/>
  <c r="Z26" i="2"/>
  <c r="Z28" i="2"/>
  <c r="F96" i="3"/>
  <c r="F94" i="3"/>
  <c r="F99" i="3"/>
  <c r="F95" i="3"/>
  <c r="F97" i="3"/>
  <c r="F100" i="3"/>
  <c r="F93" i="3"/>
  <c r="F98" i="3"/>
  <c r="B74" i="2" a="1"/>
  <c r="Z35" i="3"/>
  <c r="Z39" i="3"/>
  <c r="Z36" i="3"/>
  <c r="Z37" i="3"/>
  <c r="Z34" i="3"/>
  <c r="Z38" i="3"/>
  <c r="Z13" i="2" a="1"/>
  <c r="P22" i="1"/>
  <c r="Q22" i="1"/>
  <c r="Q21" i="1"/>
  <c r="P21" i="1"/>
  <c r="N19" i="1"/>
  <c r="M19" i="1"/>
  <c r="N18" i="1"/>
  <c r="M18" i="1"/>
  <c r="Q13" i="1"/>
  <c r="P13" i="1"/>
  <c r="Q12" i="1"/>
  <c r="P12" i="1"/>
  <c r="N10" i="1"/>
  <c r="N9" i="1"/>
  <c r="M9" i="1"/>
  <c r="J45" i="1" l="1" a="1"/>
  <c r="G45" i="1" a="1"/>
  <c r="Z13" i="2"/>
  <c r="Z14" i="2"/>
  <c r="Z15" i="2"/>
  <c r="Z16" i="2"/>
  <c r="Z18" i="2"/>
  <c r="Z17" i="2"/>
  <c r="B76" i="2"/>
  <c r="B78" i="2"/>
  <c r="B77" i="2"/>
  <c r="B74" i="2"/>
  <c r="B79" i="2"/>
  <c r="B75" i="2"/>
  <c r="I15" i="1"/>
  <c r="F15" i="1"/>
  <c r="J45" i="1" l="1"/>
  <c r="J48" i="1"/>
  <c r="J49" i="1"/>
  <c r="J47" i="1"/>
  <c r="J46" i="1"/>
  <c r="J50" i="1"/>
  <c r="G45" i="1"/>
  <c r="G47" i="1"/>
  <c r="G48" i="1"/>
  <c r="G46" i="1"/>
  <c r="G50" i="1"/>
  <c r="G49" i="1"/>
  <c r="F19" i="1"/>
  <c r="F22" i="1" s="1"/>
  <c r="I19" i="1"/>
  <c r="I22" i="1" s="1"/>
  <c r="I20" i="1"/>
  <c r="I23" i="1" s="1"/>
  <c r="H15" i="1"/>
  <c r="I21" i="1" s="1"/>
  <c r="G15" i="1"/>
  <c r="K21" i="1" s="1"/>
  <c r="G20" i="1"/>
  <c r="G23" i="1" s="1"/>
  <c r="F20" i="1"/>
  <c r="F23" i="1" s="1"/>
  <c r="J20" i="1"/>
  <c r="J23" i="1" s="1"/>
  <c r="J19" i="1"/>
  <c r="J22" i="1" s="1"/>
  <c r="G19" i="1"/>
  <c r="G22" i="1" s="1"/>
  <c r="G21" i="1" l="1"/>
  <c r="G24" i="1" s="1"/>
  <c r="J21" i="1"/>
  <c r="K20" i="1"/>
  <c r="K23" i="1" s="1"/>
  <c r="F21" i="1"/>
  <c r="F24" i="1" s="1"/>
  <c r="K19" i="1"/>
  <c r="K22" i="1" s="1"/>
  <c r="I24" i="1"/>
  <c r="H19" i="1"/>
  <c r="H22" i="1" s="1"/>
  <c r="H20" i="1"/>
  <c r="H23" i="1" s="1"/>
  <c r="J24" i="1"/>
  <c r="K24" i="1"/>
  <c r="H21" i="1"/>
  <c r="H24" i="1"/>
</calcChain>
</file>

<file path=xl/sharedStrings.xml><?xml version="1.0" encoding="utf-8"?>
<sst xmlns="http://schemas.openxmlformats.org/spreadsheetml/2006/main" count="224" uniqueCount="116">
  <si>
    <t>A</t>
  </si>
  <si>
    <t>E</t>
  </si>
  <si>
    <t>L</t>
  </si>
  <si>
    <t>I</t>
  </si>
  <si>
    <t>COS</t>
  </si>
  <si>
    <t>SEN</t>
  </si>
  <si>
    <t>AE/L</t>
  </si>
  <si>
    <t>EI/L</t>
  </si>
  <si>
    <t>EI/L^2</t>
  </si>
  <si>
    <t>EI/L^3</t>
  </si>
  <si>
    <t>COS^2</t>
  </si>
  <si>
    <t>SIN^2</t>
  </si>
  <si>
    <t>Xi</t>
  </si>
  <si>
    <t>Yi</t>
  </si>
  <si>
    <t>Mi</t>
  </si>
  <si>
    <t>Xj</t>
  </si>
  <si>
    <t>Yj</t>
  </si>
  <si>
    <t>Mj</t>
  </si>
  <si>
    <t>Matriz rigidez porticos</t>
  </si>
  <si>
    <t>Matriz de transformacion coordenadas locales a globales</t>
  </si>
  <si>
    <t>Matriz de transformacion coordenadas globales a locales</t>
  </si>
  <si>
    <t>base</t>
  </si>
  <si>
    <t>altura</t>
  </si>
  <si>
    <t>inercia</t>
  </si>
  <si>
    <t>area</t>
  </si>
  <si>
    <t>*</t>
  </si>
  <si>
    <t>x</t>
  </si>
  <si>
    <t>y</t>
  </si>
  <si>
    <t>x1</t>
  </si>
  <si>
    <t>y1</t>
  </si>
  <si>
    <t>m1</t>
  </si>
  <si>
    <t>+</t>
  </si>
  <si>
    <t>=</t>
  </si>
  <si>
    <t>my</t>
  </si>
  <si>
    <t>dx1</t>
  </si>
  <si>
    <t>dy1</t>
  </si>
  <si>
    <t xml:space="preserve">desplazamientos desconocidos </t>
  </si>
  <si>
    <t>acciones desconocidas</t>
  </si>
  <si>
    <t>locales</t>
  </si>
  <si>
    <t>vectores acciones fijas</t>
  </si>
  <si>
    <t>globales acciones fijas</t>
  </si>
  <si>
    <t>cambio de coordenadas globales a locales</t>
  </si>
  <si>
    <t>do1</t>
  </si>
  <si>
    <t>do4</t>
  </si>
  <si>
    <t>do2</t>
  </si>
  <si>
    <t>dx2</t>
  </si>
  <si>
    <t>dy2</t>
  </si>
  <si>
    <t>do3</t>
  </si>
  <si>
    <t>x4</t>
  </si>
  <si>
    <t>y4</t>
  </si>
  <si>
    <t>x3</t>
  </si>
  <si>
    <t>y3</t>
  </si>
  <si>
    <t>desplazamientos desonocidos</t>
  </si>
  <si>
    <t>fuerzas desconocidas</t>
  </si>
  <si>
    <t>acciones en cada elmento locales</t>
  </si>
  <si>
    <t>acciones fijas globales</t>
  </si>
  <si>
    <t>reacciones globalmente</t>
  </si>
  <si>
    <t>matriz de transformacion globales locales</t>
  </si>
  <si>
    <t>acciones nodos</t>
  </si>
  <si>
    <t>desplazamientos desconocidos</t>
  </si>
  <si>
    <t>calculo desplas descon</t>
  </si>
  <si>
    <t>calculo acciones desconocidas</t>
  </si>
  <si>
    <t>acciones en cada elemento locales</t>
  </si>
  <si>
    <t>Elemento 1-2</t>
  </si>
  <si>
    <t>Carga puntual</t>
  </si>
  <si>
    <t>Carga distribuida</t>
  </si>
  <si>
    <t>Local</t>
  </si>
  <si>
    <t>Elemento 2-3</t>
  </si>
  <si>
    <t>Elemento 3-4</t>
  </si>
  <si>
    <t>P</t>
  </si>
  <si>
    <t>W</t>
  </si>
  <si>
    <t>Carga axial</t>
  </si>
  <si>
    <t>Pver</t>
  </si>
  <si>
    <t>Pax</t>
  </si>
  <si>
    <t>a</t>
  </si>
  <si>
    <t>b</t>
  </si>
  <si>
    <t>Ffijas</t>
  </si>
  <si>
    <t>Fexter</t>
  </si>
  <si>
    <t>Ensamble</t>
  </si>
  <si>
    <t>Fexternas</t>
  </si>
  <si>
    <t>Calculo de la inversa</t>
  </si>
  <si>
    <t>Ftotal</t>
  </si>
  <si>
    <t>Matriz de rigidez global</t>
  </si>
  <si>
    <t>Accion fija</t>
  </si>
  <si>
    <t>L(m)</t>
  </si>
  <si>
    <t>P (kN)</t>
  </si>
  <si>
    <t>Ffija</t>
  </si>
  <si>
    <t>W (kN/m)</t>
  </si>
  <si>
    <t>Vi</t>
  </si>
  <si>
    <t>Ri</t>
  </si>
  <si>
    <t>Oi</t>
  </si>
  <si>
    <t>Vj</t>
  </si>
  <si>
    <t>Rd</t>
  </si>
  <si>
    <t>Oj</t>
  </si>
  <si>
    <t>Md</t>
  </si>
  <si>
    <t>Coord x</t>
  </si>
  <si>
    <t>Coord y</t>
  </si>
  <si>
    <t>Long</t>
  </si>
  <si>
    <t xml:space="preserve">Coord y </t>
  </si>
  <si>
    <t>Nudo 1</t>
  </si>
  <si>
    <t>Nudo 2</t>
  </si>
  <si>
    <t>Axial i</t>
  </si>
  <si>
    <t>Axial j</t>
  </si>
  <si>
    <t>Axial distribuida (kN/m)</t>
  </si>
  <si>
    <t>Axial puntual (kN)</t>
  </si>
  <si>
    <t>Dist derecha</t>
  </si>
  <si>
    <t>Distancia Izquierda</t>
  </si>
  <si>
    <t>Se introduce en local</t>
  </si>
  <si>
    <t>Ui</t>
  </si>
  <si>
    <t>Uj</t>
  </si>
  <si>
    <t>Ffija Locales</t>
  </si>
  <si>
    <t>Fexternas globales</t>
  </si>
  <si>
    <t>Ffija Globales</t>
  </si>
  <si>
    <t>Fexternas Locales</t>
  </si>
  <si>
    <t>Distancia izq</t>
  </si>
  <si>
    <t>Distancia 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</si>
</sst>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2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0" xfId="0" applyFill="1" applyBorder="1"/>
    <xf numFmtId="0" fontId="0" fillId="0" borderId="0" xfId="0" applyFill="1"/>
    <xf numFmtId="0" fontId="0" fillId="6" borderId="1" xfId="0" applyFill="1" applyBorder="1"/>
    <xf numFmtId="0" fontId="1" fillId="3" borderId="1" xfId="0" applyFont="1" applyFill="1" applyBorder="1"/>
    <xf numFmtId="0" fontId="0" fillId="5" borderId="0" xfId="0" applyFill="1"/>
    <xf numFmtId="0" fontId="0" fillId="5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9" borderId="0" xfId="0" applyFill="1"/>
    <xf numFmtId="0" fontId="0" fillId="8" borderId="1" xfId="0" applyFill="1" applyBorder="1"/>
    <xf numFmtId="0" fontId="0" fillId="4" borderId="0" xfId="0" applyFill="1"/>
    <xf numFmtId="0" fontId="0" fillId="10" borderId="1" xfId="0" applyFill="1" applyBorder="1"/>
    <xf numFmtId="11" fontId="0" fillId="5" borderId="0" xfId="0" applyNumberFormat="1" applyFill="1"/>
    <xf numFmtId="0" fontId="0" fillId="4" borderId="0" xfId="0" applyFill="1" applyBorder="1"/>
    <xf numFmtId="0" fontId="0" fillId="12" borderId="0" xfId="0" applyFill="1"/>
    <xf numFmtId="0" fontId="0" fillId="12" borderId="1" xfId="0" applyFill="1" applyBorder="1"/>
    <xf numFmtId="1" fontId="0" fillId="2" borderId="1" xfId="0" applyNumberFormat="1" applyFill="1" applyBorder="1"/>
    <xf numFmtId="1" fontId="0" fillId="4" borderId="1" xfId="0" applyNumberFormat="1" applyFill="1" applyBorder="1"/>
    <xf numFmtId="0" fontId="0" fillId="1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/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abSelected="1" zoomScale="70" zoomScaleNormal="70" workbookViewId="0">
      <selection activeCell="J11" sqref="J11"/>
    </sheetView>
  </sheetViews>
  <sheetFormatPr baseColWidth="10" defaultRowHeight="15" x14ac:dyDescent="0.25"/>
  <cols>
    <col min="6" max="11" width="12.875" bestFit="1" customWidth="1"/>
    <col min="12" max="12" width="25.75" customWidth="1"/>
    <col min="15" max="15" width="11" customWidth="1"/>
    <col min="24" max="24" width="22.125" customWidth="1"/>
    <col min="25" max="25" width="16.875" customWidth="1"/>
    <col min="26" max="26" width="21.125" customWidth="1"/>
  </cols>
  <sheetData>
    <row r="1" spans="6:28" x14ac:dyDescent="0.25">
      <c r="W1" s="44" t="s">
        <v>72</v>
      </c>
      <c r="X1" s="44"/>
      <c r="Y1" s="44" t="s">
        <v>73</v>
      </c>
      <c r="Z1" s="44"/>
      <c r="AA1" s="44" t="s">
        <v>70</v>
      </c>
      <c r="AB1" s="44"/>
    </row>
    <row r="2" spans="6:28" x14ac:dyDescent="0.25">
      <c r="I2" s="46" t="s">
        <v>99</v>
      </c>
      <c r="J2" s="33" t="s">
        <v>95</v>
      </c>
      <c r="K2" s="1">
        <v>6</v>
      </c>
      <c r="M2" s="33" t="s">
        <v>21</v>
      </c>
      <c r="N2" s="33" t="s">
        <v>22</v>
      </c>
      <c r="P2" s="8" t="s">
        <v>24</v>
      </c>
      <c r="Q2" s="8" t="s">
        <v>23</v>
      </c>
      <c r="R2" s="3"/>
      <c r="W2" t="s">
        <v>74</v>
      </c>
      <c r="X2">
        <v>0</v>
      </c>
      <c r="Y2" t="s">
        <v>74</v>
      </c>
      <c r="Z2">
        <v>2</v>
      </c>
      <c r="AA2" t="s">
        <v>70</v>
      </c>
    </row>
    <row r="3" spans="6:28" x14ac:dyDescent="0.25">
      <c r="I3" s="46"/>
      <c r="J3" s="33" t="s">
        <v>98</v>
      </c>
      <c r="K3" s="1">
        <v>4</v>
      </c>
      <c r="M3" s="1">
        <v>0.6</v>
      </c>
      <c r="N3" s="1">
        <v>0.6</v>
      </c>
      <c r="P3" s="1">
        <f>M3*N3</f>
        <v>0.36</v>
      </c>
      <c r="Q3" s="1">
        <f>(M3*(N3)^3)/12</f>
        <v>1.0799999999999999E-2</v>
      </c>
      <c r="R3" s="3"/>
      <c r="W3" t="s">
        <v>75</v>
      </c>
      <c r="X3">
        <v>0</v>
      </c>
      <c r="Y3" t="s">
        <v>75</v>
      </c>
      <c r="Z3">
        <v>2</v>
      </c>
    </row>
    <row r="4" spans="6:28" x14ac:dyDescent="0.25">
      <c r="I4" s="46" t="s">
        <v>100</v>
      </c>
      <c r="J4" s="33" t="s">
        <v>95</v>
      </c>
      <c r="K4" s="1">
        <v>9</v>
      </c>
      <c r="W4" t="s">
        <v>69</v>
      </c>
      <c r="X4">
        <v>0</v>
      </c>
      <c r="Y4" t="s">
        <v>73</v>
      </c>
      <c r="Z4">
        <v>10</v>
      </c>
    </row>
    <row r="5" spans="6:28" x14ac:dyDescent="0.25">
      <c r="I5" s="46"/>
      <c r="J5" s="33" t="s">
        <v>96</v>
      </c>
      <c r="K5" s="1">
        <v>0</v>
      </c>
    </row>
    <row r="6" spans="6:28" x14ac:dyDescent="0.25">
      <c r="J6" s="31" t="s">
        <v>97</v>
      </c>
      <c r="K6" s="31">
        <f>SQRT((K4-K2)^2+(K5-K3)^2)</f>
        <v>5</v>
      </c>
    </row>
    <row r="7" spans="6:28" x14ac:dyDescent="0.25">
      <c r="F7" t="s">
        <v>18</v>
      </c>
      <c r="M7" t="s">
        <v>19</v>
      </c>
      <c r="X7" s="44" t="s">
        <v>66</v>
      </c>
      <c r="Y7" s="44"/>
      <c r="Z7" s="44"/>
    </row>
    <row r="8" spans="6:28" x14ac:dyDescent="0.25">
      <c r="X8" t="s">
        <v>64</v>
      </c>
      <c r="Y8" t="s">
        <v>71</v>
      </c>
      <c r="Z8" t="s">
        <v>65</v>
      </c>
    </row>
    <row r="9" spans="6:28" x14ac:dyDescent="0.25">
      <c r="F9" s="1" t="s">
        <v>0</v>
      </c>
      <c r="G9" s="33" t="s">
        <v>1</v>
      </c>
      <c r="H9" s="1" t="s">
        <v>3</v>
      </c>
      <c r="I9" s="21" t="s">
        <v>2</v>
      </c>
      <c r="J9" s="21" t="s">
        <v>4</v>
      </c>
      <c r="K9" s="21" t="s">
        <v>5</v>
      </c>
      <c r="M9" s="6">
        <f>J10</f>
        <v>0.6</v>
      </c>
      <c r="N9" s="6">
        <f>-K10</f>
        <v>0.8</v>
      </c>
      <c r="O9" s="6">
        <v>0</v>
      </c>
      <c r="P9" s="6">
        <v>0</v>
      </c>
      <c r="Q9" s="6">
        <v>0</v>
      </c>
      <c r="R9" s="6">
        <v>0</v>
      </c>
      <c r="U9" s="25">
        <v>0</v>
      </c>
      <c r="X9">
        <f>X2*X3/I10</f>
        <v>0</v>
      </c>
      <c r="Y9">
        <f>Z4*Z2/I10</f>
        <v>4</v>
      </c>
    </row>
    <row r="10" spans="6:28" x14ac:dyDescent="0.25">
      <c r="F10" s="4">
        <f>M3*N3</f>
        <v>0.36</v>
      </c>
      <c r="G10" s="4">
        <f>20*10^6</f>
        <v>20000000</v>
      </c>
      <c r="H10" s="13">
        <f>(M3*(N3)^3)/12</f>
        <v>1.0799999999999999E-2</v>
      </c>
      <c r="I10" s="4">
        <f>K6</f>
        <v>5</v>
      </c>
      <c r="J10" s="28">
        <f>(K4-K2)/K6</f>
        <v>0.6</v>
      </c>
      <c r="K10" s="28">
        <f>(K5-K3)/K6</f>
        <v>-0.8</v>
      </c>
      <c r="M10" s="29">
        <f>K10</f>
        <v>-0.8</v>
      </c>
      <c r="N10" s="6">
        <f>J10</f>
        <v>0.6</v>
      </c>
      <c r="O10" s="6">
        <v>0</v>
      </c>
      <c r="P10" s="6">
        <v>0</v>
      </c>
      <c r="Q10" s="6">
        <v>0</v>
      </c>
      <c r="R10" s="6">
        <v>0</v>
      </c>
      <c r="U10" s="25">
        <v>12</v>
      </c>
    </row>
    <row r="11" spans="6:28" x14ac:dyDescent="0.25">
      <c r="M11" s="6">
        <v>0</v>
      </c>
      <c r="N11" s="6">
        <v>0</v>
      </c>
      <c r="O11" s="6">
        <v>1</v>
      </c>
      <c r="P11" s="6">
        <v>0</v>
      </c>
      <c r="Q11" s="6">
        <v>0</v>
      </c>
      <c r="R11" s="6">
        <v>0</v>
      </c>
      <c r="U11" s="25">
        <v>20</v>
      </c>
    </row>
    <row r="12" spans="6:28" x14ac:dyDescent="0.25">
      <c r="M12" s="6">
        <v>0</v>
      </c>
      <c r="N12" s="6">
        <v>0</v>
      </c>
      <c r="O12" s="6">
        <v>0</v>
      </c>
      <c r="P12" s="6">
        <f>J10</f>
        <v>0.6</v>
      </c>
      <c r="Q12" s="6">
        <f>-K10</f>
        <v>0.8</v>
      </c>
      <c r="R12" s="6">
        <v>0</v>
      </c>
      <c r="U12" s="25">
        <v>0</v>
      </c>
    </row>
    <row r="13" spans="6:28" x14ac:dyDescent="0.25">
      <c r="M13" s="6">
        <v>0</v>
      </c>
      <c r="N13" s="6">
        <v>0</v>
      </c>
      <c r="O13" s="6">
        <v>0</v>
      </c>
      <c r="P13" s="6">
        <f>K10</f>
        <v>-0.8</v>
      </c>
      <c r="Q13" s="6">
        <f>J10</f>
        <v>0.6</v>
      </c>
      <c r="R13" s="6">
        <v>0</v>
      </c>
      <c r="U13" s="25">
        <v>12</v>
      </c>
    </row>
    <row r="14" spans="6:28" x14ac:dyDescent="0.25">
      <c r="F14" s="1" t="s">
        <v>6</v>
      </c>
      <c r="G14" s="1" t="s">
        <v>7</v>
      </c>
      <c r="H14" s="1" t="s">
        <v>8</v>
      </c>
      <c r="I14" s="1" t="s">
        <v>9</v>
      </c>
      <c r="J14" s="2" t="s">
        <v>10</v>
      </c>
      <c r="K14" s="2" t="s">
        <v>11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U14" s="25">
        <v>-20</v>
      </c>
    </row>
    <row r="15" spans="6:28" x14ac:dyDescent="0.25">
      <c r="F15" s="4">
        <f>(F10*G10)/I10</f>
        <v>1440000</v>
      </c>
      <c r="G15" s="4">
        <f>(G10*H10)/I10</f>
        <v>43199.999999999993</v>
      </c>
      <c r="H15" s="4">
        <f>(G10*H10)/(I10)^2</f>
        <v>8639.9999999999982</v>
      </c>
      <c r="I15" s="4">
        <f>(G10*H10)/(I10)^3</f>
        <v>1727.9999999999998</v>
      </c>
      <c r="J15" s="4">
        <f>J10^2</f>
        <v>0.36</v>
      </c>
      <c r="K15" s="4">
        <f>K10^2</f>
        <v>0.64000000000000012</v>
      </c>
    </row>
    <row r="16" spans="6:28" x14ac:dyDescent="0.25">
      <c r="M16" t="s">
        <v>20</v>
      </c>
    </row>
    <row r="17" spans="5:18" x14ac:dyDescent="0.25">
      <c r="E17" s="45" t="s">
        <v>82</v>
      </c>
      <c r="F17" s="45"/>
      <c r="G17" s="45"/>
      <c r="H17" s="45"/>
      <c r="I17" s="45"/>
      <c r="J17" s="45"/>
      <c r="K17" s="45"/>
    </row>
    <row r="18" spans="5:18" x14ac:dyDescent="0.25">
      <c r="E18" s="1"/>
      <c r="F18" s="1" t="s">
        <v>12</v>
      </c>
      <c r="G18" s="1" t="s">
        <v>13</v>
      </c>
      <c r="H18" s="1" t="s">
        <v>14</v>
      </c>
      <c r="I18" s="1" t="s">
        <v>15</v>
      </c>
      <c r="J18" s="1" t="s">
        <v>16</v>
      </c>
      <c r="K18" s="1" t="s">
        <v>17</v>
      </c>
      <c r="M18" s="7">
        <f>J10</f>
        <v>0.6</v>
      </c>
      <c r="N18" s="7">
        <f>K10</f>
        <v>-0.8</v>
      </c>
      <c r="O18" s="7">
        <v>0</v>
      </c>
      <c r="P18" s="7">
        <v>0</v>
      </c>
      <c r="Q18" s="7">
        <v>0</v>
      </c>
      <c r="R18" s="7">
        <v>0</v>
      </c>
    </row>
    <row r="19" spans="5:18" x14ac:dyDescent="0.25">
      <c r="E19" s="1" t="s">
        <v>12</v>
      </c>
      <c r="F19" s="5">
        <f>F15*J15 +12*I15*K15</f>
        <v>531671.04000000004</v>
      </c>
      <c r="G19" s="5">
        <f>(F15-12*I15)*J10*K10</f>
        <v>-681246.72000000009</v>
      </c>
      <c r="H19" s="5">
        <f>-6*H15*K10</f>
        <v>41471.999999999993</v>
      </c>
      <c r="I19" s="5">
        <f>-(F15*J15+12*I15*K15)</f>
        <v>-531671.04000000004</v>
      </c>
      <c r="J19" s="5">
        <f>-(F15-12*I15)*J10*K10</f>
        <v>681246.72000000009</v>
      </c>
      <c r="K19" s="5">
        <f>-6*H15*K10</f>
        <v>41471.999999999993</v>
      </c>
      <c r="M19" s="7">
        <f>-K10</f>
        <v>0.8</v>
      </c>
      <c r="N19" s="7">
        <f>J10</f>
        <v>0.6</v>
      </c>
      <c r="O19" s="7">
        <v>0</v>
      </c>
      <c r="P19" s="7">
        <v>0</v>
      </c>
      <c r="Q19" s="7">
        <v>0</v>
      </c>
      <c r="R19" s="7">
        <v>0</v>
      </c>
    </row>
    <row r="20" spans="5:18" x14ac:dyDescent="0.25">
      <c r="E20" s="1" t="s">
        <v>13</v>
      </c>
      <c r="F20" s="5">
        <f>(F15-12*I15)*J10*K10</f>
        <v>-681246.72000000009</v>
      </c>
      <c r="G20" s="5">
        <f>F15*K15+12*I15*J15</f>
        <v>929064.9600000002</v>
      </c>
      <c r="H20" s="5">
        <f>6*H15*J10</f>
        <v>31103.999999999989</v>
      </c>
      <c r="I20" s="5">
        <f>-(F15-12*I15)*J10*K10</f>
        <v>681246.72000000009</v>
      </c>
      <c r="J20" s="5">
        <f>-(F15*K15+12*I15*J15)</f>
        <v>-929064.9600000002</v>
      </c>
      <c r="K20" s="5">
        <f>6*H15*J10</f>
        <v>31103.999999999989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</row>
    <row r="21" spans="5:18" x14ac:dyDescent="0.25">
      <c r="E21" s="1" t="s">
        <v>14</v>
      </c>
      <c r="F21" s="5">
        <f>-6*H15*K10</f>
        <v>41471.999999999993</v>
      </c>
      <c r="G21" s="5">
        <f>6*H15*J10</f>
        <v>31103.999999999989</v>
      </c>
      <c r="H21" s="5">
        <f>4*G15</f>
        <v>172799.99999999997</v>
      </c>
      <c r="I21" s="5">
        <f>6*H15*K10</f>
        <v>-41471.999999999993</v>
      </c>
      <c r="J21" s="5">
        <f>-6*H15*J10</f>
        <v>-31103.999999999989</v>
      </c>
      <c r="K21" s="5">
        <f>2*G15</f>
        <v>86399.999999999985</v>
      </c>
      <c r="M21" s="7">
        <v>0</v>
      </c>
      <c r="N21" s="7">
        <v>0</v>
      </c>
      <c r="O21" s="7">
        <v>0</v>
      </c>
      <c r="P21" s="7">
        <f>J10</f>
        <v>0.6</v>
      </c>
      <c r="Q21" s="7">
        <f>K10</f>
        <v>-0.8</v>
      </c>
      <c r="R21" s="7">
        <v>0</v>
      </c>
    </row>
    <row r="22" spans="5:18" x14ac:dyDescent="0.25">
      <c r="E22" s="1" t="s">
        <v>15</v>
      </c>
      <c r="F22" s="5">
        <f t="shared" ref="F22:K23" si="0">-F19</f>
        <v>-531671.04000000004</v>
      </c>
      <c r="G22" s="5">
        <f t="shared" si="0"/>
        <v>681246.72000000009</v>
      </c>
      <c r="H22" s="5">
        <f t="shared" si="0"/>
        <v>-41471.999999999993</v>
      </c>
      <c r="I22" s="5">
        <f t="shared" si="0"/>
        <v>531671.04000000004</v>
      </c>
      <c r="J22" s="5">
        <f t="shared" si="0"/>
        <v>-681246.72000000009</v>
      </c>
      <c r="K22" s="5">
        <f t="shared" si="0"/>
        <v>-41471.999999999993</v>
      </c>
      <c r="M22" s="7">
        <v>0</v>
      </c>
      <c r="N22" s="7">
        <v>0</v>
      </c>
      <c r="O22" s="7">
        <v>0</v>
      </c>
      <c r="P22" s="7">
        <f>-K10</f>
        <v>0.8</v>
      </c>
      <c r="Q22" s="7">
        <f>J10</f>
        <v>0.6</v>
      </c>
      <c r="R22" s="7">
        <v>0</v>
      </c>
    </row>
    <row r="23" spans="5:18" x14ac:dyDescent="0.25">
      <c r="E23" s="1" t="s">
        <v>16</v>
      </c>
      <c r="F23" s="5">
        <f t="shared" si="0"/>
        <v>681246.72000000009</v>
      </c>
      <c r="G23" s="5">
        <f t="shared" si="0"/>
        <v>-929064.9600000002</v>
      </c>
      <c r="H23" s="5">
        <f t="shared" si="0"/>
        <v>-31103.999999999989</v>
      </c>
      <c r="I23" s="5">
        <f t="shared" si="0"/>
        <v>-681246.72000000009</v>
      </c>
      <c r="J23" s="5">
        <f t="shared" si="0"/>
        <v>929064.9600000002</v>
      </c>
      <c r="K23" s="5">
        <f t="shared" si="0"/>
        <v>-31103.999999999989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</row>
    <row r="24" spans="5:18" x14ac:dyDescent="0.25">
      <c r="E24" s="1" t="s">
        <v>17</v>
      </c>
      <c r="F24" s="5">
        <f>F21</f>
        <v>41471.999999999993</v>
      </c>
      <c r="G24" s="5">
        <f>G21</f>
        <v>31103.999999999989</v>
      </c>
      <c r="H24" s="5">
        <f>2*G15</f>
        <v>86399.999999999985</v>
      </c>
      <c r="I24" s="5">
        <f>6*H15*K10</f>
        <v>-41471.999999999993</v>
      </c>
      <c r="J24" s="5">
        <f>-6*H15*J10</f>
        <v>-31103.999999999989</v>
      </c>
      <c r="K24" s="5">
        <f>4*G15</f>
        <v>172799.99999999997</v>
      </c>
    </row>
    <row r="25" spans="5:18" x14ac:dyDescent="0.25">
      <c r="F25" s="3"/>
      <c r="G25" s="3"/>
      <c r="H25" s="3"/>
      <c r="I25" s="3"/>
      <c r="J25" s="3"/>
      <c r="K25" s="3"/>
    </row>
    <row r="28" spans="5:18" x14ac:dyDescent="0.25">
      <c r="L28" s="38" t="s">
        <v>107</v>
      </c>
      <c r="M28" s="38"/>
    </row>
    <row r="29" spans="5:18" x14ac:dyDescent="0.25">
      <c r="L29" s="42" t="s">
        <v>83</v>
      </c>
      <c r="M29" s="42"/>
    </row>
    <row r="30" spans="5:18" x14ac:dyDescent="0.25">
      <c r="L30" s="42"/>
      <c r="M30" s="42"/>
    </row>
    <row r="31" spans="5:18" x14ac:dyDescent="0.25">
      <c r="L31" s="30" t="s">
        <v>84</v>
      </c>
      <c r="M31" s="31">
        <f>K6</f>
        <v>5</v>
      </c>
    </row>
    <row r="32" spans="5:18" x14ac:dyDescent="0.25">
      <c r="L32" s="37" t="s">
        <v>85</v>
      </c>
      <c r="M32" s="31">
        <v>16</v>
      </c>
    </row>
    <row r="33" spans="1:37" x14ac:dyDescent="0.25">
      <c r="F33" s="39" t="s">
        <v>110</v>
      </c>
      <c r="G33" s="40"/>
      <c r="I33" s="41" t="s">
        <v>111</v>
      </c>
      <c r="J33" s="41"/>
      <c r="L33" s="30" t="s">
        <v>114</v>
      </c>
      <c r="M33" s="31">
        <v>2.5</v>
      </c>
    </row>
    <row r="34" spans="1:37" x14ac:dyDescent="0.25">
      <c r="F34" s="32"/>
      <c r="G34" s="32">
        <v>1</v>
      </c>
      <c r="I34" s="32"/>
      <c r="J34" s="32">
        <v>1</v>
      </c>
      <c r="L34" s="36" t="s">
        <v>115</v>
      </c>
      <c r="M34" s="31">
        <f>M31-M33</f>
        <v>2.5</v>
      </c>
    </row>
    <row r="35" spans="1:37" x14ac:dyDescent="0.25">
      <c r="F35" s="32" t="s">
        <v>108</v>
      </c>
      <c r="G35" s="31">
        <f t="shared" ref="G35:G40" si="1">M41</f>
        <v>-42.6</v>
      </c>
      <c r="I35" s="32" t="s">
        <v>108</v>
      </c>
      <c r="J35" s="31">
        <v>0</v>
      </c>
      <c r="L35" s="37" t="s">
        <v>87</v>
      </c>
      <c r="M35" s="31">
        <v>-6.48</v>
      </c>
    </row>
    <row r="36" spans="1:37" x14ac:dyDescent="0.25">
      <c r="D36" s="3"/>
      <c r="E36" s="3"/>
      <c r="F36" s="32" t="s">
        <v>88</v>
      </c>
      <c r="G36" s="31">
        <f t="shared" si="1"/>
        <v>8.2000000000000028</v>
      </c>
      <c r="I36" s="32" t="s">
        <v>88</v>
      </c>
      <c r="J36" s="31">
        <v>0</v>
      </c>
      <c r="L36" s="37" t="s">
        <v>104</v>
      </c>
      <c r="M36" s="31">
        <v>42</v>
      </c>
      <c r="N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7" x14ac:dyDescent="0.25">
      <c r="D37" s="3"/>
      <c r="E37" s="3"/>
      <c r="F37" s="32" t="s">
        <v>90</v>
      </c>
      <c r="G37" s="31">
        <f t="shared" si="1"/>
        <v>3.5</v>
      </c>
      <c r="I37" s="32" t="s">
        <v>90</v>
      </c>
      <c r="J37" s="31">
        <v>0</v>
      </c>
      <c r="L37" s="30" t="s">
        <v>106</v>
      </c>
      <c r="M37" s="35">
        <v>2.5</v>
      </c>
      <c r="N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7" x14ac:dyDescent="0.25">
      <c r="D38" s="3"/>
      <c r="E38" s="3"/>
      <c r="F38" s="32" t="s">
        <v>109</v>
      </c>
      <c r="G38" s="31">
        <f t="shared" si="1"/>
        <v>-42.6</v>
      </c>
      <c r="I38" s="32" t="s">
        <v>109</v>
      </c>
      <c r="J38" s="31">
        <v>0</v>
      </c>
      <c r="L38" s="36" t="s">
        <v>105</v>
      </c>
      <c r="M38" s="31">
        <f>M31-M37</f>
        <v>2.5</v>
      </c>
      <c r="N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7" x14ac:dyDescent="0.25">
      <c r="D39" s="3"/>
      <c r="E39" s="3"/>
      <c r="F39" s="32" t="s">
        <v>91</v>
      </c>
      <c r="G39" s="31">
        <f t="shared" si="1"/>
        <v>8.2000000000000028</v>
      </c>
      <c r="H39" s="3"/>
      <c r="I39" s="32" t="s">
        <v>91</v>
      </c>
      <c r="J39" s="31">
        <v>0</v>
      </c>
      <c r="K39" s="3"/>
      <c r="L39" s="37" t="s">
        <v>103</v>
      </c>
      <c r="M39" s="35">
        <v>8.64</v>
      </c>
      <c r="N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7" x14ac:dyDescent="0.25">
      <c r="A40" s="12"/>
      <c r="B40" s="12"/>
      <c r="C40" s="12"/>
      <c r="D40" s="11"/>
      <c r="E40" s="11"/>
      <c r="F40" s="32" t="s">
        <v>93</v>
      </c>
      <c r="G40" s="31">
        <f t="shared" si="1"/>
        <v>-3.5</v>
      </c>
      <c r="H40" s="11"/>
      <c r="I40" s="32" t="s">
        <v>93</v>
      </c>
      <c r="J40" s="31">
        <v>0</v>
      </c>
      <c r="K40" s="11"/>
      <c r="L40" s="43" t="s">
        <v>86</v>
      </c>
      <c r="M40" s="43"/>
      <c r="N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2"/>
      <c r="AI40" s="12"/>
      <c r="AJ40" s="12"/>
      <c r="AK40" s="12"/>
    </row>
    <row r="41" spans="1:37" x14ac:dyDescent="0.25">
      <c r="A41" s="12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34" t="s">
        <v>101</v>
      </c>
      <c r="M41" s="31">
        <f>-M36*M38/M31-M39*M31/2</f>
        <v>-42.6</v>
      </c>
      <c r="N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2"/>
      <c r="AK41" s="12"/>
    </row>
    <row r="42" spans="1:37" x14ac:dyDescent="0.25">
      <c r="A42" s="12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31" t="s">
        <v>89</v>
      </c>
      <c r="M42" s="31">
        <f>-(M35*M31/2)-((M32*M34^2)/M31^2)*(3-2*(M34/M31))</f>
        <v>8.2000000000000028</v>
      </c>
      <c r="N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2"/>
      <c r="AK42" s="12"/>
    </row>
    <row r="43" spans="1:37" x14ac:dyDescent="0.25">
      <c r="A43" s="12"/>
      <c r="B43" s="12"/>
      <c r="C43" s="12"/>
      <c r="D43" s="11"/>
      <c r="E43" s="11"/>
      <c r="F43" s="39" t="s">
        <v>112</v>
      </c>
      <c r="G43" s="40"/>
      <c r="I43" s="41" t="s">
        <v>113</v>
      </c>
      <c r="J43" s="41"/>
      <c r="K43" s="11"/>
      <c r="L43" s="31" t="s">
        <v>14</v>
      </c>
      <c r="M43" s="31">
        <f>-(M35*M31^2)/12-(M32*M34^2*M33)/M31^2</f>
        <v>3.5</v>
      </c>
      <c r="N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2"/>
      <c r="AK43" s="12"/>
    </row>
    <row r="44" spans="1:37" x14ac:dyDescent="0.25">
      <c r="A44" s="12"/>
      <c r="B44" s="12"/>
      <c r="C44" s="12"/>
      <c r="D44" s="11"/>
      <c r="E44" s="11"/>
      <c r="F44" s="32"/>
      <c r="G44" s="32">
        <v>1</v>
      </c>
      <c r="I44" s="32"/>
      <c r="J44" s="32">
        <v>1</v>
      </c>
      <c r="K44" s="11"/>
      <c r="L44" s="31" t="s">
        <v>102</v>
      </c>
      <c r="M44" s="31">
        <f>-M36*M37/M31-M39*M31/2</f>
        <v>-42.6</v>
      </c>
      <c r="N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2"/>
      <c r="AK44" s="12"/>
    </row>
    <row r="45" spans="1:37" x14ac:dyDescent="0.25">
      <c r="A45" s="12"/>
      <c r="B45" s="12"/>
      <c r="C45" s="12"/>
      <c r="D45" s="11"/>
      <c r="E45" s="11"/>
      <c r="F45" s="32" t="s">
        <v>108</v>
      </c>
      <c r="G45" s="31">
        <f t="array" ref="G45:G50">MMULT(M9:R14,G35:G40)</f>
        <v>-18.999999999999996</v>
      </c>
      <c r="I45" s="32" t="s">
        <v>108</v>
      </c>
      <c r="J45" s="31">
        <f t="array" ref="J45:J50">MMULT(M18:R23,J35:J40)</f>
        <v>0</v>
      </c>
      <c r="K45" s="11"/>
      <c r="L45" s="31" t="s">
        <v>92</v>
      </c>
      <c r="M45" s="31">
        <f>-(M35*M31/2)-((M32*M33^2)/M31^2)*(3-2*(M33/M31))</f>
        <v>8.2000000000000028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2"/>
      <c r="AK45" s="12"/>
    </row>
    <row r="46" spans="1:37" x14ac:dyDescent="0.25">
      <c r="A46" s="12"/>
      <c r="B46" s="12"/>
      <c r="C46" s="12"/>
      <c r="D46" s="11"/>
      <c r="E46" s="11"/>
      <c r="F46" s="32" t="s">
        <v>88</v>
      </c>
      <c r="G46" s="31">
        <v>39.000000000000007</v>
      </c>
      <c r="I46" s="32" t="s">
        <v>88</v>
      </c>
      <c r="J46" s="31">
        <v>0</v>
      </c>
      <c r="K46" s="11"/>
      <c r="L46" s="31" t="s">
        <v>94</v>
      </c>
      <c r="M46" s="31">
        <f>-(-(M35*M31^2)/12-(M32*M33^2*M34)/M31^2)</f>
        <v>-3.5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2"/>
      <c r="AK46" s="12"/>
    </row>
    <row r="47" spans="1:37" x14ac:dyDescent="0.25">
      <c r="A47" s="12"/>
      <c r="B47" s="12"/>
      <c r="C47" s="12"/>
      <c r="D47" s="11"/>
      <c r="E47" s="11"/>
      <c r="F47" s="32" t="s">
        <v>90</v>
      </c>
      <c r="G47" s="31">
        <v>3.5</v>
      </c>
      <c r="I47" s="32" t="s">
        <v>90</v>
      </c>
      <c r="J47" s="31">
        <v>0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2"/>
      <c r="AK47" s="12"/>
    </row>
    <row r="48" spans="1:37" x14ac:dyDescent="0.25">
      <c r="A48" s="12"/>
      <c r="B48" s="12"/>
      <c r="C48" s="12"/>
      <c r="D48" s="11"/>
      <c r="E48" s="11"/>
      <c r="F48" s="32" t="s">
        <v>109</v>
      </c>
      <c r="G48" s="31">
        <v>-18.999999999999996</v>
      </c>
      <c r="I48" s="32" t="s">
        <v>109</v>
      </c>
      <c r="J48" s="31">
        <v>0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2"/>
      <c r="AK48" s="12"/>
    </row>
    <row r="49" spans="1:41" x14ac:dyDescent="0.25">
      <c r="A49" s="11"/>
      <c r="B49" s="11"/>
      <c r="C49" s="11"/>
      <c r="D49" s="11"/>
      <c r="E49" s="11"/>
      <c r="F49" s="32" t="s">
        <v>91</v>
      </c>
      <c r="G49" s="31">
        <v>39.000000000000007</v>
      </c>
      <c r="H49" s="3"/>
      <c r="I49" s="32" t="s">
        <v>91</v>
      </c>
      <c r="J49" s="31">
        <v>0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3"/>
      <c r="AM49" s="3"/>
      <c r="AN49" s="3"/>
      <c r="AO49" s="3"/>
    </row>
    <row r="50" spans="1:41" x14ac:dyDescent="0.25">
      <c r="A50" s="11"/>
      <c r="B50" s="11"/>
      <c r="C50" s="11"/>
      <c r="D50" s="11"/>
      <c r="E50" s="11"/>
      <c r="F50" s="32" t="s">
        <v>93</v>
      </c>
      <c r="G50" s="31">
        <v>-3.5</v>
      </c>
      <c r="H50" s="11"/>
      <c r="I50" s="32" t="s">
        <v>93</v>
      </c>
      <c r="J50" s="31">
        <v>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3"/>
      <c r="AM50" s="3"/>
      <c r="AN50" s="3"/>
      <c r="AO50" s="3"/>
    </row>
    <row r="51" spans="1:4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3"/>
      <c r="AM51" s="3"/>
      <c r="AN51" s="3"/>
      <c r="AO51" s="3"/>
    </row>
    <row r="52" spans="1:4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3"/>
      <c r="AM52" s="3"/>
      <c r="AN52" s="3"/>
      <c r="AO52" s="3"/>
    </row>
    <row r="53" spans="1:4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3"/>
      <c r="AM53" s="3"/>
      <c r="AN53" s="3"/>
      <c r="AO53" s="3"/>
    </row>
    <row r="54" spans="1:4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3"/>
      <c r="AM54" s="3"/>
      <c r="AN54" s="3"/>
      <c r="AO54" s="3"/>
    </row>
    <row r="55" spans="1:4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3"/>
      <c r="AM55" s="3"/>
      <c r="AN55" s="3"/>
      <c r="AO55" s="3"/>
    </row>
    <row r="56" spans="1:4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3"/>
      <c r="AM56" s="3"/>
      <c r="AN56" s="3"/>
      <c r="AO56" s="3"/>
    </row>
    <row r="57" spans="1:4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3"/>
      <c r="AM57" s="3"/>
      <c r="AN57" s="3"/>
      <c r="AO57" s="3"/>
    </row>
    <row r="58" spans="1:4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3"/>
      <c r="AM58" s="3"/>
      <c r="AN58" s="3"/>
      <c r="AO58" s="3"/>
    </row>
    <row r="59" spans="1:4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3"/>
      <c r="AM59" s="3"/>
      <c r="AN59" s="3"/>
      <c r="AO59" s="3"/>
    </row>
    <row r="60" spans="1:4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3"/>
      <c r="AM60" s="3"/>
      <c r="AN60" s="3"/>
      <c r="AO60" s="3"/>
    </row>
    <row r="61" spans="1:4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3"/>
      <c r="AM61" s="3"/>
      <c r="AN61" s="3"/>
      <c r="AO61" s="3"/>
    </row>
    <row r="62" spans="1:4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3"/>
      <c r="AM62" s="3"/>
      <c r="AN62" s="3"/>
      <c r="AO62" s="3"/>
    </row>
    <row r="63" spans="1:4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3"/>
      <c r="AM63" s="3"/>
      <c r="AN63" s="3"/>
      <c r="AO63" s="3"/>
    </row>
    <row r="64" spans="1:4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3"/>
      <c r="AM64" s="3"/>
      <c r="AN64" s="3"/>
      <c r="AO64" s="3"/>
    </row>
    <row r="65" spans="1:4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3"/>
      <c r="AM65" s="3"/>
      <c r="AN65" s="3"/>
      <c r="AO65" s="3"/>
    </row>
    <row r="66" spans="1:4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3"/>
      <c r="AM66" s="3"/>
      <c r="AN66" s="3"/>
      <c r="AO66" s="3"/>
    </row>
    <row r="67" spans="1:4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3"/>
      <c r="AM67" s="3"/>
      <c r="AN67" s="3"/>
      <c r="AO67" s="3"/>
    </row>
    <row r="68" spans="1:4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3"/>
      <c r="AM68" s="3"/>
      <c r="AN68" s="3"/>
      <c r="AO68" s="3"/>
    </row>
    <row r="69" spans="1:4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3"/>
      <c r="AM69" s="3"/>
      <c r="AN69" s="3"/>
      <c r="AO69" s="3"/>
    </row>
    <row r="70" spans="1:4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3"/>
      <c r="AM70" s="3"/>
      <c r="AN70" s="3"/>
      <c r="AO70" s="3"/>
    </row>
    <row r="71" spans="1:4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3"/>
      <c r="AM71" s="3"/>
      <c r="AN71" s="3"/>
      <c r="AO71" s="3"/>
    </row>
    <row r="72" spans="1:4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3"/>
      <c r="AM72" s="3"/>
      <c r="AN72" s="3"/>
      <c r="AO72" s="3"/>
    </row>
    <row r="73" spans="1:4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3"/>
      <c r="AM73" s="3"/>
      <c r="AN73" s="3"/>
      <c r="AO73" s="3"/>
    </row>
    <row r="74" spans="1:4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3"/>
      <c r="AM74" s="3"/>
      <c r="AN74" s="3"/>
      <c r="AO74" s="3"/>
    </row>
    <row r="75" spans="1:4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3"/>
      <c r="AM75" s="3"/>
      <c r="AN75" s="3"/>
      <c r="AO75" s="3"/>
    </row>
    <row r="76" spans="1:4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3"/>
      <c r="AM76" s="3"/>
      <c r="AN76" s="3"/>
      <c r="AO76" s="3"/>
    </row>
    <row r="77" spans="1:4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3"/>
      <c r="AM77" s="3"/>
      <c r="AN77" s="3"/>
      <c r="AO77" s="3"/>
    </row>
    <row r="78" spans="1:4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3"/>
      <c r="AM78" s="3"/>
      <c r="AN78" s="3"/>
      <c r="AO78" s="3"/>
    </row>
    <row r="79" spans="1:4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3"/>
      <c r="AM79" s="3"/>
      <c r="AN79" s="3"/>
      <c r="AO79" s="3"/>
    </row>
    <row r="80" spans="1:4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3"/>
      <c r="AM80" s="3"/>
      <c r="AN80" s="3"/>
      <c r="AO80" s="3"/>
    </row>
    <row r="81" spans="1:4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3"/>
      <c r="AM81" s="3"/>
      <c r="AN81" s="3"/>
      <c r="AO81" s="3"/>
    </row>
    <row r="82" spans="1:4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3"/>
      <c r="AM82" s="3"/>
      <c r="AN82" s="3"/>
      <c r="AO82" s="3"/>
    </row>
    <row r="83" spans="1:4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3"/>
      <c r="AM83" s="3"/>
      <c r="AN83" s="3"/>
      <c r="AO83" s="3"/>
    </row>
    <row r="84" spans="1:4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3"/>
      <c r="AM84" s="3"/>
      <c r="AN84" s="3"/>
      <c r="AO84" s="3"/>
    </row>
    <row r="85" spans="1:4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3"/>
      <c r="AM85" s="3"/>
      <c r="AN85" s="3"/>
      <c r="AO85" s="3"/>
    </row>
    <row r="86" spans="1:4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3"/>
      <c r="AM86" s="3"/>
      <c r="AN86" s="3"/>
      <c r="AO86" s="3"/>
    </row>
    <row r="87" spans="1:4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3"/>
      <c r="AM87" s="3"/>
      <c r="AN87" s="3"/>
      <c r="AO87" s="3"/>
    </row>
    <row r="88" spans="1:4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3"/>
      <c r="AM88" s="3"/>
      <c r="AN88" s="3"/>
      <c r="AO88" s="3"/>
    </row>
    <row r="89" spans="1:4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3"/>
      <c r="AM89" s="3"/>
      <c r="AN89" s="3"/>
      <c r="AO89" s="3"/>
    </row>
    <row r="90" spans="1:4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3"/>
      <c r="AM90" s="3"/>
      <c r="AN90" s="3"/>
      <c r="AO90" s="3"/>
    </row>
    <row r="91" spans="1:4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3"/>
      <c r="AM91" s="3"/>
      <c r="AN91" s="3"/>
      <c r="AO91" s="3"/>
    </row>
    <row r="92" spans="1:4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3"/>
      <c r="AM92" s="3"/>
      <c r="AN92" s="3"/>
      <c r="AO92" s="3"/>
    </row>
    <row r="93" spans="1:4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3"/>
      <c r="AM93" s="3"/>
      <c r="AN93" s="3"/>
      <c r="AO93" s="3"/>
    </row>
    <row r="94" spans="1:4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3"/>
      <c r="AM94" s="3"/>
      <c r="AN94" s="3"/>
      <c r="AO94" s="3"/>
    </row>
    <row r="95" spans="1:4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3"/>
      <c r="AM95" s="3"/>
      <c r="AN95" s="3"/>
      <c r="AO95" s="3"/>
    </row>
    <row r="96" spans="1:4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3"/>
      <c r="AM96" s="3"/>
      <c r="AN96" s="3"/>
      <c r="AO96" s="3"/>
    </row>
    <row r="97" spans="1:4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3"/>
      <c r="AM97" s="3"/>
      <c r="AN97" s="3"/>
      <c r="AO97" s="3"/>
    </row>
    <row r="98" spans="1:4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3"/>
      <c r="AM98" s="3"/>
      <c r="AN98" s="3"/>
      <c r="AO98" s="3"/>
    </row>
    <row r="99" spans="1:4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3"/>
      <c r="AM99" s="3"/>
      <c r="AN99" s="3"/>
      <c r="AO99" s="3"/>
    </row>
    <row r="100" spans="1:4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3"/>
      <c r="AM100" s="3"/>
      <c r="AN100" s="3"/>
      <c r="AO100" s="3"/>
    </row>
    <row r="101" spans="1:4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3"/>
      <c r="AM101" s="3"/>
      <c r="AN101" s="3"/>
      <c r="AO101" s="3"/>
    </row>
    <row r="102" spans="1:4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3"/>
      <c r="AM102" s="3"/>
      <c r="AN102" s="3"/>
      <c r="AO102" s="3"/>
    </row>
    <row r="103" spans="1:4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3"/>
      <c r="AM103" s="3"/>
      <c r="AN103" s="3"/>
      <c r="AO103" s="3"/>
    </row>
    <row r="104" spans="1:4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3"/>
      <c r="AM104" s="3"/>
      <c r="AN104" s="3"/>
      <c r="AO104" s="3"/>
    </row>
    <row r="105" spans="1:4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3"/>
      <c r="AM105" s="3"/>
      <c r="AN105" s="3"/>
      <c r="AO105" s="3"/>
    </row>
    <row r="106" spans="1:4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3"/>
      <c r="AM106" s="3"/>
      <c r="AN106" s="3"/>
      <c r="AO106" s="3"/>
    </row>
    <row r="107" spans="1:4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3"/>
      <c r="AM107" s="3"/>
      <c r="AN107" s="3"/>
      <c r="AO107" s="3"/>
    </row>
    <row r="108" spans="1:4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3"/>
      <c r="AM108" s="3"/>
      <c r="AN108" s="3"/>
      <c r="AO108" s="3"/>
    </row>
    <row r="109" spans="1:4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3"/>
      <c r="AM109" s="3"/>
      <c r="AN109" s="3"/>
      <c r="AO109" s="3"/>
    </row>
    <row r="110" spans="1:4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3"/>
      <c r="AM110" s="3"/>
      <c r="AN110" s="3"/>
      <c r="AO110" s="3"/>
    </row>
    <row r="111" spans="1:4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3"/>
      <c r="AM111" s="3"/>
      <c r="AN111" s="3"/>
      <c r="AO111" s="3"/>
    </row>
    <row r="112" spans="1:4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3"/>
      <c r="AM112" s="3"/>
      <c r="AN112" s="3"/>
      <c r="AO112" s="3"/>
    </row>
    <row r="113" spans="1:4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3"/>
      <c r="AM113" s="3"/>
      <c r="AN113" s="3"/>
      <c r="AO113" s="3"/>
    </row>
    <row r="114" spans="1:4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3"/>
      <c r="AM114" s="3"/>
      <c r="AN114" s="3"/>
      <c r="AO114" s="3"/>
    </row>
    <row r="115" spans="1:4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3"/>
      <c r="AM115" s="3"/>
      <c r="AN115" s="3"/>
      <c r="AO115" s="3"/>
    </row>
    <row r="116" spans="1:4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3"/>
      <c r="AM116" s="3"/>
      <c r="AN116" s="3"/>
      <c r="AO116" s="3"/>
    </row>
    <row r="117" spans="1:4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3"/>
      <c r="AM117" s="3"/>
      <c r="AN117" s="3"/>
      <c r="AO117" s="3"/>
    </row>
    <row r="118" spans="1:4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3"/>
      <c r="AM118" s="3"/>
      <c r="AN118" s="3"/>
      <c r="AO118" s="3"/>
    </row>
    <row r="119" spans="1:4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3"/>
      <c r="AM119" s="3"/>
      <c r="AN119" s="3"/>
      <c r="AO119" s="3"/>
    </row>
    <row r="120" spans="1:4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3"/>
      <c r="AM120" s="3"/>
      <c r="AN120" s="3"/>
      <c r="AO120" s="3"/>
    </row>
    <row r="121" spans="1:4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3"/>
      <c r="AM121" s="3"/>
      <c r="AN121" s="3"/>
      <c r="AO121" s="3"/>
    </row>
    <row r="122" spans="1:4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3"/>
      <c r="AM122" s="3"/>
      <c r="AN122" s="3"/>
      <c r="AO122" s="3"/>
    </row>
    <row r="123" spans="1:4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3"/>
      <c r="AM123" s="3"/>
      <c r="AN123" s="3"/>
      <c r="AO123" s="3"/>
    </row>
    <row r="124" spans="1:4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3"/>
      <c r="AM124" s="3"/>
      <c r="AN124" s="3"/>
      <c r="AO124" s="3"/>
    </row>
    <row r="125" spans="1:4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3"/>
      <c r="AM125" s="3"/>
      <c r="AN125" s="3"/>
      <c r="AO125" s="3"/>
    </row>
    <row r="126" spans="1:4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3"/>
      <c r="AM126" s="3"/>
      <c r="AN126" s="3"/>
      <c r="AO126" s="3"/>
    </row>
    <row r="127" spans="1:4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3"/>
      <c r="AM127" s="3"/>
      <c r="AN127" s="3"/>
      <c r="AO127" s="3"/>
    </row>
    <row r="128" spans="1:4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3"/>
      <c r="AM128" s="3"/>
      <c r="AN128" s="3"/>
      <c r="AO128" s="3"/>
    </row>
    <row r="129" spans="1:4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3"/>
      <c r="AM129" s="3"/>
      <c r="AN129" s="3"/>
      <c r="AO129" s="3"/>
    </row>
    <row r="130" spans="1:4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3"/>
      <c r="AM130" s="3"/>
      <c r="AN130" s="3"/>
      <c r="AO130" s="3"/>
    </row>
    <row r="131" spans="1:4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3"/>
      <c r="AM131" s="3"/>
      <c r="AN131" s="3"/>
      <c r="AO131" s="3"/>
    </row>
    <row r="132" spans="1:4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3"/>
      <c r="AM132" s="3"/>
      <c r="AN132" s="3"/>
      <c r="AO132" s="3"/>
    </row>
    <row r="133" spans="1:41" x14ac:dyDescent="0.25">
      <c r="A133" s="12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2"/>
      <c r="AI133" s="12"/>
      <c r="AJ133" s="12"/>
      <c r="AK133" s="12"/>
    </row>
    <row r="134" spans="1:41" x14ac:dyDescent="0.25">
      <c r="A134" s="12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2"/>
      <c r="AI134" s="12"/>
      <c r="AJ134" s="12"/>
      <c r="AK134" s="12"/>
    </row>
    <row r="135" spans="1:41" x14ac:dyDescent="0.25">
      <c r="A135" s="12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2"/>
      <c r="AI135" s="12"/>
      <c r="AJ135" s="12"/>
      <c r="AK135" s="12"/>
    </row>
    <row r="136" spans="1:41" x14ac:dyDescent="0.25">
      <c r="A136" s="12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2"/>
      <c r="AI136" s="12"/>
      <c r="AJ136" s="12"/>
      <c r="AK136" s="12"/>
    </row>
    <row r="137" spans="1:41" x14ac:dyDescent="0.25">
      <c r="A137" s="12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2"/>
      <c r="AI137" s="12"/>
      <c r="AJ137" s="12"/>
      <c r="AK137" s="12"/>
    </row>
    <row r="138" spans="1:41" x14ac:dyDescent="0.25">
      <c r="A138" s="12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2"/>
      <c r="AI138" s="12"/>
      <c r="AJ138" s="12"/>
      <c r="AK138" s="12"/>
    </row>
    <row r="139" spans="1:41" x14ac:dyDescent="0.25">
      <c r="A139" s="12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2"/>
      <c r="AI139" s="12"/>
      <c r="AJ139" s="12"/>
      <c r="AK139" s="12"/>
    </row>
    <row r="140" spans="1:41" x14ac:dyDescent="0.25">
      <c r="A140" s="12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2"/>
      <c r="AI140" s="12"/>
      <c r="AJ140" s="12"/>
      <c r="AK140" s="12"/>
    </row>
    <row r="141" spans="1:41" x14ac:dyDescent="0.25">
      <c r="A141" s="12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2"/>
      <c r="AI141" s="12"/>
      <c r="AJ141" s="12"/>
      <c r="AK141" s="12"/>
    </row>
    <row r="142" spans="1:41" x14ac:dyDescent="0.25">
      <c r="A142" s="12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2"/>
      <c r="AI142" s="12"/>
      <c r="AJ142" s="12"/>
      <c r="AK142" s="12"/>
    </row>
  </sheetData>
  <dataConsolidate topLabels="1">
    <dataRefs count="3">
      <dataRef ref="E37:K43" sheet="Hoja1"/>
      <dataRef ref="E48:K54" sheet="Hoja1"/>
      <dataRef ref="E58:K64" sheet="Hoja1"/>
    </dataRefs>
  </dataConsolidate>
  <mergeCells count="14">
    <mergeCell ref="X7:Z7"/>
    <mergeCell ref="Y1:Z1"/>
    <mergeCell ref="W1:X1"/>
    <mergeCell ref="AA1:AB1"/>
    <mergeCell ref="E17:K17"/>
    <mergeCell ref="I2:I3"/>
    <mergeCell ref="I4:I5"/>
    <mergeCell ref="L28:M28"/>
    <mergeCell ref="F43:G43"/>
    <mergeCell ref="I43:J43"/>
    <mergeCell ref="L29:M30"/>
    <mergeCell ref="F33:G33"/>
    <mergeCell ref="I33:J33"/>
    <mergeCell ref="L40:M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S80"/>
  <sheetViews>
    <sheetView topLeftCell="A40" zoomScale="70" zoomScaleNormal="70" workbookViewId="0">
      <selection activeCell="D75" sqref="D75"/>
    </sheetView>
  </sheetViews>
  <sheetFormatPr baseColWidth="10" defaultRowHeight="15" x14ac:dyDescent="0.25"/>
  <cols>
    <col min="4" max="9" width="13.875" bestFit="1" customWidth="1"/>
  </cols>
  <sheetData>
    <row r="6" spans="2:12" x14ac:dyDescent="0.25">
      <c r="B6" t="s">
        <v>63</v>
      </c>
    </row>
    <row r="8" spans="2:12" x14ac:dyDescent="0.25">
      <c r="J8" t="s">
        <v>76</v>
      </c>
      <c r="L8" t="s">
        <v>77</v>
      </c>
    </row>
    <row r="9" spans="2:12" x14ac:dyDescent="0.25">
      <c r="C9">
        <f>B10</f>
        <v>7</v>
      </c>
      <c r="D9">
        <f>B11</f>
        <v>8</v>
      </c>
      <c r="E9">
        <f>B12</f>
        <v>9</v>
      </c>
      <c r="F9">
        <f>B13</f>
        <v>1</v>
      </c>
      <c r="G9">
        <f>B14</f>
        <v>2</v>
      </c>
      <c r="H9">
        <f>B15</f>
        <v>3</v>
      </c>
      <c r="J9">
        <v>1</v>
      </c>
      <c r="L9">
        <v>1</v>
      </c>
    </row>
    <row r="10" spans="2:12" x14ac:dyDescent="0.25">
      <c r="B10">
        <v>7</v>
      </c>
      <c r="C10">
        <v>40499.999999999993</v>
      </c>
      <c r="D10">
        <v>0</v>
      </c>
      <c r="E10">
        <v>80999.999999999985</v>
      </c>
      <c r="F10">
        <v>-40499.999999999993</v>
      </c>
      <c r="G10">
        <v>0</v>
      </c>
      <c r="H10">
        <v>80999.999999999985</v>
      </c>
      <c r="I10">
        <f>B10</f>
        <v>7</v>
      </c>
      <c r="J10">
        <v>0</v>
      </c>
      <c r="K10">
        <f>I10</f>
        <v>7</v>
      </c>
      <c r="L10">
        <v>0</v>
      </c>
    </row>
    <row r="11" spans="2:12" x14ac:dyDescent="0.25">
      <c r="B11">
        <v>8</v>
      </c>
      <c r="C11">
        <v>0</v>
      </c>
      <c r="D11">
        <v>1800000</v>
      </c>
      <c r="E11">
        <v>0</v>
      </c>
      <c r="F11">
        <v>0</v>
      </c>
      <c r="G11">
        <v>-1800000</v>
      </c>
      <c r="H11">
        <v>0</v>
      </c>
      <c r="I11">
        <f t="shared" ref="I11:I15" si="0">B11</f>
        <v>8</v>
      </c>
      <c r="J11">
        <v>10</v>
      </c>
      <c r="K11">
        <f t="shared" ref="K11:K15" si="1">I11</f>
        <v>8</v>
      </c>
      <c r="L11">
        <v>0</v>
      </c>
    </row>
    <row r="12" spans="2:12" x14ac:dyDescent="0.25">
      <c r="B12">
        <v>9</v>
      </c>
      <c r="C12">
        <v>80999.999999999985</v>
      </c>
      <c r="D12">
        <v>0</v>
      </c>
      <c r="E12">
        <v>215999.99999999997</v>
      </c>
      <c r="F12">
        <v>-80999.999999999985</v>
      </c>
      <c r="G12">
        <v>0</v>
      </c>
      <c r="H12">
        <v>107999.99999999999</v>
      </c>
      <c r="I12">
        <f t="shared" si="0"/>
        <v>9</v>
      </c>
      <c r="J12">
        <v>0</v>
      </c>
      <c r="K12">
        <f t="shared" si="1"/>
        <v>9</v>
      </c>
      <c r="L12">
        <v>0</v>
      </c>
    </row>
    <row r="13" spans="2:12" x14ac:dyDescent="0.25">
      <c r="B13">
        <v>1</v>
      </c>
      <c r="C13">
        <v>-40499.999999999993</v>
      </c>
      <c r="D13">
        <v>0</v>
      </c>
      <c r="E13">
        <v>-80999.999999999985</v>
      </c>
      <c r="F13">
        <v>40499.999999999993</v>
      </c>
      <c r="G13">
        <v>0</v>
      </c>
      <c r="H13">
        <v>-80999.999999999985</v>
      </c>
      <c r="I13">
        <f t="shared" si="0"/>
        <v>1</v>
      </c>
      <c r="J13">
        <v>0</v>
      </c>
      <c r="K13">
        <f t="shared" si="1"/>
        <v>1</v>
      </c>
      <c r="L13">
        <v>0</v>
      </c>
    </row>
    <row r="14" spans="2:12" x14ac:dyDescent="0.25">
      <c r="B14">
        <v>2</v>
      </c>
      <c r="C14">
        <v>0</v>
      </c>
      <c r="D14">
        <v>-1800000</v>
      </c>
      <c r="E14">
        <v>0</v>
      </c>
      <c r="F14">
        <v>0</v>
      </c>
      <c r="G14">
        <v>1800000</v>
      </c>
      <c r="H14">
        <v>0</v>
      </c>
      <c r="I14">
        <f t="shared" si="0"/>
        <v>2</v>
      </c>
      <c r="J14">
        <v>10</v>
      </c>
      <c r="K14">
        <f t="shared" si="1"/>
        <v>2</v>
      </c>
      <c r="L14">
        <v>0</v>
      </c>
    </row>
    <row r="15" spans="2:12" x14ac:dyDescent="0.25">
      <c r="B15">
        <v>3</v>
      </c>
      <c r="C15">
        <v>80999.999999999985</v>
      </c>
      <c r="D15">
        <v>0</v>
      </c>
      <c r="E15">
        <v>107999.99999999999</v>
      </c>
      <c r="F15">
        <v>-80999.999999999985</v>
      </c>
      <c r="G15">
        <v>0</v>
      </c>
      <c r="H15">
        <v>215999.99999999997</v>
      </c>
      <c r="I15">
        <f t="shared" si="0"/>
        <v>3</v>
      </c>
      <c r="J15">
        <v>0</v>
      </c>
      <c r="K15">
        <f t="shared" si="1"/>
        <v>3</v>
      </c>
      <c r="L15">
        <v>0</v>
      </c>
    </row>
    <row r="19" spans="2:12" x14ac:dyDescent="0.25">
      <c r="B19" t="s">
        <v>67</v>
      </c>
    </row>
    <row r="20" spans="2:12" x14ac:dyDescent="0.25">
      <c r="J20" t="s">
        <v>76</v>
      </c>
      <c r="L20" t="s">
        <v>77</v>
      </c>
    </row>
    <row r="21" spans="2:12" x14ac:dyDescent="0.25">
      <c r="C21">
        <f>B22</f>
        <v>1</v>
      </c>
      <c r="D21">
        <f>B23</f>
        <v>2</v>
      </c>
      <c r="E21">
        <f>B24</f>
        <v>3</v>
      </c>
      <c r="F21">
        <f>B25</f>
        <v>4</v>
      </c>
      <c r="G21">
        <f>B26</f>
        <v>5</v>
      </c>
      <c r="H21">
        <f>B27</f>
        <v>6</v>
      </c>
      <c r="J21">
        <v>1</v>
      </c>
      <c r="L21">
        <v>1</v>
      </c>
    </row>
    <row r="22" spans="2:12" x14ac:dyDescent="0.25">
      <c r="B22">
        <v>1</v>
      </c>
      <c r="C22">
        <v>800000</v>
      </c>
      <c r="D22">
        <v>0</v>
      </c>
      <c r="E22">
        <v>0</v>
      </c>
      <c r="F22">
        <v>-800000</v>
      </c>
      <c r="G22">
        <v>0</v>
      </c>
      <c r="H22">
        <v>0</v>
      </c>
      <c r="I22">
        <f>B22</f>
        <v>1</v>
      </c>
      <c r="J22">
        <v>0</v>
      </c>
      <c r="K22">
        <f>I22</f>
        <v>1</v>
      </c>
      <c r="L22">
        <v>0</v>
      </c>
    </row>
    <row r="23" spans="2:12" x14ac:dyDescent="0.25">
      <c r="B23">
        <v>2</v>
      </c>
      <c r="C23">
        <v>0</v>
      </c>
      <c r="D23">
        <v>8000</v>
      </c>
      <c r="E23">
        <v>24000</v>
      </c>
      <c r="F23">
        <v>0</v>
      </c>
      <c r="G23">
        <v>-8000</v>
      </c>
      <c r="H23">
        <v>24000</v>
      </c>
      <c r="I23">
        <f t="shared" ref="I23:I27" si="2">B23</f>
        <v>2</v>
      </c>
      <c r="J23">
        <v>54</v>
      </c>
      <c r="K23">
        <f t="shared" ref="K23:K27" si="3">I23</f>
        <v>2</v>
      </c>
      <c r="L23">
        <v>-40</v>
      </c>
    </row>
    <row r="24" spans="2:12" x14ac:dyDescent="0.25">
      <c r="B24">
        <v>3</v>
      </c>
      <c r="C24">
        <v>0</v>
      </c>
      <c r="D24">
        <v>24000</v>
      </c>
      <c r="E24">
        <v>96000</v>
      </c>
      <c r="F24">
        <v>0</v>
      </c>
      <c r="G24">
        <v>-24000</v>
      </c>
      <c r="H24">
        <v>48000</v>
      </c>
      <c r="I24">
        <f t="shared" si="2"/>
        <v>3</v>
      </c>
      <c r="J24">
        <v>54</v>
      </c>
      <c r="K24">
        <f t="shared" si="3"/>
        <v>3</v>
      </c>
      <c r="L24">
        <v>0</v>
      </c>
    </row>
    <row r="25" spans="2:12" x14ac:dyDescent="0.25">
      <c r="B25">
        <v>4</v>
      </c>
      <c r="C25">
        <v>-800000</v>
      </c>
      <c r="D25">
        <v>0</v>
      </c>
      <c r="E25">
        <v>0</v>
      </c>
      <c r="F25">
        <v>800000</v>
      </c>
      <c r="G25">
        <v>0</v>
      </c>
      <c r="H25">
        <v>0</v>
      </c>
      <c r="I25">
        <f t="shared" si="2"/>
        <v>4</v>
      </c>
      <c r="J25">
        <v>0</v>
      </c>
      <c r="K25">
        <f t="shared" si="3"/>
        <v>4</v>
      </c>
      <c r="L25">
        <v>60</v>
      </c>
    </row>
    <row r="26" spans="2:12" x14ac:dyDescent="0.25">
      <c r="B26">
        <v>5</v>
      </c>
      <c r="C26">
        <v>0</v>
      </c>
      <c r="D26">
        <v>-8000</v>
      </c>
      <c r="E26">
        <v>-24000</v>
      </c>
      <c r="F26">
        <v>0</v>
      </c>
      <c r="G26">
        <v>8000</v>
      </c>
      <c r="H26">
        <v>-24000</v>
      </c>
      <c r="I26">
        <f t="shared" si="2"/>
        <v>5</v>
      </c>
      <c r="J26">
        <v>54</v>
      </c>
      <c r="K26">
        <f t="shared" si="3"/>
        <v>5</v>
      </c>
      <c r="L26">
        <v>0</v>
      </c>
    </row>
    <row r="27" spans="2:12" x14ac:dyDescent="0.25">
      <c r="B27">
        <v>6</v>
      </c>
      <c r="C27">
        <v>0</v>
      </c>
      <c r="D27">
        <v>24000</v>
      </c>
      <c r="E27">
        <v>48000</v>
      </c>
      <c r="F27">
        <v>0</v>
      </c>
      <c r="G27">
        <v>-24000</v>
      </c>
      <c r="H27">
        <v>96000</v>
      </c>
      <c r="I27">
        <f t="shared" si="2"/>
        <v>6</v>
      </c>
      <c r="J27">
        <v>-54</v>
      </c>
      <c r="K27">
        <f t="shared" si="3"/>
        <v>6</v>
      </c>
      <c r="L27">
        <v>0</v>
      </c>
    </row>
    <row r="29" spans="2:12" x14ac:dyDescent="0.25">
      <c r="B29" t="s">
        <v>68</v>
      </c>
    </row>
    <row r="30" spans="2:12" x14ac:dyDescent="0.25">
      <c r="J30" t="s">
        <v>76</v>
      </c>
      <c r="L30" t="s">
        <v>77</v>
      </c>
    </row>
    <row r="31" spans="2:12" x14ac:dyDescent="0.25">
      <c r="C31">
        <f>B32</f>
        <v>4</v>
      </c>
      <c r="D31">
        <f>B33</f>
        <v>5</v>
      </c>
      <c r="E31">
        <f>B34</f>
        <v>6</v>
      </c>
      <c r="F31">
        <f>B35</f>
        <v>10</v>
      </c>
      <c r="G31">
        <f>B36</f>
        <v>11</v>
      </c>
      <c r="H31">
        <f>B37</f>
        <v>12</v>
      </c>
      <c r="J31">
        <v>1</v>
      </c>
      <c r="L31">
        <v>1</v>
      </c>
    </row>
    <row r="32" spans="2:12" x14ac:dyDescent="0.25">
      <c r="B32">
        <v>4</v>
      </c>
      <c r="C32">
        <v>443059.20000000001</v>
      </c>
      <c r="D32">
        <v>-567705.59999999998</v>
      </c>
      <c r="E32">
        <v>34560</v>
      </c>
      <c r="F32">
        <v>-443059.20000000001</v>
      </c>
      <c r="G32">
        <v>567705.59999999998</v>
      </c>
      <c r="H32">
        <v>34560</v>
      </c>
      <c r="I32">
        <f>B32</f>
        <v>4</v>
      </c>
      <c r="J32">
        <v>-19</v>
      </c>
      <c r="K32">
        <f>I32</f>
        <v>4</v>
      </c>
      <c r="L32">
        <v>0</v>
      </c>
    </row>
    <row r="33" spans="2:19" x14ac:dyDescent="0.25">
      <c r="B33">
        <v>5</v>
      </c>
      <c r="C33">
        <v>-567705.59999999998</v>
      </c>
      <c r="D33">
        <v>774220.80000000016</v>
      </c>
      <c r="E33">
        <v>25920</v>
      </c>
      <c r="F33">
        <v>567705.59999999998</v>
      </c>
      <c r="G33">
        <v>-774220.80000000016</v>
      </c>
      <c r="H33">
        <v>25920</v>
      </c>
      <c r="I33">
        <f t="shared" ref="I33:I37" si="4">B33</f>
        <v>5</v>
      </c>
      <c r="J33">
        <v>39</v>
      </c>
      <c r="K33">
        <f t="shared" ref="K33:K37" si="5">I33</f>
        <v>5</v>
      </c>
      <c r="L33">
        <v>0</v>
      </c>
    </row>
    <row r="34" spans="2:19" x14ac:dyDescent="0.25">
      <c r="B34">
        <v>6</v>
      </c>
      <c r="C34">
        <v>34560</v>
      </c>
      <c r="D34">
        <v>25920</v>
      </c>
      <c r="E34">
        <v>144000</v>
      </c>
      <c r="F34">
        <v>-34560</v>
      </c>
      <c r="G34">
        <v>-25920</v>
      </c>
      <c r="H34">
        <v>72000</v>
      </c>
      <c r="I34">
        <f t="shared" si="4"/>
        <v>6</v>
      </c>
      <c r="J34">
        <v>3.5</v>
      </c>
      <c r="K34">
        <f t="shared" si="5"/>
        <v>6</v>
      </c>
      <c r="L34">
        <v>0</v>
      </c>
    </row>
    <row r="35" spans="2:19" x14ac:dyDescent="0.25">
      <c r="B35">
        <v>10</v>
      </c>
      <c r="C35">
        <v>-443059.20000000001</v>
      </c>
      <c r="D35">
        <v>567705.59999999998</v>
      </c>
      <c r="E35">
        <v>-34560</v>
      </c>
      <c r="F35">
        <v>443059.20000000001</v>
      </c>
      <c r="G35">
        <v>-567705.59999999998</v>
      </c>
      <c r="H35">
        <v>-34560</v>
      </c>
      <c r="I35">
        <f t="shared" si="4"/>
        <v>10</v>
      </c>
      <c r="J35">
        <v>19</v>
      </c>
      <c r="K35">
        <f t="shared" si="5"/>
        <v>10</v>
      </c>
      <c r="L35">
        <v>0</v>
      </c>
    </row>
    <row r="36" spans="2:19" x14ac:dyDescent="0.25">
      <c r="B36">
        <v>11</v>
      </c>
      <c r="C36">
        <v>567705.59999999998</v>
      </c>
      <c r="D36">
        <v>-774220.80000000016</v>
      </c>
      <c r="E36">
        <v>-25920</v>
      </c>
      <c r="F36">
        <v>-567705.59999999998</v>
      </c>
      <c r="G36">
        <v>774220.80000000016</v>
      </c>
      <c r="H36">
        <v>-25920</v>
      </c>
      <c r="I36">
        <f t="shared" si="4"/>
        <v>11</v>
      </c>
      <c r="J36">
        <v>39</v>
      </c>
      <c r="K36">
        <f t="shared" si="5"/>
        <v>11</v>
      </c>
      <c r="L36">
        <v>0</v>
      </c>
    </row>
    <row r="37" spans="2:19" x14ac:dyDescent="0.25">
      <c r="B37">
        <v>12</v>
      </c>
      <c r="C37">
        <v>34560</v>
      </c>
      <c r="D37">
        <v>25920</v>
      </c>
      <c r="E37">
        <v>72000</v>
      </c>
      <c r="F37">
        <v>-34560</v>
      </c>
      <c r="G37">
        <v>-25920</v>
      </c>
      <c r="H37">
        <v>144000</v>
      </c>
      <c r="I37">
        <f t="shared" si="4"/>
        <v>12</v>
      </c>
      <c r="J37">
        <v>-3.5</v>
      </c>
      <c r="K37">
        <f t="shared" si="5"/>
        <v>12</v>
      </c>
      <c r="L37">
        <v>0</v>
      </c>
    </row>
    <row r="40" spans="2:19" s="9" customFormat="1" x14ac:dyDescent="0.25"/>
    <row r="42" spans="2:19" x14ac:dyDescent="0.25">
      <c r="B42" t="s">
        <v>78</v>
      </c>
    </row>
    <row r="43" spans="2:19" x14ac:dyDescent="0.25">
      <c r="P43" s="44" t="s">
        <v>76</v>
      </c>
      <c r="Q43" s="44"/>
      <c r="R43" s="44" t="s">
        <v>79</v>
      </c>
      <c r="S43" s="44"/>
    </row>
    <row r="44" spans="2:19" x14ac:dyDescent="0.25">
      <c r="C44">
        <v>1</v>
      </c>
      <c r="D44">
        <v>2</v>
      </c>
      <c r="E44">
        <v>3</v>
      </c>
      <c r="F44">
        <v>4</v>
      </c>
      <c r="G44">
        <v>5</v>
      </c>
      <c r="H44">
        <v>6</v>
      </c>
      <c r="I44">
        <v>7</v>
      </c>
      <c r="J44">
        <v>8</v>
      </c>
      <c r="K44">
        <v>9</v>
      </c>
      <c r="L44">
        <v>10</v>
      </c>
      <c r="M44">
        <v>11</v>
      </c>
      <c r="N44">
        <v>12</v>
      </c>
      <c r="Q44">
        <v>1</v>
      </c>
      <c r="S44">
        <v>1</v>
      </c>
    </row>
    <row r="45" spans="2:19" x14ac:dyDescent="0.25">
      <c r="B45">
        <v>1</v>
      </c>
      <c r="C45" s="9">
        <v>840500</v>
      </c>
      <c r="D45" s="9">
        <v>0</v>
      </c>
      <c r="E45" s="9">
        <v>-80999.999999999985</v>
      </c>
      <c r="F45" s="9">
        <v>-800000</v>
      </c>
      <c r="G45" s="9">
        <v>0</v>
      </c>
      <c r="H45" s="9">
        <v>0</v>
      </c>
      <c r="I45" s="15">
        <v>-40499.999999999993</v>
      </c>
      <c r="J45" s="15">
        <v>0</v>
      </c>
      <c r="K45" s="15">
        <v>-80999.999999999985</v>
      </c>
      <c r="L45" s="15">
        <v>0</v>
      </c>
      <c r="M45" s="15">
        <v>0</v>
      </c>
      <c r="N45" s="15">
        <v>0</v>
      </c>
      <c r="P45">
        <f>B45</f>
        <v>1</v>
      </c>
      <c r="Q45">
        <v>0</v>
      </c>
      <c r="R45">
        <f>P45</f>
        <v>1</v>
      </c>
      <c r="S45">
        <v>0</v>
      </c>
    </row>
    <row r="46" spans="2:19" x14ac:dyDescent="0.25">
      <c r="B46">
        <v>2</v>
      </c>
      <c r="C46" s="9">
        <v>0</v>
      </c>
      <c r="D46" s="9">
        <v>1808000</v>
      </c>
      <c r="E46" s="9">
        <v>24000</v>
      </c>
      <c r="F46" s="9">
        <v>0</v>
      </c>
      <c r="G46" s="9">
        <v>-8000</v>
      </c>
      <c r="H46" s="9">
        <v>24000</v>
      </c>
      <c r="I46" s="15">
        <v>0</v>
      </c>
      <c r="J46" s="15">
        <v>-1800000</v>
      </c>
      <c r="K46" s="15">
        <v>0</v>
      </c>
      <c r="L46" s="15">
        <v>0</v>
      </c>
      <c r="M46" s="15">
        <v>0</v>
      </c>
      <c r="N46" s="15">
        <v>0</v>
      </c>
      <c r="P46">
        <f t="shared" ref="P46:P56" si="6">B46</f>
        <v>2</v>
      </c>
      <c r="Q46">
        <v>64</v>
      </c>
      <c r="R46">
        <f t="shared" ref="R46:R56" si="7">P46</f>
        <v>2</v>
      </c>
      <c r="S46">
        <v>-40</v>
      </c>
    </row>
    <row r="47" spans="2:19" x14ac:dyDescent="0.25">
      <c r="B47">
        <v>3</v>
      </c>
      <c r="C47" s="9">
        <v>-80999.999999999985</v>
      </c>
      <c r="D47" s="9">
        <v>24000</v>
      </c>
      <c r="E47" s="9">
        <v>312000</v>
      </c>
      <c r="F47" s="9">
        <v>0</v>
      </c>
      <c r="G47" s="9">
        <v>-24000</v>
      </c>
      <c r="H47" s="9">
        <v>48000</v>
      </c>
      <c r="I47" s="15">
        <v>80999.999999999985</v>
      </c>
      <c r="J47" s="15">
        <v>0</v>
      </c>
      <c r="K47" s="15">
        <v>107999.99999999999</v>
      </c>
      <c r="L47" s="15">
        <v>0</v>
      </c>
      <c r="M47" s="15">
        <v>0</v>
      </c>
      <c r="N47" s="15">
        <v>0</v>
      </c>
      <c r="P47">
        <f t="shared" si="6"/>
        <v>3</v>
      </c>
      <c r="Q47">
        <v>54</v>
      </c>
      <c r="R47">
        <f t="shared" si="7"/>
        <v>3</v>
      </c>
      <c r="S47">
        <v>0</v>
      </c>
    </row>
    <row r="48" spans="2:19" x14ac:dyDescent="0.25">
      <c r="B48">
        <v>4</v>
      </c>
      <c r="C48" s="9">
        <v>-800000</v>
      </c>
      <c r="D48" s="9">
        <v>0</v>
      </c>
      <c r="E48" s="9">
        <v>0</v>
      </c>
      <c r="F48" s="9">
        <v>1243059.2</v>
      </c>
      <c r="G48" s="9">
        <v>-567705.59999999998</v>
      </c>
      <c r="H48" s="9">
        <v>34560</v>
      </c>
      <c r="I48" s="15">
        <v>0</v>
      </c>
      <c r="J48" s="15">
        <v>0</v>
      </c>
      <c r="K48" s="15">
        <v>0</v>
      </c>
      <c r="L48" s="15">
        <v>-443059.20000000001</v>
      </c>
      <c r="M48" s="15">
        <v>567705.59999999998</v>
      </c>
      <c r="N48" s="15">
        <v>34560</v>
      </c>
      <c r="P48">
        <f t="shared" si="6"/>
        <v>4</v>
      </c>
      <c r="Q48">
        <v>-19</v>
      </c>
      <c r="R48">
        <f t="shared" si="7"/>
        <v>4</v>
      </c>
      <c r="S48">
        <v>60</v>
      </c>
    </row>
    <row r="49" spans="2:19" x14ac:dyDescent="0.25">
      <c r="B49">
        <v>5</v>
      </c>
      <c r="C49" s="9">
        <v>0</v>
      </c>
      <c r="D49" s="9">
        <v>-8000</v>
      </c>
      <c r="E49" s="9">
        <v>-24000</v>
      </c>
      <c r="F49" s="9">
        <v>-567705.59999999998</v>
      </c>
      <c r="G49" s="9">
        <v>782220.80000000016</v>
      </c>
      <c r="H49" s="9">
        <v>1920</v>
      </c>
      <c r="I49" s="15">
        <v>0</v>
      </c>
      <c r="J49" s="15">
        <v>0</v>
      </c>
      <c r="K49" s="15">
        <v>0</v>
      </c>
      <c r="L49" s="15">
        <v>567705.59999999998</v>
      </c>
      <c r="M49" s="15">
        <v>-774220.80000000016</v>
      </c>
      <c r="N49" s="15">
        <v>25920</v>
      </c>
      <c r="P49">
        <f t="shared" si="6"/>
        <v>5</v>
      </c>
      <c r="Q49">
        <v>93</v>
      </c>
      <c r="R49">
        <f t="shared" si="7"/>
        <v>5</v>
      </c>
      <c r="S49">
        <v>0</v>
      </c>
    </row>
    <row r="50" spans="2:19" x14ac:dyDescent="0.25">
      <c r="B50">
        <v>6</v>
      </c>
      <c r="C50" s="9">
        <v>0</v>
      </c>
      <c r="D50" s="9">
        <v>24000</v>
      </c>
      <c r="E50" s="9">
        <v>48000</v>
      </c>
      <c r="F50" s="9">
        <v>34560</v>
      </c>
      <c r="G50" s="9">
        <v>1920</v>
      </c>
      <c r="H50" s="9">
        <v>240000</v>
      </c>
      <c r="I50" s="15">
        <v>0</v>
      </c>
      <c r="J50" s="15">
        <v>0</v>
      </c>
      <c r="K50" s="15">
        <v>0</v>
      </c>
      <c r="L50" s="15">
        <v>-34560</v>
      </c>
      <c r="M50" s="15">
        <v>-25920</v>
      </c>
      <c r="N50" s="15">
        <v>72000</v>
      </c>
      <c r="P50">
        <f t="shared" si="6"/>
        <v>6</v>
      </c>
      <c r="Q50">
        <v>-50.5</v>
      </c>
      <c r="R50">
        <f t="shared" si="7"/>
        <v>6</v>
      </c>
      <c r="S50">
        <v>0</v>
      </c>
    </row>
    <row r="51" spans="2:19" x14ac:dyDescent="0.25">
      <c r="B51">
        <v>7</v>
      </c>
      <c r="C51" s="15">
        <v>-40499.999999999993</v>
      </c>
      <c r="D51" s="15">
        <v>0</v>
      </c>
      <c r="E51" s="15">
        <v>80999.999999999985</v>
      </c>
      <c r="F51" s="15">
        <v>0</v>
      </c>
      <c r="G51" s="15">
        <v>0</v>
      </c>
      <c r="H51" s="15">
        <v>0</v>
      </c>
      <c r="I51" s="9">
        <v>40499.999999999993</v>
      </c>
      <c r="J51" s="9">
        <v>0</v>
      </c>
      <c r="K51" s="9">
        <v>80999.999999999985</v>
      </c>
      <c r="L51" s="9">
        <v>0</v>
      </c>
      <c r="M51" s="9">
        <v>0</v>
      </c>
      <c r="N51" s="9">
        <v>0</v>
      </c>
      <c r="P51">
        <f t="shared" si="6"/>
        <v>7</v>
      </c>
      <c r="Q51">
        <v>0</v>
      </c>
      <c r="R51">
        <f t="shared" si="7"/>
        <v>7</v>
      </c>
      <c r="S51">
        <v>0</v>
      </c>
    </row>
    <row r="52" spans="2:19" x14ac:dyDescent="0.25">
      <c r="B52">
        <v>8</v>
      </c>
      <c r="C52" s="15">
        <v>0</v>
      </c>
      <c r="D52" s="15">
        <v>-1800000</v>
      </c>
      <c r="E52" s="15">
        <v>0</v>
      </c>
      <c r="F52" s="15">
        <v>0</v>
      </c>
      <c r="G52" s="15">
        <v>0</v>
      </c>
      <c r="H52" s="15">
        <v>0</v>
      </c>
      <c r="I52" s="9">
        <v>0</v>
      </c>
      <c r="J52" s="9">
        <v>1800000</v>
      </c>
      <c r="K52" s="9">
        <v>0</v>
      </c>
      <c r="L52" s="9">
        <v>0</v>
      </c>
      <c r="M52" s="9">
        <v>0</v>
      </c>
      <c r="N52" s="9">
        <v>0</v>
      </c>
      <c r="P52">
        <f t="shared" si="6"/>
        <v>8</v>
      </c>
      <c r="Q52">
        <v>10</v>
      </c>
      <c r="R52">
        <f t="shared" si="7"/>
        <v>8</v>
      </c>
      <c r="S52">
        <v>0</v>
      </c>
    </row>
    <row r="53" spans="2:19" x14ac:dyDescent="0.25">
      <c r="B53">
        <v>9</v>
      </c>
      <c r="C53" s="15">
        <v>-80999.999999999985</v>
      </c>
      <c r="D53" s="15">
        <v>0</v>
      </c>
      <c r="E53" s="15">
        <v>107999.99999999999</v>
      </c>
      <c r="F53" s="15">
        <v>0</v>
      </c>
      <c r="G53" s="15">
        <v>0</v>
      </c>
      <c r="H53" s="15">
        <v>0</v>
      </c>
      <c r="I53" s="9">
        <v>80999.999999999985</v>
      </c>
      <c r="J53" s="9">
        <v>0</v>
      </c>
      <c r="K53" s="9">
        <v>215999.99999999997</v>
      </c>
      <c r="L53" s="9">
        <v>0</v>
      </c>
      <c r="M53" s="9">
        <v>0</v>
      </c>
      <c r="N53" s="9">
        <v>0</v>
      </c>
      <c r="P53">
        <f t="shared" si="6"/>
        <v>9</v>
      </c>
      <c r="Q53">
        <v>0</v>
      </c>
      <c r="R53">
        <f t="shared" si="7"/>
        <v>9</v>
      </c>
      <c r="S53">
        <v>0</v>
      </c>
    </row>
    <row r="54" spans="2:19" x14ac:dyDescent="0.25">
      <c r="B54">
        <v>10</v>
      </c>
      <c r="C54" s="15">
        <v>0</v>
      </c>
      <c r="D54" s="15">
        <v>0</v>
      </c>
      <c r="E54" s="15">
        <v>0</v>
      </c>
      <c r="F54" s="15">
        <v>-443059.20000000001</v>
      </c>
      <c r="G54" s="15">
        <v>567705.59999999998</v>
      </c>
      <c r="H54" s="15">
        <v>-34560</v>
      </c>
      <c r="I54" s="9">
        <v>0</v>
      </c>
      <c r="J54" s="9">
        <v>0</v>
      </c>
      <c r="K54" s="9">
        <v>0</v>
      </c>
      <c r="L54" s="9">
        <v>443059.20000000001</v>
      </c>
      <c r="M54" s="9">
        <v>-567705.59999999998</v>
      </c>
      <c r="N54" s="9">
        <v>-34560</v>
      </c>
      <c r="P54">
        <f t="shared" si="6"/>
        <v>10</v>
      </c>
      <c r="Q54">
        <v>19</v>
      </c>
      <c r="R54">
        <f t="shared" si="7"/>
        <v>10</v>
      </c>
      <c r="S54">
        <v>0</v>
      </c>
    </row>
    <row r="55" spans="2:19" x14ac:dyDescent="0.25">
      <c r="B55">
        <v>11</v>
      </c>
      <c r="C55" s="15">
        <v>0</v>
      </c>
      <c r="D55" s="15">
        <v>0</v>
      </c>
      <c r="E55" s="15">
        <v>0</v>
      </c>
      <c r="F55" s="15">
        <v>567705.59999999998</v>
      </c>
      <c r="G55" s="15">
        <v>-774220.80000000016</v>
      </c>
      <c r="H55" s="15">
        <v>-25920</v>
      </c>
      <c r="I55" s="9">
        <v>0</v>
      </c>
      <c r="J55" s="9">
        <v>0</v>
      </c>
      <c r="K55" s="9">
        <v>0</v>
      </c>
      <c r="L55" s="9">
        <v>-567705.59999999998</v>
      </c>
      <c r="M55" s="9">
        <v>774220.80000000016</v>
      </c>
      <c r="N55" s="9">
        <v>-25920</v>
      </c>
      <c r="P55">
        <f t="shared" si="6"/>
        <v>11</v>
      </c>
      <c r="Q55">
        <v>39</v>
      </c>
      <c r="R55">
        <f t="shared" si="7"/>
        <v>11</v>
      </c>
      <c r="S55">
        <v>0</v>
      </c>
    </row>
    <row r="56" spans="2:19" x14ac:dyDescent="0.25">
      <c r="B56">
        <v>12</v>
      </c>
      <c r="C56" s="15">
        <v>0</v>
      </c>
      <c r="D56" s="15">
        <v>0</v>
      </c>
      <c r="E56" s="15">
        <v>0</v>
      </c>
      <c r="F56" s="15">
        <v>34560</v>
      </c>
      <c r="G56" s="15">
        <v>25920</v>
      </c>
      <c r="H56" s="15">
        <v>72000</v>
      </c>
      <c r="I56" s="9">
        <v>0</v>
      </c>
      <c r="J56" s="9">
        <v>0</v>
      </c>
      <c r="K56" s="9">
        <v>0</v>
      </c>
      <c r="L56" s="9">
        <v>-34560</v>
      </c>
      <c r="M56" s="9">
        <v>-25920</v>
      </c>
      <c r="N56" s="9">
        <v>144000</v>
      </c>
      <c r="P56">
        <f t="shared" si="6"/>
        <v>12</v>
      </c>
      <c r="Q56">
        <v>-3.5</v>
      </c>
      <c r="R56">
        <f t="shared" si="7"/>
        <v>12</v>
      </c>
      <c r="S56">
        <v>0</v>
      </c>
    </row>
    <row r="60" spans="2:19" s="9" customFormat="1" x14ac:dyDescent="0.25"/>
    <row r="62" spans="2:19" x14ac:dyDescent="0.25">
      <c r="B62" t="s">
        <v>80</v>
      </c>
    </row>
    <row r="63" spans="2:19" x14ac:dyDescent="0.25">
      <c r="K63" s="44" t="s">
        <v>79</v>
      </c>
      <c r="L63" s="44"/>
      <c r="N63" t="s">
        <v>76</v>
      </c>
      <c r="P63" t="s">
        <v>81</v>
      </c>
    </row>
    <row r="64" spans="2:19" x14ac:dyDescent="0.25">
      <c r="D64">
        <v>1</v>
      </c>
      <c r="E64">
        <v>2</v>
      </c>
      <c r="F64">
        <v>3</v>
      </c>
      <c r="G64">
        <v>4</v>
      </c>
      <c r="H64">
        <v>5</v>
      </c>
      <c r="I64">
        <v>6</v>
      </c>
      <c r="L64">
        <v>1</v>
      </c>
      <c r="N64">
        <v>1</v>
      </c>
    </row>
    <row r="65" spans="3:16" x14ac:dyDescent="0.25">
      <c r="C65">
        <v>1</v>
      </c>
      <c r="D65">
        <f t="array" ref="D65:I70">MINVERSE(C45:H50)</f>
        <v>3.4702298915130279E-5</v>
      </c>
      <c r="E65">
        <v>5.0171816762555786E-8</v>
      </c>
      <c r="F65">
        <v>1.2089177485786771E-5</v>
      </c>
      <c r="G65">
        <v>3.3985073577272829E-5</v>
      </c>
      <c r="H65">
        <v>2.5054934788882058E-5</v>
      </c>
      <c r="I65">
        <v>-7.5171427522719574E-6</v>
      </c>
      <c r="K65">
        <v>1</v>
      </c>
      <c r="L65">
        <v>0</v>
      </c>
      <c r="M65">
        <f>K65</f>
        <v>1</v>
      </c>
      <c r="N65">
        <v>0</v>
      </c>
      <c r="P65">
        <f>L65-N65</f>
        <v>0</v>
      </c>
    </row>
    <row r="66" spans="3:16" x14ac:dyDescent="0.25">
      <c r="C66">
        <v>2</v>
      </c>
      <c r="D66">
        <v>5.0171816762555779E-8</v>
      </c>
      <c r="E66">
        <v>5.5431963725119218E-7</v>
      </c>
      <c r="F66">
        <v>-1.6899898810383175E-8</v>
      </c>
      <c r="G66">
        <v>5.4422879740711461E-8</v>
      </c>
      <c r="H66">
        <v>4.479656875115641E-8</v>
      </c>
      <c r="I66">
        <v>-6.0247251195714302E-8</v>
      </c>
      <c r="K66">
        <v>2</v>
      </c>
      <c r="L66">
        <v>-40</v>
      </c>
      <c r="M66">
        <f t="shared" ref="M66:M70" si="8">K66</f>
        <v>2</v>
      </c>
      <c r="N66">
        <v>64</v>
      </c>
      <c r="P66">
        <f t="shared" ref="P66:P70" si="9">L66-N66</f>
        <v>-104</v>
      </c>
    </row>
    <row r="67" spans="3:16" x14ac:dyDescent="0.25">
      <c r="C67">
        <v>3</v>
      </c>
      <c r="D67">
        <v>1.2089177485786775E-5</v>
      </c>
      <c r="E67">
        <v>-1.6899898810383195E-8</v>
      </c>
      <c r="F67">
        <v>7.5369159931114802E-6</v>
      </c>
      <c r="G67">
        <v>1.1938079351702191E-5</v>
      </c>
      <c r="H67">
        <v>8.9033602949499224E-6</v>
      </c>
      <c r="I67">
        <v>-3.2960035177459733E-6</v>
      </c>
      <c r="K67">
        <v>3</v>
      </c>
      <c r="L67">
        <v>0</v>
      </c>
      <c r="M67">
        <f t="shared" si="8"/>
        <v>3</v>
      </c>
      <c r="N67">
        <v>54</v>
      </c>
      <c r="P67">
        <f t="shared" si="9"/>
        <v>-54</v>
      </c>
    </row>
    <row r="68" spans="3:16" x14ac:dyDescent="0.25">
      <c r="C68">
        <v>4</v>
      </c>
      <c r="D68">
        <v>3.3985073577272836E-5</v>
      </c>
      <c r="E68">
        <v>5.4422879740711474E-8</v>
      </c>
      <c r="F68">
        <v>1.1938079351702191E-5</v>
      </c>
      <c r="G68">
        <v>3.4496837392762421E-5</v>
      </c>
      <c r="H68">
        <v>2.5421875632705537E-5</v>
      </c>
      <c r="I68">
        <v>-7.5639777479339451E-6</v>
      </c>
      <c r="K68">
        <v>4</v>
      </c>
      <c r="L68">
        <v>60</v>
      </c>
      <c r="M68">
        <f t="shared" si="8"/>
        <v>4</v>
      </c>
      <c r="N68">
        <v>-19</v>
      </c>
      <c r="P68">
        <f t="shared" si="9"/>
        <v>79</v>
      </c>
    </row>
    <row r="69" spans="3:16" x14ac:dyDescent="0.25">
      <c r="C69">
        <v>5</v>
      </c>
      <c r="D69">
        <v>2.5054934788882068E-5</v>
      </c>
      <c r="E69">
        <v>4.4796568751156403E-8</v>
      </c>
      <c r="F69">
        <v>8.9033602949499258E-6</v>
      </c>
      <c r="G69">
        <v>2.5421875632705541E-5</v>
      </c>
      <c r="H69">
        <v>2.0016015626647484E-5</v>
      </c>
      <c r="I69">
        <v>-5.6060299319878806E-6</v>
      </c>
      <c r="K69">
        <v>5</v>
      </c>
      <c r="L69">
        <v>0</v>
      </c>
      <c r="M69">
        <f t="shared" si="8"/>
        <v>5</v>
      </c>
      <c r="N69">
        <v>93</v>
      </c>
      <c r="P69">
        <f t="shared" si="9"/>
        <v>-93</v>
      </c>
    </row>
    <row r="70" spans="3:16" x14ac:dyDescent="0.25">
      <c r="C70">
        <v>6</v>
      </c>
      <c r="D70">
        <v>-7.5171427522719531E-6</v>
      </c>
      <c r="E70">
        <v>-6.0247251195714289E-8</v>
      </c>
      <c r="F70">
        <v>-3.2960035177459724E-6</v>
      </c>
      <c r="G70">
        <v>-7.56397774793394E-6</v>
      </c>
      <c r="H70">
        <v>-5.6060299319878763E-6</v>
      </c>
      <c r="I70">
        <v>5.9659531304938238E-6</v>
      </c>
      <c r="K70">
        <v>6</v>
      </c>
      <c r="L70">
        <v>0</v>
      </c>
      <c r="M70">
        <f t="shared" si="8"/>
        <v>6</v>
      </c>
      <c r="N70">
        <v>-50.5</v>
      </c>
      <c r="P70">
        <f t="shared" si="9"/>
        <v>50.5</v>
      </c>
    </row>
    <row r="75" spans="3:16" x14ac:dyDescent="0.25">
      <c r="D75">
        <f t="array" ref="D75:D80">MMULT(D65:I70,P65:P70)</f>
        <v>-6.8293728492700278E-4</v>
      </c>
    </row>
    <row r="76" spans="3:16" x14ac:dyDescent="0.25">
      <c r="D76">
        <v>-5.9645807318088204E-5</v>
      </c>
    </row>
    <row r="77" spans="3:16" x14ac:dyDescent="0.25">
      <c r="D77">
        <v>-4.5658829044378151E-4</v>
      </c>
    </row>
    <row r="78" spans="3:16" x14ac:dyDescent="0.25">
      <c r="D78">
        <v>-6.712814205689999E-4</v>
      </c>
    </row>
    <row r="79" spans="3:16" x14ac:dyDescent="0.25">
      <c r="D79">
        <v>-6.2170608893728242E-4</v>
      </c>
    </row>
    <row r="80" spans="3:16" x14ac:dyDescent="0.25">
      <c r="D80">
        <v>4.0933707876066619E-4</v>
      </c>
    </row>
  </sheetData>
  <dataConsolidate topLabels="1">
    <dataRefs count="3">
      <dataRef ref="B9:H15" sheet="Hoja5"/>
      <dataRef ref="B21:H27" sheet="Hoja5"/>
      <dataRef ref="B31:H37" sheet="Hoja5"/>
    </dataRefs>
  </dataConsolidate>
  <mergeCells count="3">
    <mergeCell ref="P43:Q43"/>
    <mergeCell ref="R43:S43"/>
    <mergeCell ref="K63:L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Z79"/>
  <sheetViews>
    <sheetView topLeftCell="I1" zoomScale="85" zoomScaleNormal="85" workbookViewId="0">
      <selection activeCell="Z22" sqref="Z22"/>
    </sheetView>
  </sheetViews>
  <sheetFormatPr baseColWidth="10" defaultRowHeight="15" x14ac:dyDescent="0.25"/>
  <cols>
    <col min="3" max="14" width="12.875" bestFit="1" customWidth="1"/>
  </cols>
  <sheetData>
    <row r="8" spans="3:26" x14ac:dyDescent="0.25">
      <c r="M8" t="s">
        <v>39</v>
      </c>
    </row>
    <row r="10" spans="3:26" x14ac:dyDescent="0.25">
      <c r="P10" s="19" t="s">
        <v>38</v>
      </c>
    </row>
    <row r="11" spans="3:26" x14ac:dyDescent="0.25">
      <c r="P11" s="19"/>
    </row>
    <row r="12" spans="3:26" x14ac:dyDescent="0.25">
      <c r="D12">
        <v>7</v>
      </c>
      <c r="E12">
        <v>8</v>
      </c>
      <c r="F12">
        <v>9</v>
      </c>
      <c r="G12">
        <v>1</v>
      </c>
      <c r="H12">
        <v>2</v>
      </c>
      <c r="I12">
        <v>3</v>
      </c>
      <c r="P12" s="19"/>
    </row>
    <row r="13" spans="3:26" x14ac:dyDescent="0.25">
      <c r="C13">
        <v>7</v>
      </c>
      <c r="D13" s="1">
        <v>123907.96799999999</v>
      </c>
      <c r="E13" s="1">
        <v>163569.024</v>
      </c>
      <c r="F13" s="1">
        <v>-2462.3999999999996</v>
      </c>
      <c r="G13" s="1">
        <v>-123907.96799999999</v>
      </c>
      <c r="H13" s="1">
        <v>-163569.024</v>
      </c>
      <c r="I13" s="1">
        <v>-2462.3999999999996</v>
      </c>
      <c r="K13">
        <v>0</v>
      </c>
      <c r="M13">
        <v>0</v>
      </c>
      <c r="P13" s="19">
        <f t="array" ref="P13:P18">MMULT(D13:I18,K13:K18)</f>
        <v>19.314622368525384</v>
      </c>
      <c r="R13">
        <v>0.6</v>
      </c>
      <c r="S13">
        <v>0.8</v>
      </c>
      <c r="T13">
        <v>0</v>
      </c>
      <c r="U13">
        <v>0</v>
      </c>
      <c r="V13">
        <v>0</v>
      </c>
      <c r="W13">
        <v>0</v>
      </c>
      <c r="Z13">
        <f t="array" ref="Z13:Z18">MMULT(R13:W18,P13:P18)</f>
        <v>52.83488635269687</v>
      </c>
    </row>
    <row r="14" spans="3:26" x14ac:dyDescent="0.25">
      <c r="C14">
        <v>8</v>
      </c>
      <c r="D14" s="1">
        <v>163569.024</v>
      </c>
      <c r="E14" s="1">
        <v>219323.23200000002</v>
      </c>
      <c r="F14" s="1">
        <v>1846.7999999999993</v>
      </c>
      <c r="G14" s="1">
        <v>-163569.024</v>
      </c>
      <c r="H14" s="1">
        <v>-219323.23200000002</v>
      </c>
      <c r="I14" s="1">
        <v>1846.7999999999993</v>
      </c>
      <c r="K14">
        <v>0</v>
      </c>
      <c r="M14">
        <v>0</v>
      </c>
      <c r="P14" s="19">
        <v>51.557641164477047</v>
      </c>
      <c r="R14">
        <v>-0.8</v>
      </c>
      <c r="S14">
        <v>0.6</v>
      </c>
      <c r="T14">
        <v>0</v>
      </c>
      <c r="U14">
        <v>0</v>
      </c>
      <c r="V14">
        <v>0</v>
      </c>
      <c r="W14">
        <v>0</v>
      </c>
      <c r="Z14">
        <v>15.482886803865918</v>
      </c>
    </row>
    <row r="15" spans="3:26" x14ac:dyDescent="0.25">
      <c r="C15">
        <v>9</v>
      </c>
      <c r="D15" s="1">
        <v>-2462.3999999999996</v>
      </c>
      <c r="E15" s="1">
        <v>1846.7999999999993</v>
      </c>
      <c r="F15" s="1">
        <v>10259.999999999998</v>
      </c>
      <c r="G15" s="1">
        <v>2462.3999999999996</v>
      </c>
      <c r="H15" s="1">
        <v>-1846.7999999999993</v>
      </c>
      <c r="I15" s="1">
        <v>5129.9999999999991</v>
      </c>
      <c r="K15">
        <v>0</v>
      </c>
      <c r="M15">
        <v>0</v>
      </c>
      <c r="P15" s="19">
        <v>42.943992794309068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Z15">
        <v>42.943992794309068</v>
      </c>
    </row>
    <row r="16" spans="3:26" x14ac:dyDescent="0.25">
      <c r="C16">
        <v>1</v>
      </c>
      <c r="D16" s="1">
        <v>-123907.96799999999</v>
      </c>
      <c r="E16" s="1">
        <v>-163569.024</v>
      </c>
      <c r="F16" s="1">
        <v>2462.3999999999996</v>
      </c>
      <c r="G16" s="1">
        <v>123907.96799999999</v>
      </c>
      <c r="H16" s="1">
        <v>163569.024</v>
      </c>
      <c r="I16" s="1">
        <v>2462.3999999999996</v>
      </c>
      <c r="J16" t="s">
        <v>25</v>
      </c>
      <c r="K16">
        <v>1.3271191391999334E-2</v>
      </c>
      <c r="L16" t="s">
        <v>31</v>
      </c>
      <c r="M16">
        <v>0</v>
      </c>
      <c r="N16" t="s">
        <v>32</v>
      </c>
      <c r="P16" s="19">
        <v>-19.314622368525384</v>
      </c>
      <c r="R16">
        <v>0</v>
      </c>
      <c r="S16">
        <v>0</v>
      </c>
      <c r="T16">
        <v>0</v>
      </c>
      <c r="U16">
        <v>0.6</v>
      </c>
      <c r="V16">
        <v>0.8</v>
      </c>
      <c r="W16">
        <v>0</v>
      </c>
      <c r="Y16" t="s">
        <v>32</v>
      </c>
      <c r="Z16">
        <v>-52.83488635269687</v>
      </c>
    </row>
    <row r="17" spans="3:26" x14ac:dyDescent="0.25">
      <c r="C17">
        <v>2</v>
      </c>
      <c r="D17" s="1">
        <v>-163569.024</v>
      </c>
      <c r="E17" s="1">
        <v>-219323.23200000002</v>
      </c>
      <c r="F17" s="1">
        <v>-1846.7999999999993</v>
      </c>
      <c r="G17" s="1">
        <v>163569.024</v>
      </c>
      <c r="H17" s="1">
        <v>219323.23200000002</v>
      </c>
      <c r="I17" s="1">
        <v>-1846.7999999999993</v>
      </c>
      <c r="K17">
        <v>-1.0146503508738889E-2</v>
      </c>
      <c r="M17">
        <v>0</v>
      </c>
      <c r="P17" s="19">
        <v>-51.557641164477047</v>
      </c>
      <c r="R17">
        <v>0</v>
      </c>
      <c r="S17">
        <v>0</v>
      </c>
      <c r="T17">
        <v>0</v>
      </c>
      <c r="U17">
        <v>-0.8</v>
      </c>
      <c r="V17">
        <v>0.6</v>
      </c>
      <c r="W17">
        <v>0</v>
      </c>
      <c r="Z17">
        <v>-15.482886803865918</v>
      </c>
    </row>
    <row r="18" spans="3:26" x14ac:dyDescent="0.25">
      <c r="C18">
        <v>3</v>
      </c>
      <c r="D18" s="1">
        <v>-2462.3999999999996</v>
      </c>
      <c r="E18" s="1">
        <v>1846.7999999999993</v>
      </c>
      <c r="F18" s="1">
        <v>5129.9999999999991</v>
      </c>
      <c r="G18" s="1">
        <v>2462.3999999999996</v>
      </c>
      <c r="H18" s="1">
        <v>-1846.7999999999993</v>
      </c>
      <c r="I18" s="1">
        <v>10259.999999999998</v>
      </c>
      <c r="K18">
        <v>-1.6517644384579058E-3</v>
      </c>
      <c r="M18">
        <v>0</v>
      </c>
      <c r="P18" s="19">
        <v>34.470441225020011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Z18">
        <v>34.470441225020011</v>
      </c>
    </row>
    <row r="19" spans="3:26" x14ac:dyDescent="0.25">
      <c r="P19" s="19"/>
    </row>
    <row r="20" spans="3:26" x14ac:dyDescent="0.25">
      <c r="P20" s="19"/>
    </row>
    <row r="21" spans="3:26" x14ac:dyDescent="0.25">
      <c r="P21" s="19"/>
    </row>
    <row r="22" spans="3:26" x14ac:dyDescent="0.25">
      <c r="P22" s="19"/>
    </row>
    <row r="23" spans="3:26" x14ac:dyDescent="0.25"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P23" s="19"/>
    </row>
    <row r="24" spans="3:26" x14ac:dyDescent="0.25">
      <c r="C24">
        <v>1</v>
      </c>
      <c r="D24" s="1">
        <v>357936.05961514969</v>
      </c>
      <c r="E24" s="1">
        <v>177598.59496618796</v>
      </c>
      <c r="F24" s="1">
        <v>-2736.254062226742</v>
      </c>
      <c r="G24" s="1">
        <v>-357936.05961514969</v>
      </c>
      <c r="H24" s="1">
        <v>-177598.59496618796</v>
      </c>
      <c r="I24" s="1">
        <v>-2736.254062226742</v>
      </c>
      <c r="K24">
        <v>1.3271191391999334E-2</v>
      </c>
      <c r="M24">
        <v>0</v>
      </c>
      <c r="P24" s="19">
        <f t="array" ref="P24:P29">MMULT(D24:I29,K24:K29)+M24:M29</f>
        <v>34.314622368524816</v>
      </c>
      <c r="R24">
        <v>0.89485458612975399</v>
      </c>
      <c r="S24">
        <v>0.447427293064877</v>
      </c>
      <c r="T24">
        <v>0</v>
      </c>
      <c r="U24">
        <v>0</v>
      </c>
      <c r="V24">
        <v>0</v>
      </c>
      <c r="W24">
        <v>0</v>
      </c>
      <c r="Z24">
        <f t="array" ref="Z24:Z29">MMULT(R24:W29,P24:P29)</f>
        <v>53.774893020817231</v>
      </c>
    </row>
    <row r="25" spans="3:26" x14ac:dyDescent="0.25">
      <c r="C25">
        <v>2</v>
      </c>
      <c r="D25" s="1">
        <v>177598.59496618796</v>
      </c>
      <c r="E25" s="1">
        <v>91538.167165867766</v>
      </c>
      <c r="F25" s="1">
        <v>5472.508124453484</v>
      </c>
      <c r="G25" s="1">
        <v>-177598.59496618796</v>
      </c>
      <c r="H25" s="1">
        <v>-91538.167165867766</v>
      </c>
      <c r="I25" s="1">
        <v>5472.508124453484</v>
      </c>
      <c r="K25">
        <v>-1.0146503508738889E-2</v>
      </c>
      <c r="M25">
        <v>56</v>
      </c>
      <c r="P25" s="19">
        <v>51.557641164476863</v>
      </c>
      <c r="R25">
        <v>-0.447427293064877</v>
      </c>
      <c r="S25">
        <v>0.89485458612975399</v>
      </c>
      <c r="T25">
        <v>0</v>
      </c>
      <c r="U25">
        <v>0</v>
      </c>
      <c r="V25">
        <v>0</v>
      </c>
      <c r="W25">
        <v>0</v>
      </c>
      <c r="Z25">
        <v>30.783293047171775</v>
      </c>
    </row>
    <row r="26" spans="3:26" x14ac:dyDescent="0.25">
      <c r="C26">
        <v>3</v>
      </c>
      <c r="D26" s="1">
        <v>-2736.254062226742</v>
      </c>
      <c r="E26" s="1">
        <v>5472.508124453484</v>
      </c>
      <c r="F26" s="1">
        <v>18224.272930648764</v>
      </c>
      <c r="G26" s="1">
        <v>2736.254062226742</v>
      </c>
      <c r="H26" s="1">
        <v>-5472.508124453484</v>
      </c>
      <c r="I26" s="1">
        <v>9112.1364653243818</v>
      </c>
      <c r="K26">
        <v>-1.6517644384579058E-3</v>
      </c>
      <c r="M26">
        <v>37.33</v>
      </c>
      <c r="P26" s="19">
        <v>-34.470441225020025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Y26" t="s">
        <v>32</v>
      </c>
      <c r="Z26">
        <v>-34.470441225020025</v>
      </c>
    </row>
    <row r="27" spans="3:26" x14ac:dyDescent="0.25">
      <c r="C27">
        <v>4</v>
      </c>
      <c r="D27" s="1">
        <v>-357936.05961514969</v>
      </c>
      <c r="E27" s="1">
        <v>-177598.59496618796</v>
      </c>
      <c r="F27" s="1">
        <v>2736.254062226742</v>
      </c>
      <c r="G27" s="1">
        <v>357936.05961514969</v>
      </c>
      <c r="H27" s="1">
        <v>177598.59496618796</v>
      </c>
      <c r="I27" s="1">
        <v>2736.254062226742</v>
      </c>
      <c r="J27" t="s">
        <v>25</v>
      </c>
      <c r="K27">
        <v>7.0789202910221507E-3</v>
      </c>
      <c r="L27" t="s">
        <v>31</v>
      </c>
      <c r="M27">
        <v>0</v>
      </c>
      <c r="N27" t="s">
        <v>32</v>
      </c>
      <c r="P27" s="19">
        <v>-34.314622368524816</v>
      </c>
      <c r="R27">
        <v>0</v>
      </c>
      <c r="S27">
        <v>0</v>
      </c>
      <c r="T27">
        <v>0</v>
      </c>
      <c r="U27">
        <v>0.89485458612975399</v>
      </c>
      <c r="V27">
        <v>0.447427293064877</v>
      </c>
      <c r="W27">
        <v>0</v>
      </c>
      <c r="Z27">
        <v>-3.6630361975510048</v>
      </c>
    </row>
    <row r="28" spans="3:26" x14ac:dyDescent="0.25">
      <c r="C28">
        <v>5</v>
      </c>
      <c r="D28" s="1">
        <v>-177598.59496618796</v>
      </c>
      <c r="E28" s="1">
        <v>-91538.167165867766</v>
      </c>
      <c r="F28" s="1">
        <v>-5472.508124453484</v>
      </c>
      <c r="G28" s="1">
        <v>177598.59496618796</v>
      </c>
      <c r="H28" s="1">
        <v>91538.167165867766</v>
      </c>
      <c r="I28" s="1">
        <v>-5472.508124453484</v>
      </c>
      <c r="K28">
        <v>2.0943588056004671E-3</v>
      </c>
      <c r="M28">
        <v>56</v>
      </c>
      <c r="P28" s="19">
        <v>60.442358835523137</v>
      </c>
      <c r="R28">
        <v>0</v>
      </c>
      <c r="S28">
        <v>0</v>
      </c>
      <c r="T28">
        <v>0</v>
      </c>
      <c r="U28">
        <v>-0.447427293064877</v>
      </c>
      <c r="V28">
        <v>0.89485458612975399</v>
      </c>
      <c r="W28">
        <v>0</v>
      </c>
      <c r="Z28">
        <v>69.440420599360664</v>
      </c>
    </row>
    <row r="29" spans="3:26" x14ac:dyDescent="0.25">
      <c r="C29">
        <v>6</v>
      </c>
      <c r="D29" s="1">
        <v>-2736.254062226742</v>
      </c>
      <c r="E29" s="1">
        <v>5472.508124453484</v>
      </c>
      <c r="F29" s="1">
        <v>9112.1364653243818</v>
      </c>
      <c r="G29" s="1">
        <v>2736.254062226742</v>
      </c>
      <c r="H29" s="1">
        <v>-5472.508124453484</v>
      </c>
      <c r="I29" s="1">
        <v>18224.272930648764</v>
      </c>
      <c r="K29">
        <v>4.6348746311351326E-3</v>
      </c>
      <c r="M29">
        <v>-37.33</v>
      </c>
      <c r="P29" s="19">
        <v>-51.845728114648338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Z29">
        <v>-51.845728114648338</v>
      </c>
    </row>
    <row r="30" spans="3:26" x14ac:dyDescent="0.25">
      <c r="P30" s="19"/>
    </row>
    <row r="31" spans="3:26" x14ac:dyDescent="0.25">
      <c r="P31" s="19"/>
    </row>
    <row r="32" spans="3:26" x14ac:dyDescent="0.25">
      <c r="D32">
        <v>4</v>
      </c>
      <c r="E32">
        <v>5</v>
      </c>
      <c r="F32">
        <v>6</v>
      </c>
      <c r="G32">
        <v>10</v>
      </c>
      <c r="H32">
        <v>11</v>
      </c>
      <c r="I32">
        <v>12</v>
      </c>
      <c r="P32" s="19"/>
    </row>
    <row r="33" spans="1:26" x14ac:dyDescent="0.25">
      <c r="C33">
        <v>4</v>
      </c>
      <c r="D33" s="1">
        <v>27645.465094849398</v>
      </c>
      <c r="E33" s="1">
        <v>-81104.779091241959</v>
      </c>
      <c r="F33" s="1">
        <v>1828.9786659878826</v>
      </c>
      <c r="G33" s="1">
        <v>-27645.465094849398</v>
      </c>
      <c r="H33" s="1">
        <v>81104.779091241959</v>
      </c>
      <c r="I33" s="1">
        <v>1828.9786659878826</v>
      </c>
      <c r="K33">
        <v>7.0789202910221507E-3</v>
      </c>
      <c r="M33">
        <v>0</v>
      </c>
      <c r="P33" s="19">
        <f t="array" ref="P33:P38">MMULT(D33:I38,K33:K38)</f>
        <v>34.314622368525391</v>
      </c>
      <c r="R33">
        <v>0.31645569620253161</v>
      </c>
      <c r="S33">
        <v>-0.94936708860759489</v>
      </c>
      <c r="T33">
        <v>0</v>
      </c>
      <c r="U33">
        <v>0</v>
      </c>
      <c r="V33">
        <v>0</v>
      </c>
      <c r="W33">
        <v>0</v>
      </c>
      <c r="Z33">
        <f t="array" ref="Z33:Z38">MMULT(R33:W38,P33:P38)</f>
        <v>68.241043947815029</v>
      </c>
    </row>
    <row r="34" spans="1:26" x14ac:dyDescent="0.25">
      <c r="C34">
        <v>5</v>
      </c>
      <c r="D34" s="1">
        <v>-81104.779091241959</v>
      </c>
      <c r="E34" s="1">
        <v>243924.87600482797</v>
      </c>
      <c r="F34" s="1">
        <v>609.65955532929411</v>
      </c>
      <c r="G34" s="1">
        <v>81104.779091241959</v>
      </c>
      <c r="H34" s="1">
        <v>-243924.87600482797</v>
      </c>
      <c r="I34" s="1">
        <v>609.65955532929411</v>
      </c>
      <c r="K34">
        <v>2.0943588056004671E-3</v>
      </c>
      <c r="M34">
        <v>0</v>
      </c>
      <c r="P34" s="19">
        <v>-60.442358835523372</v>
      </c>
      <c r="R34">
        <v>0.94936708860759489</v>
      </c>
      <c r="S34">
        <v>0.31645569620253161</v>
      </c>
      <c r="T34">
        <v>0</v>
      </c>
      <c r="U34">
        <v>0</v>
      </c>
      <c r="V34">
        <v>0</v>
      </c>
      <c r="W34">
        <v>0</v>
      </c>
      <c r="Z34">
        <v>13.449844389257215</v>
      </c>
    </row>
    <row r="35" spans="1:26" x14ac:dyDescent="0.25">
      <c r="C35">
        <v>6</v>
      </c>
      <c r="D35" s="1">
        <v>1828.9786659878826</v>
      </c>
      <c r="E35" s="1">
        <v>609.65955532929411</v>
      </c>
      <c r="F35" s="1">
        <v>8117.0886075949356</v>
      </c>
      <c r="G35" s="1">
        <v>-1828.9786659878826</v>
      </c>
      <c r="H35" s="1">
        <v>-609.65955532929411</v>
      </c>
      <c r="I35" s="1">
        <v>4058.5443037974678</v>
      </c>
      <c r="K35">
        <v>4.6348746311351326E-3</v>
      </c>
      <c r="M35">
        <v>0</v>
      </c>
      <c r="P35" s="19">
        <v>51.845728114648388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Z35">
        <v>51.845728114648388</v>
      </c>
    </row>
    <row r="36" spans="1:26" x14ac:dyDescent="0.25">
      <c r="C36">
        <v>10</v>
      </c>
      <c r="D36" s="1">
        <v>-27645.465094849398</v>
      </c>
      <c r="E36" s="1">
        <v>81104.779091241959</v>
      </c>
      <c r="F36" s="1">
        <v>-1828.9786659878826</v>
      </c>
      <c r="G36" s="1">
        <v>27645.465094849398</v>
      </c>
      <c r="H36" s="1">
        <v>-81104.779091241959</v>
      </c>
      <c r="I36" s="1">
        <v>-1828.9786659878826</v>
      </c>
      <c r="J36" t="s">
        <v>25</v>
      </c>
      <c r="K36">
        <v>0</v>
      </c>
      <c r="L36" t="s">
        <v>31</v>
      </c>
      <c r="M36">
        <v>0</v>
      </c>
      <c r="N36" t="s">
        <v>32</v>
      </c>
      <c r="P36" s="19">
        <v>-34.314622368525391</v>
      </c>
      <c r="R36">
        <v>0</v>
      </c>
      <c r="S36">
        <v>0</v>
      </c>
      <c r="T36">
        <v>0</v>
      </c>
      <c r="U36">
        <v>0.31645569620253161</v>
      </c>
      <c r="V36">
        <v>-0.94936708860759489</v>
      </c>
      <c r="W36">
        <v>0</v>
      </c>
      <c r="Y36" t="s">
        <v>32</v>
      </c>
      <c r="Z36">
        <v>-68.241043947815029</v>
      </c>
    </row>
    <row r="37" spans="1:26" x14ac:dyDescent="0.25">
      <c r="C37">
        <v>11</v>
      </c>
      <c r="D37" s="1">
        <v>81104.779091241959</v>
      </c>
      <c r="E37" s="1">
        <v>-243924.87600482797</v>
      </c>
      <c r="F37" s="1">
        <v>-609.65955532929411</v>
      </c>
      <c r="G37" s="1">
        <v>-81104.779091241959</v>
      </c>
      <c r="H37" s="1">
        <v>243924.87600482797</v>
      </c>
      <c r="I37" s="1">
        <v>-609.65955532929411</v>
      </c>
      <c r="K37">
        <v>0</v>
      </c>
      <c r="M37">
        <v>0</v>
      </c>
      <c r="P37" s="19">
        <v>60.442358835523372</v>
      </c>
      <c r="R37">
        <v>0</v>
      </c>
      <c r="S37">
        <v>0</v>
      </c>
      <c r="T37">
        <v>0</v>
      </c>
      <c r="U37">
        <v>0.94936708860759489</v>
      </c>
      <c r="V37">
        <v>0.31645569620253161</v>
      </c>
      <c r="W37">
        <v>0</v>
      </c>
      <c r="Z37">
        <v>-13.449844389257215</v>
      </c>
    </row>
    <row r="38" spans="1:26" x14ac:dyDescent="0.25">
      <c r="C38">
        <v>12</v>
      </c>
      <c r="D38" s="1">
        <v>1828.9786659878826</v>
      </c>
      <c r="E38" s="1">
        <v>609.65955532929411</v>
      </c>
      <c r="F38" s="1">
        <v>4058.5443037974678</v>
      </c>
      <c r="G38" s="1">
        <v>-1828.9786659878826</v>
      </c>
      <c r="H38" s="1">
        <v>-609.65955532929411</v>
      </c>
      <c r="I38" s="1">
        <v>8117.0886075949356</v>
      </c>
      <c r="K38">
        <v>0</v>
      </c>
      <c r="M38">
        <v>0</v>
      </c>
      <c r="P38" s="19">
        <v>33.034884081639504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Z38">
        <v>33.034884081639504</v>
      </c>
    </row>
    <row r="44" spans="1:26" x14ac:dyDescent="0.25">
      <c r="F44">
        <v>1</v>
      </c>
      <c r="G44">
        <v>2</v>
      </c>
      <c r="H44">
        <v>3</v>
      </c>
      <c r="I44">
        <v>4</v>
      </c>
      <c r="J44">
        <v>5</v>
      </c>
      <c r="K44">
        <v>6</v>
      </c>
      <c r="L44">
        <v>7</v>
      </c>
      <c r="M44">
        <v>8</v>
      </c>
      <c r="N44">
        <v>9</v>
      </c>
      <c r="O44">
        <v>10</v>
      </c>
      <c r="P44">
        <v>11</v>
      </c>
      <c r="Q44">
        <v>12</v>
      </c>
    </row>
    <row r="45" spans="1:26" x14ac:dyDescent="0.25">
      <c r="A45">
        <v>1</v>
      </c>
      <c r="B45" s="10">
        <v>15</v>
      </c>
      <c r="E45">
        <v>1</v>
      </c>
      <c r="F45" s="14">
        <v>481844.02761514968</v>
      </c>
      <c r="G45" s="14">
        <v>341167.61896618793</v>
      </c>
      <c r="H45" s="14">
        <v>-273.85406222674237</v>
      </c>
      <c r="I45" s="14">
        <v>-357936.05961514969</v>
      </c>
      <c r="J45" s="14">
        <v>-177598.59496618796</v>
      </c>
      <c r="K45" s="14">
        <v>-2736.254062226742</v>
      </c>
      <c r="L45" s="1">
        <v>-123907.96799999999</v>
      </c>
      <c r="M45" s="1">
        <v>-163569.024</v>
      </c>
      <c r="N45" s="1">
        <v>2462.3999999999996</v>
      </c>
      <c r="O45" s="1">
        <v>0</v>
      </c>
      <c r="P45" s="1">
        <v>0</v>
      </c>
      <c r="Q45" s="1">
        <v>0</v>
      </c>
      <c r="S45">
        <v>1</v>
      </c>
      <c r="T45" s="7">
        <v>1.3271191391999334E-2</v>
      </c>
      <c r="V45">
        <v>1</v>
      </c>
      <c r="W45" s="10">
        <v>0</v>
      </c>
    </row>
    <row r="46" spans="1:26" x14ac:dyDescent="0.25">
      <c r="A46">
        <v>2</v>
      </c>
      <c r="B46" s="10">
        <v>0</v>
      </c>
      <c r="E46">
        <v>2</v>
      </c>
      <c r="F46" s="14">
        <v>341167.61896618793</v>
      </c>
      <c r="G46" s="14">
        <v>310861.39916586777</v>
      </c>
      <c r="H46" s="14">
        <v>3625.7081244534847</v>
      </c>
      <c r="I46" s="14">
        <v>-177598.59496618796</v>
      </c>
      <c r="J46" s="14">
        <v>-91538.167165867766</v>
      </c>
      <c r="K46" s="14">
        <v>5472.508124453484</v>
      </c>
      <c r="L46" s="1">
        <v>-163569.024</v>
      </c>
      <c r="M46" s="1">
        <v>-219323.23200000002</v>
      </c>
      <c r="N46" s="1">
        <v>-1846.7999999999993</v>
      </c>
      <c r="O46" s="1">
        <v>0</v>
      </c>
      <c r="P46" s="1">
        <v>0</v>
      </c>
      <c r="Q46" s="1">
        <v>0</v>
      </c>
      <c r="S46">
        <v>2</v>
      </c>
      <c r="T46" s="7">
        <v>-1.0146503508738889E-2</v>
      </c>
      <c r="V46">
        <v>2</v>
      </c>
      <c r="W46" s="10">
        <v>56</v>
      </c>
    </row>
    <row r="47" spans="1:26" x14ac:dyDescent="0.25">
      <c r="A47">
        <v>3</v>
      </c>
      <c r="B47" s="10">
        <v>0</v>
      </c>
      <c r="E47">
        <v>3</v>
      </c>
      <c r="F47" s="14">
        <v>-273.85406222674237</v>
      </c>
      <c r="G47" s="14">
        <v>3625.7081244534847</v>
      </c>
      <c r="H47" s="14">
        <v>28484.27293064876</v>
      </c>
      <c r="I47" s="14">
        <v>2736.254062226742</v>
      </c>
      <c r="J47" s="14">
        <v>-5472.508124453484</v>
      </c>
      <c r="K47" s="14">
        <v>9112.1364653243818</v>
      </c>
      <c r="L47" s="1">
        <v>-2462.3999999999996</v>
      </c>
      <c r="M47" s="1">
        <v>1846.7999999999993</v>
      </c>
      <c r="N47" s="1">
        <v>5129.9999999999991</v>
      </c>
      <c r="O47" s="1">
        <v>0</v>
      </c>
      <c r="P47" s="1">
        <v>0</v>
      </c>
      <c r="Q47" s="1">
        <v>0</v>
      </c>
      <c r="S47">
        <v>3</v>
      </c>
      <c r="T47" s="7">
        <v>-1.6517644384579058E-3</v>
      </c>
      <c r="V47">
        <v>3</v>
      </c>
      <c r="W47" s="10">
        <v>37.33</v>
      </c>
    </row>
    <row r="48" spans="1:26" x14ac:dyDescent="0.25">
      <c r="A48">
        <v>4</v>
      </c>
      <c r="B48" s="10">
        <v>0</v>
      </c>
      <c r="E48">
        <v>4</v>
      </c>
      <c r="F48" s="14">
        <v>-357936.05961514969</v>
      </c>
      <c r="G48" s="14">
        <v>-177598.59496618796</v>
      </c>
      <c r="H48" s="14">
        <v>2736.254062226742</v>
      </c>
      <c r="I48" s="14">
        <v>385581.5247099991</v>
      </c>
      <c r="J48" s="14">
        <v>96493.815874945998</v>
      </c>
      <c r="K48" s="14">
        <v>4565.2327282146243</v>
      </c>
      <c r="L48" s="1">
        <v>0</v>
      </c>
      <c r="M48" s="1">
        <v>0</v>
      </c>
      <c r="N48" s="1">
        <v>0</v>
      </c>
      <c r="O48" s="1">
        <v>-27645.465094849398</v>
      </c>
      <c r="P48" s="1">
        <v>81104.779091241959</v>
      </c>
      <c r="Q48" s="1">
        <v>1828.9786659878826</v>
      </c>
      <c r="S48">
        <v>4</v>
      </c>
      <c r="T48" s="7">
        <v>7.0789202910221507E-3</v>
      </c>
      <c r="V48">
        <v>4</v>
      </c>
      <c r="W48" s="10">
        <v>0</v>
      </c>
    </row>
    <row r="49" spans="1:23" x14ac:dyDescent="0.25">
      <c r="A49">
        <v>5</v>
      </c>
      <c r="B49" s="10">
        <v>0</v>
      </c>
      <c r="E49">
        <v>5</v>
      </c>
      <c r="F49" s="14">
        <v>-177598.59496618796</v>
      </c>
      <c r="G49" s="14">
        <v>-91538.167165867766</v>
      </c>
      <c r="H49" s="14">
        <v>-5472.508124453484</v>
      </c>
      <c r="I49" s="14">
        <v>96493.815874945998</v>
      </c>
      <c r="J49" s="14">
        <v>335463.04317069572</v>
      </c>
      <c r="K49" s="14">
        <v>-4862.8485691241895</v>
      </c>
      <c r="L49" s="1">
        <v>0</v>
      </c>
      <c r="M49" s="1">
        <v>0</v>
      </c>
      <c r="N49" s="1">
        <v>0</v>
      </c>
      <c r="O49" s="1">
        <v>81104.779091241959</v>
      </c>
      <c r="P49" s="1">
        <v>-243924.87600482797</v>
      </c>
      <c r="Q49" s="1">
        <v>609.65955532929411</v>
      </c>
      <c r="S49">
        <v>5</v>
      </c>
      <c r="T49" s="7">
        <v>2.0943588056004671E-3</v>
      </c>
      <c r="V49">
        <v>5</v>
      </c>
      <c r="W49" s="10">
        <v>56</v>
      </c>
    </row>
    <row r="50" spans="1:23" x14ac:dyDescent="0.25">
      <c r="A50">
        <v>6</v>
      </c>
      <c r="B50" s="10">
        <v>0</v>
      </c>
      <c r="D50" t="s">
        <v>32</v>
      </c>
      <c r="E50">
        <v>6</v>
      </c>
      <c r="F50" s="14">
        <v>-2736.254062226742</v>
      </c>
      <c r="G50" s="14">
        <v>5472.508124453484</v>
      </c>
      <c r="H50" s="14">
        <v>9112.1364653243818</v>
      </c>
      <c r="I50" s="14">
        <v>4565.2327282146243</v>
      </c>
      <c r="J50" s="14">
        <v>-4862.8485691241895</v>
      </c>
      <c r="K50" s="14">
        <v>26341.361538243698</v>
      </c>
      <c r="L50" s="1">
        <v>0</v>
      </c>
      <c r="M50" s="1">
        <v>0</v>
      </c>
      <c r="N50" s="1">
        <v>0</v>
      </c>
      <c r="O50" s="1">
        <v>-1828.9786659878826</v>
      </c>
      <c r="P50" s="1">
        <v>-609.65955532929411</v>
      </c>
      <c r="Q50" s="1">
        <v>4058.5443037974678</v>
      </c>
      <c r="S50">
        <v>6</v>
      </c>
      <c r="T50" s="7">
        <v>4.6348746311351326E-3</v>
      </c>
      <c r="V50">
        <v>6</v>
      </c>
      <c r="W50" s="10">
        <v>-37.33</v>
      </c>
    </row>
    <row r="51" spans="1:23" x14ac:dyDescent="0.25">
      <c r="A51">
        <v>7</v>
      </c>
      <c r="B51" s="6" t="s">
        <v>26</v>
      </c>
      <c r="E51">
        <v>7</v>
      </c>
      <c r="F51" s="6">
        <v>-123907.96799999999</v>
      </c>
      <c r="G51" s="6">
        <v>-163569.024</v>
      </c>
      <c r="H51" s="6">
        <v>-2462.3999999999996</v>
      </c>
      <c r="I51" s="6">
        <v>0</v>
      </c>
      <c r="J51" s="6">
        <v>0</v>
      </c>
      <c r="K51" s="6">
        <v>0</v>
      </c>
      <c r="L51" s="1">
        <v>123907.96799999999</v>
      </c>
      <c r="M51" s="1">
        <v>163569.024</v>
      </c>
      <c r="N51" s="1">
        <v>-2462.3999999999996</v>
      </c>
      <c r="O51" s="1">
        <v>0</v>
      </c>
      <c r="P51" s="1">
        <v>0</v>
      </c>
      <c r="Q51" s="1">
        <v>0</v>
      </c>
      <c r="R51" t="s">
        <v>25</v>
      </c>
      <c r="S51">
        <v>7</v>
      </c>
      <c r="T51" s="6">
        <v>0</v>
      </c>
      <c r="U51" t="s">
        <v>31</v>
      </c>
      <c r="V51">
        <v>7</v>
      </c>
      <c r="W51" s="6">
        <v>0</v>
      </c>
    </row>
    <row r="52" spans="1:23" x14ac:dyDescent="0.25">
      <c r="A52">
        <v>8</v>
      </c>
      <c r="B52" s="6" t="s">
        <v>27</v>
      </c>
      <c r="E52">
        <v>8</v>
      </c>
      <c r="F52" s="6">
        <v>-163569.024</v>
      </c>
      <c r="G52" s="6">
        <v>-219323.23200000002</v>
      </c>
      <c r="H52" s="6">
        <v>1846.7999999999993</v>
      </c>
      <c r="I52" s="6">
        <v>0</v>
      </c>
      <c r="J52" s="6">
        <v>0</v>
      </c>
      <c r="K52" s="6">
        <v>0</v>
      </c>
      <c r="L52" s="1">
        <v>163569.024</v>
      </c>
      <c r="M52" s="1">
        <v>219323.23200000002</v>
      </c>
      <c r="N52" s="1">
        <v>1846.7999999999993</v>
      </c>
      <c r="O52" s="1">
        <v>0</v>
      </c>
      <c r="P52" s="1">
        <v>0</v>
      </c>
      <c r="Q52" s="1">
        <v>0</v>
      </c>
      <c r="S52">
        <v>8</v>
      </c>
      <c r="T52" s="6">
        <v>0</v>
      </c>
      <c r="V52">
        <v>8</v>
      </c>
      <c r="W52" s="6">
        <v>0</v>
      </c>
    </row>
    <row r="53" spans="1:23" x14ac:dyDescent="0.25">
      <c r="A53">
        <v>9</v>
      </c>
      <c r="B53" s="6" t="s">
        <v>33</v>
      </c>
      <c r="E53">
        <v>9</v>
      </c>
      <c r="F53" s="6">
        <v>2462.3999999999996</v>
      </c>
      <c r="G53" s="6">
        <v>-1846.7999999999993</v>
      </c>
      <c r="H53" s="6">
        <v>5129.9999999999991</v>
      </c>
      <c r="I53" s="6">
        <v>0</v>
      </c>
      <c r="J53" s="6">
        <v>0</v>
      </c>
      <c r="K53" s="6">
        <v>0</v>
      </c>
      <c r="L53" s="1">
        <v>-2462.3999999999996</v>
      </c>
      <c r="M53" s="1">
        <v>1846.7999999999993</v>
      </c>
      <c r="N53" s="1">
        <v>10259.999999999998</v>
      </c>
      <c r="O53" s="1">
        <v>0</v>
      </c>
      <c r="P53" s="1">
        <v>0</v>
      </c>
      <c r="Q53" s="1">
        <v>0</v>
      </c>
      <c r="S53">
        <v>9</v>
      </c>
      <c r="T53" s="6">
        <v>0</v>
      </c>
      <c r="V53">
        <v>9</v>
      </c>
      <c r="W53" s="6">
        <v>0</v>
      </c>
    </row>
    <row r="54" spans="1:23" x14ac:dyDescent="0.25">
      <c r="A54">
        <v>10</v>
      </c>
      <c r="B54" s="6" t="s">
        <v>28</v>
      </c>
      <c r="E54">
        <v>10</v>
      </c>
      <c r="F54" s="6">
        <v>0</v>
      </c>
      <c r="G54" s="6">
        <v>0</v>
      </c>
      <c r="H54" s="6">
        <v>0</v>
      </c>
      <c r="I54" s="6">
        <v>-27645.465094849398</v>
      </c>
      <c r="J54" s="6">
        <v>81104.779091241959</v>
      </c>
      <c r="K54" s="6">
        <v>-1828.9786659878826</v>
      </c>
      <c r="L54" s="1">
        <v>0</v>
      </c>
      <c r="M54" s="1">
        <v>0</v>
      </c>
      <c r="N54" s="1">
        <v>0</v>
      </c>
      <c r="O54" s="1">
        <v>27645.465094849398</v>
      </c>
      <c r="P54" s="1">
        <v>-81104.779091241959</v>
      </c>
      <c r="Q54" s="1">
        <v>-1828.9786659878826</v>
      </c>
      <c r="S54">
        <v>10</v>
      </c>
      <c r="T54" s="6">
        <v>0</v>
      </c>
      <c r="V54">
        <v>10</v>
      </c>
      <c r="W54" s="6">
        <v>0</v>
      </c>
    </row>
    <row r="55" spans="1:23" x14ac:dyDescent="0.25">
      <c r="A55">
        <v>11</v>
      </c>
      <c r="B55" s="6" t="s">
        <v>29</v>
      </c>
      <c r="E55">
        <v>11</v>
      </c>
      <c r="F55" s="6">
        <v>0</v>
      </c>
      <c r="G55" s="6">
        <v>0</v>
      </c>
      <c r="H55" s="6">
        <v>0</v>
      </c>
      <c r="I55" s="6">
        <v>81104.779091241959</v>
      </c>
      <c r="J55" s="6">
        <v>-243924.87600482797</v>
      </c>
      <c r="K55" s="6">
        <v>-609.65955532929411</v>
      </c>
      <c r="L55" s="1">
        <v>0</v>
      </c>
      <c r="M55" s="1">
        <v>0</v>
      </c>
      <c r="N55" s="1">
        <v>0</v>
      </c>
      <c r="O55" s="1">
        <v>-81104.779091241959</v>
      </c>
      <c r="P55" s="1">
        <v>243924.87600482797</v>
      </c>
      <c r="Q55" s="1">
        <v>-609.65955532929411</v>
      </c>
      <c r="S55">
        <v>11</v>
      </c>
      <c r="T55" s="6">
        <v>0</v>
      </c>
      <c r="V55">
        <v>11</v>
      </c>
      <c r="W55" s="6">
        <v>0</v>
      </c>
    </row>
    <row r="56" spans="1:23" x14ac:dyDescent="0.25">
      <c r="A56">
        <v>12</v>
      </c>
      <c r="B56" s="6" t="s">
        <v>30</v>
      </c>
      <c r="E56">
        <v>12</v>
      </c>
      <c r="F56" s="6">
        <v>0</v>
      </c>
      <c r="G56" s="6">
        <v>0</v>
      </c>
      <c r="H56" s="6">
        <v>0</v>
      </c>
      <c r="I56" s="6">
        <v>1828.9786659878826</v>
      </c>
      <c r="J56" s="6">
        <v>609.65955532929411</v>
      </c>
      <c r="K56" s="6">
        <v>4058.5443037974678</v>
      </c>
      <c r="L56" s="1">
        <v>0</v>
      </c>
      <c r="M56" s="1">
        <v>0</v>
      </c>
      <c r="N56" s="1">
        <v>0</v>
      </c>
      <c r="O56" s="1">
        <v>-1828.9786659878826</v>
      </c>
      <c r="P56" s="1">
        <v>-609.65955532929411</v>
      </c>
      <c r="Q56" s="1">
        <v>8117.0886075949356</v>
      </c>
      <c r="S56">
        <v>12</v>
      </c>
      <c r="T56" s="6">
        <v>0</v>
      </c>
      <c r="V56">
        <v>12</v>
      </c>
      <c r="W56" s="6">
        <v>0</v>
      </c>
    </row>
    <row r="61" spans="1:23" x14ac:dyDescent="0.25">
      <c r="L61" s="17" t="s">
        <v>37</v>
      </c>
      <c r="M61" s="17"/>
    </row>
    <row r="62" spans="1:23" x14ac:dyDescent="0.25">
      <c r="B62" s="15" t="s">
        <v>36</v>
      </c>
      <c r="C62" s="16"/>
      <c r="D62" s="16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23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23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1">
        <f t="array" ref="A65:A70">B45:B50-W45:W50</f>
        <v>15</v>
      </c>
      <c r="C65" s="1">
        <f t="array" ref="C65:H70">MINVERSE(F45:K50)</f>
        <v>2.5174784615889423E-4</v>
      </c>
      <c r="D65" s="1">
        <v>-1.8641236822906115E-4</v>
      </c>
      <c r="E65" s="1">
        <v>6.4296683494361253E-6</v>
      </c>
      <c r="F65" s="1">
        <v>1.3621644819083537E-4</v>
      </c>
      <c r="G65" s="1">
        <v>4.4019017623973332E-5</v>
      </c>
      <c r="H65" s="1">
        <v>4.7172932901565868E-5</v>
      </c>
      <c r="I65" s="3"/>
      <c r="J65">
        <v>7</v>
      </c>
      <c r="K65" s="18">
        <f t="array" ref="K65:K70">MMULT(F51:K56,T45:T50)</f>
        <v>19.314622368525384</v>
      </c>
      <c r="L65" s="3"/>
      <c r="M65" s="3"/>
      <c r="N65" s="3"/>
    </row>
    <row r="66" spans="1:14" x14ac:dyDescent="0.25">
      <c r="A66" s="1">
        <v>-56</v>
      </c>
      <c r="C66" s="1">
        <v>-1.8641236822906118E-4</v>
      </c>
      <c r="D66" s="1">
        <v>1.4257607565990767E-4</v>
      </c>
      <c r="E66" s="1">
        <v>-5.0614994271213615E-6</v>
      </c>
      <c r="F66" s="1">
        <v>-9.8922896541629875E-5</v>
      </c>
      <c r="G66" s="1">
        <v>-3.1933952827186923E-5</v>
      </c>
      <c r="H66" s="1">
        <v>-3.5984593632066721E-5</v>
      </c>
      <c r="I66" s="3"/>
      <c r="J66">
        <v>8</v>
      </c>
      <c r="K66" s="18">
        <v>51.557641164477047</v>
      </c>
      <c r="L66" s="3"/>
      <c r="M66" s="3"/>
      <c r="N66" s="3"/>
    </row>
    <row r="67" spans="1:14" x14ac:dyDescent="0.25">
      <c r="A67" s="1">
        <v>-37.33</v>
      </c>
      <c r="C67" s="1">
        <v>6.4296683494361185E-6</v>
      </c>
      <c r="D67" s="1">
        <v>-5.0614994271213522E-6</v>
      </c>
      <c r="E67" s="1">
        <v>3.9749051482212213E-5</v>
      </c>
      <c r="F67" s="1">
        <v>3.0997324924464671E-6</v>
      </c>
      <c r="G67" s="1">
        <v>1.6017366535247171E-6</v>
      </c>
      <c r="H67" s="1">
        <v>-1.2272276645857956E-5</v>
      </c>
      <c r="I67" s="3"/>
      <c r="J67">
        <v>9</v>
      </c>
      <c r="K67" s="18">
        <v>42.943992794309068</v>
      </c>
      <c r="L67" s="3"/>
      <c r="M67" s="3"/>
      <c r="N67" s="3"/>
    </row>
    <row r="68" spans="1:14" x14ac:dyDescent="0.25">
      <c r="A68" s="1">
        <v>0</v>
      </c>
      <c r="B68" t="s">
        <v>25</v>
      </c>
      <c r="C68" s="1">
        <v>1.3621644819083537E-4</v>
      </c>
      <c r="D68" s="1">
        <v>-9.8922896541629862E-5</v>
      </c>
      <c r="E68" s="1">
        <v>3.099732492446473E-6</v>
      </c>
      <c r="F68" s="1">
        <v>7.7341122386973335E-5</v>
      </c>
      <c r="G68" s="1">
        <v>2.328096515990927E-5</v>
      </c>
      <c r="H68" s="1">
        <v>2.4522861632100026E-5</v>
      </c>
      <c r="I68" s="3"/>
      <c r="J68">
        <v>10</v>
      </c>
      <c r="K68" s="18">
        <v>-34.314622368525391</v>
      </c>
      <c r="L68" s="3"/>
      <c r="M68" s="3"/>
      <c r="N68" s="3"/>
    </row>
    <row r="69" spans="1:14" x14ac:dyDescent="0.25">
      <c r="A69" s="1">
        <v>-56</v>
      </c>
      <c r="C69" s="1">
        <v>4.4019017623973305E-5</v>
      </c>
      <c r="D69" s="1">
        <v>-3.1933952827186903E-5</v>
      </c>
      <c r="E69" s="1">
        <v>1.6017366535247171E-6</v>
      </c>
      <c r="F69" s="1">
        <v>2.3280965159909253E-5</v>
      </c>
      <c r="G69" s="1">
        <v>1.1026304187759616E-5</v>
      </c>
      <c r="H69" s="1">
        <v>8.6535774634079138E-6</v>
      </c>
      <c r="I69" s="3"/>
      <c r="J69">
        <v>11</v>
      </c>
      <c r="K69" s="18">
        <v>60.442358835523372</v>
      </c>
      <c r="L69" s="3"/>
      <c r="M69" s="3"/>
      <c r="N69" s="3"/>
    </row>
    <row r="70" spans="1:14" x14ac:dyDescent="0.25">
      <c r="A70" s="1">
        <v>37.33</v>
      </c>
      <c r="C70" s="1">
        <v>4.7172932901565875E-5</v>
      </c>
      <c r="D70" s="1">
        <v>-3.5984593632066728E-5</v>
      </c>
      <c r="E70" s="1">
        <v>-1.2272276645857954E-5</v>
      </c>
      <c r="F70" s="1">
        <v>2.4522861632100036E-5</v>
      </c>
      <c r="G70" s="1">
        <v>8.6535774634079206E-6</v>
      </c>
      <c r="H70" s="1">
        <v>5.1931948700157341E-5</v>
      </c>
      <c r="I70" s="3"/>
      <c r="J70">
        <v>12</v>
      </c>
      <c r="K70" s="18">
        <v>33.034884081639504</v>
      </c>
      <c r="L70" s="3"/>
      <c r="M70" s="3"/>
      <c r="N70" s="3"/>
    </row>
    <row r="71" spans="1:14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>
        <v>1</v>
      </c>
      <c r="B74" s="7">
        <f t="array" ref="B74:B79">MMULT(C65:H70,A65:A70)</f>
        <v>1.3271191391999334E-2</v>
      </c>
    </row>
    <row r="75" spans="1:14" x14ac:dyDescent="0.25">
      <c r="A75">
        <v>2</v>
      </c>
      <c r="B75" s="7">
        <v>-1.0146503508738889E-2</v>
      </c>
    </row>
    <row r="76" spans="1:14" x14ac:dyDescent="0.25">
      <c r="A76">
        <v>3</v>
      </c>
      <c r="B76" s="7">
        <v>-1.6517644384579058E-3</v>
      </c>
    </row>
    <row r="77" spans="1:14" x14ac:dyDescent="0.25">
      <c r="A77">
        <v>4</v>
      </c>
      <c r="B77" s="7">
        <v>7.0789202910221507E-3</v>
      </c>
    </row>
    <row r="78" spans="1:14" x14ac:dyDescent="0.25">
      <c r="A78">
        <v>5</v>
      </c>
      <c r="B78" s="7">
        <v>2.0943588056004671E-3</v>
      </c>
    </row>
    <row r="79" spans="1:14" x14ac:dyDescent="0.25">
      <c r="A79">
        <v>6</v>
      </c>
      <c r="B79" s="7">
        <v>4.6348746311351326E-3</v>
      </c>
    </row>
  </sheetData>
  <dataConsolidate topLabels="1">
    <dataRefs count="3">
      <dataRef ref="C12:I18" sheet="Hoja2"/>
      <dataRef ref="C23:I29" sheet="Hoja2"/>
      <dataRef ref="C32:I38" sheet="Hoja2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F100"/>
  <sheetViews>
    <sheetView topLeftCell="A49" zoomScale="85" zoomScaleNormal="85" workbookViewId="0">
      <selection activeCell="H30" sqref="H30"/>
    </sheetView>
  </sheetViews>
  <sheetFormatPr baseColWidth="10" defaultRowHeight="15" x14ac:dyDescent="0.25"/>
  <cols>
    <col min="6" max="13" width="12.875" bestFit="1" customWidth="1"/>
    <col min="15" max="15" width="14.875" bestFit="1" customWidth="1"/>
    <col min="26" max="26" width="14.875" bestFit="1" customWidth="1"/>
  </cols>
  <sheetData>
    <row r="6" spans="2:28" x14ac:dyDescent="0.25">
      <c r="M6" s="19" t="s">
        <v>40</v>
      </c>
      <c r="N6" s="19"/>
      <c r="S6" t="s">
        <v>41</v>
      </c>
      <c r="Z6" s="20" t="s">
        <v>54</v>
      </c>
      <c r="AA6" s="20"/>
      <c r="AB6" s="20"/>
    </row>
    <row r="7" spans="2:28" x14ac:dyDescent="0.25">
      <c r="M7" s="19"/>
      <c r="Z7" s="20"/>
    </row>
    <row r="8" spans="2:28" x14ac:dyDescent="0.25">
      <c r="M8" s="19"/>
      <c r="Z8" s="20"/>
    </row>
    <row r="9" spans="2:28" x14ac:dyDescent="0.25">
      <c r="M9" s="19"/>
      <c r="Z9" s="20"/>
    </row>
    <row r="10" spans="2:28" x14ac:dyDescent="0.25">
      <c r="M10" s="19"/>
      <c r="Z10" s="20"/>
    </row>
    <row r="11" spans="2:28" x14ac:dyDescent="0.25">
      <c r="C11">
        <v>7</v>
      </c>
      <c r="D11">
        <v>8</v>
      </c>
      <c r="E11">
        <v>9</v>
      </c>
      <c r="F11">
        <v>1</v>
      </c>
      <c r="G11">
        <v>2</v>
      </c>
      <c r="H11">
        <v>3</v>
      </c>
      <c r="M11" s="19">
        <v>-32</v>
      </c>
      <c r="Z11" s="20"/>
    </row>
    <row r="12" spans="2:28" x14ac:dyDescent="0.25">
      <c r="B12">
        <v>7</v>
      </c>
      <c r="C12" s="1">
        <v>3818.5546874999986</v>
      </c>
      <c r="D12" s="1">
        <v>0</v>
      </c>
      <c r="E12" s="1">
        <v>-7637.1093749999973</v>
      </c>
      <c r="F12" s="1">
        <v>-3818.5546874999986</v>
      </c>
      <c r="G12" s="1">
        <v>0</v>
      </c>
      <c r="H12" s="1">
        <v>-7637.1093749999973</v>
      </c>
      <c r="J12">
        <v>0</v>
      </c>
      <c r="M12" s="19">
        <v>0</v>
      </c>
      <c r="O12">
        <f t="array" ref="O12:O17">MMULT(C12:H17,J12:J17)+M11:M16</f>
        <v>-62.47365114876969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Z12" s="20">
        <f t="array" ref="Z12:Z17">MMULT(S12:X17,O12:O17)</f>
        <v>-63.960210832922741</v>
      </c>
    </row>
    <row r="13" spans="2:28" x14ac:dyDescent="0.25">
      <c r="B13">
        <v>8</v>
      </c>
      <c r="C13" s="1">
        <v>0</v>
      </c>
      <c r="D13" s="1">
        <v>498750</v>
      </c>
      <c r="E13" s="1">
        <v>0</v>
      </c>
      <c r="F13" s="1">
        <v>0</v>
      </c>
      <c r="G13" s="1">
        <v>-498750</v>
      </c>
      <c r="H13" s="1">
        <v>0</v>
      </c>
      <c r="J13">
        <v>0</v>
      </c>
      <c r="M13" s="19">
        <v>21.33</v>
      </c>
      <c r="O13">
        <v>-63.960210832922741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Z13" s="20">
        <v>62.47365114876969</v>
      </c>
    </row>
    <row r="14" spans="2:28" x14ac:dyDescent="0.25">
      <c r="B14">
        <v>9</v>
      </c>
      <c r="C14" s="1">
        <v>-7637.1093749999973</v>
      </c>
      <c r="D14" s="1">
        <v>0</v>
      </c>
      <c r="E14" s="1">
        <v>20365.624999999993</v>
      </c>
      <c r="F14" s="1">
        <v>7637.1093749999973</v>
      </c>
      <c r="G14" s="1">
        <v>0</v>
      </c>
      <c r="H14" s="1">
        <v>10182.812499999996</v>
      </c>
      <c r="I14" t="s">
        <v>25</v>
      </c>
      <c r="J14">
        <v>-2.159938940281848E-2</v>
      </c>
      <c r="L14" t="s">
        <v>31</v>
      </c>
      <c r="M14" s="19">
        <v>-32</v>
      </c>
      <c r="O14">
        <v>1.0658141036401503E-13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Z14" s="20">
        <v>1.0658141036401503E-13</v>
      </c>
    </row>
    <row r="15" spans="2:28" x14ac:dyDescent="0.25">
      <c r="B15">
        <v>1</v>
      </c>
      <c r="C15" s="1">
        <v>-3818.5546874999986</v>
      </c>
      <c r="D15" s="1">
        <v>0</v>
      </c>
      <c r="E15" s="1">
        <v>7637.1093749999973</v>
      </c>
      <c r="F15" s="1">
        <v>3818.5546874999986</v>
      </c>
      <c r="G15" s="1">
        <v>0</v>
      </c>
      <c r="H15" s="1">
        <v>7637.1093749999973</v>
      </c>
      <c r="J15">
        <v>6.2057902976554412E-2</v>
      </c>
      <c r="M15" s="19">
        <v>0</v>
      </c>
      <c r="O15">
        <v>-1.5263488512303098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Z15" s="20">
        <v>63.960210832922741</v>
      </c>
    </row>
    <row r="16" spans="2:28" x14ac:dyDescent="0.25">
      <c r="B16">
        <v>2</v>
      </c>
      <c r="C16" s="1">
        <v>0</v>
      </c>
      <c r="D16" s="1">
        <v>-498750</v>
      </c>
      <c r="E16" s="1">
        <v>0</v>
      </c>
      <c r="F16" s="1">
        <v>0</v>
      </c>
      <c r="G16" s="1">
        <v>498750</v>
      </c>
      <c r="H16" s="1">
        <v>0</v>
      </c>
      <c r="J16">
        <v>1.2824102422641151E-4</v>
      </c>
      <c r="M16" s="19">
        <v>-21.33</v>
      </c>
      <c r="O16">
        <v>63.960210832922741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Z16" s="20">
        <v>1.5263488512303098</v>
      </c>
    </row>
    <row r="17" spans="2:26" x14ac:dyDescent="0.25">
      <c r="B17">
        <v>3</v>
      </c>
      <c r="C17" s="1">
        <v>-7637.1093749999973</v>
      </c>
      <c r="D17" s="1">
        <v>0</v>
      </c>
      <c r="E17" s="1">
        <v>10182.812499999996</v>
      </c>
      <c r="F17" s="1">
        <v>7637.1093749999973</v>
      </c>
      <c r="G17" s="1">
        <v>0</v>
      </c>
      <c r="H17" s="1">
        <v>20365.624999999993</v>
      </c>
      <c r="J17">
        <v>-5.439354579916786E-3</v>
      </c>
      <c r="M17" s="19"/>
      <c r="O17">
        <v>121.89460459507869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Z17" s="20">
        <v>121.89460459507869</v>
      </c>
    </row>
    <row r="18" spans="2:26" x14ac:dyDescent="0.25">
      <c r="M18" s="19"/>
      <c r="Z18" s="20"/>
    </row>
    <row r="19" spans="2:26" x14ac:dyDescent="0.25">
      <c r="M19" s="19"/>
      <c r="Z19" s="20"/>
    </row>
    <row r="20" spans="2:26" x14ac:dyDescent="0.25">
      <c r="M20" s="19"/>
      <c r="Z20" s="20"/>
    </row>
    <row r="21" spans="2:26" x14ac:dyDescent="0.25"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M21" s="19"/>
      <c r="Z21" s="20"/>
    </row>
    <row r="22" spans="2:26" x14ac:dyDescent="0.25">
      <c r="B22">
        <v>1</v>
      </c>
      <c r="C22" s="1">
        <v>357936.05961514969</v>
      </c>
      <c r="D22" s="1">
        <v>177598.59496618796</v>
      </c>
      <c r="E22" s="1">
        <v>-2736.254062226742</v>
      </c>
      <c r="F22" s="1">
        <v>-357936.05961514969</v>
      </c>
      <c r="G22" s="1">
        <v>-177598.59496618796</v>
      </c>
      <c r="H22" s="1">
        <v>-2736.254062226742</v>
      </c>
      <c r="J22">
        <v>6.2057902976554412E-2</v>
      </c>
      <c r="M22" s="19">
        <v>8.0500000000000007</v>
      </c>
      <c r="O22">
        <f t="array" ref="O22:O27">MMULT(C22:H27,J22:J27)+M22:M27</f>
        <v>1.5763488512292883</v>
      </c>
      <c r="S22">
        <v>0.89485458612975399</v>
      </c>
      <c r="T22">
        <v>0.447427293064877</v>
      </c>
      <c r="U22">
        <v>0</v>
      </c>
      <c r="V22">
        <v>0</v>
      </c>
      <c r="W22">
        <v>0</v>
      </c>
      <c r="X22">
        <v>0</v>
      </c>
      <c r="Z22" s="20">
        <f t="array" ref="Z22:Z27">MMULT(S22:X27,O22:O27)</f>
        <v>-27.251683727276923</v>
      </c>
    </row>
    <row r="23" spans="2:26" x14ac:dyDescent="0.25">
      <c r="B23">
        <v>2</v>
      </c>
      <c r="C23" s="1">
        <v>177598.59496618796</v>
      </c>
      <c r="D23" s="1">
        <v>91538.167165867766</v>
      </c>
      <c r="E23" s="1">
        <v>5472.508124453484</v>
      </c>
      <c r="F23" s="1">
        <v>-177598.59496618796</v>
      </c>
      <c r="G23" s="1">
        <v>-91538.167165867766</v>
      </c>
      <c r="H23" s="1">
        <v>5472.508124453484</v>
      </c>
      <c r="J23">
        <v>1.2824102422641151E-4</v>
      </c>
      <c r="M23" s="19">
        <v>-16.100000000000001</v>
      </c>
      <c r="O23">
        <v>-64.060210832922493</v>
      </c>
      <c r="S23">
        <v>-0.447427293064877</v>
      </c>
      <c r="T23">
        <v>0.89485458612975399</v>
      </c>
      <c r="U23">
        <v>0</v>
      </c>
      <c r="V23">
        <v>0</v>
      </c>
      <c r="W23">
        <v>0</v>
      </c>
      <c r="X23">
        <v>0</v>
      </c>
      <c r="Z23" s="20">
        <v>-58.029874951711093</v>
      </c>
    </row>
    <row r="24" spans="2:26" x14ac:dyDescent="0.25">
      <c r="B24">
        <v>3</v>
      </c>
      <c r="C24" s="1">
        <v>-2736.254062226742</v>
      </c>
      <c r="D24" s="1">
        <v>5472.508124453484</v>
      </c>
      <c r="E24" s="1">
        <v>18224.272930648764</v>
      </c>
      <c r="F24" s="1">
        <v>2736.254062226742</v>
      </c>
      <c r="G24" s="1">
        <v>-5472.508124453484</v>
      </c>
      <c r="H24" s="1">
        <v>9112.1364653243818</v>
      </c>
      <c r="J24">
        <v>-5.439354579916786E-3</v>
      </c>
      <c r="L24" t="s">
        <v>31</v>
      </c>
      <c r="M24" s="19">
        <v>-13.33</v>
      </c>
      <c r="O24">
        <v>-121.89460459507873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Z24" s="20">
        <v>-121.89460459507873</v>
      </c>
    </row>
    <row r="25" spans="2:26" x14ac:dyDescent="0.25">
      <c r="B25">
        <v>4</v>
      </c>
      <c r="C25" s="1">
        <v>-357936.05961514969</v>
      </c>
      <c r="D25" s="1">
        <v>-177598.59496618796</v>
      </c>
      <c r="E25" s="1">
        <v>2736.254062226742</v>
      </c>
      <c r="F25" s="1">
        <v>357936.05961514969</v>
      </c>
      <c r="G25" s="1">
        <v>177598.59496618796</v>
      </c>
      <c r="H25" s="1">
        <v>2736.254062226742</v>
      </c>
      <c r="I25" t="s">
        <v>25</v>
      </c>
      <c r="J25">
        <v>6.2238253524670946E-2</v>
      </c>
      <c r="M25" s="19">
        <v>8.0500000000000007</v>
      </c>
      <c r="O25">
        <v>14.523651148770714</v>
      </c>
      <c r="S25">
        <v>0</v>
      </c>
      <c r="T25">
        <v>0</v>
      </c>
      <c r="U25">
        <v>0</v>
      </c>
      <c r="V25">
        <v>0.89485458612975399</v>
      </c>
      <c r="W25">
        <v>0.447427293064877</v>
      </c>
      <c r="X25">
        <v>0</v>
      </c>
      <c r="Z25" s="20">
        <v>27.251683727276923</v>
      </c>
    </row>
    <row r="26" spans="2:26" x14ac:dyDescent="0.25">
      <c r="B26">
        <v>5</v>
      </c>
      <c r="C26" s="1">
        <v>-177598.59496618796</v>
      </c>
      <c r="D26" s="1">
        <v>-91538.167165867766</v>
      </c>
      <c r="E26" s="1">
        <v>-5472.508124453484</v>
      </c>
      <c r="F26" s="1">
        <v>177598.59496618796</v>
      </c>
      <c r="G26" s="1">
        <v>91538.167165867766</v>
      </c>
      <c r="H26" s="1">
        <v>-5472.508124453484</v>
      </c>
      <c r="J26">
        <v>-9.6120934835857916E-5</v>
      </c>
      <c r="M26" s="19">
        <v>-16.100000000000001</v>
      </c>
      <c r="O26">
        <v>31.86021083292249</v>
      </c>
      <c r="S26">
        <v>0</v>
      </c>
      <c r="T26">
        <v>0</v>
      </c>
      <c r="U26">
        <v>0</v>
      </c>
      <c r="V26">
        <v>-0.447427293064877</v>
      </c>
      <c r="W26">
        <v>0.89485458612975399</v>
      </c>
      <c r="X26">
        <v>0</v>
      </c>
      <c r="Z26" s="20">
        <v>22.011977859988487</v>
      </c>
    </row>
    <row r="27" spans="2:26" x14ac:dyDescent="0.25">
      <c r="B27">
        <v>6</v>
      </c>
      <c r="C27" s="1">
        <v>-2736.254062226742</v>
      </c>
      <c r="D27" s="1">
        <v>5472.508124453484</v>
      </c>
      <c r="E27" s="1">
        <v>9112.1364653243818</v>
      </c>
      <c r="F27" s="1">
        <v>2736.254062226742</v>
      </c>
      <c r="G27" s="1">
        <v>-5472.508124453484</v>
      </c>
      <c r="H27" s="1">
        <v>18224.272930648764</v>
      </c>
      <c r="J27">
        <v>-1.2244800953383119E-3</v>
      </c>
      <c r="M27" s="19">
        <v>13.33</v>
      </c>
      <c r="O27">
        <v>-56.828093107385939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Z27" s="20">
        <v>-56.828093107385939</v>
      </c>
    </row>
    <row r="28" spans="2:26" x14ac:dyDescent="0.25">
      <c r="M28" s="19"/>
      <c r="Z28" s="20"/>
    </row>
    <row r="29" spans="2:26" x14ac:dyDescent="0.25">
      <c r="M29" s="19"/>
      <c r="Z29" s="20"/>
    </row>
    <row r="30" spans="2:26" x14ac:dyDescent="0.25">
      <c r="M30" s="19"/>
      <c r="Z30" s="20"/>
    </row>
    <row r="31" spans="2:26" x14ac:dyDescent="0.25">
      <c r="M31" s="19"/>
      <c r="Z31" s="20"/>
    </row>
    <row r="32" spans="2:26" x14ac:dyDescent="0.25">
      <c r="M32" s="19"/>
      <c r="Z32" s="20"/>
    </row>
    <row r="33" spans="2:26" x14ac:dyDescent="0.25">
      <c r="C33">
        <v>4</v>
      </c>
      <c r="D33">
        <v>5</v>
      </c>
      <c r="E33">
        <v>6</v>
      </c>
      <c r="F33">
        <v>10</v>
      </c>
      <c r="G33">
        <v>11</v>
      </c>
      <c r="H33">
        <v>12</v>
      </c>
      <c r="M33" s="19"/>
      <c r="Z33" s="20"/>
    </row>
    <row r="34" spans="2:26" x14ac:dyDescent="0.25">
      <c r="B34">
        <v>4</v>
      </c>
      <c r="C34" s="1">
        <v>1131.4236111111109</v>
      </c>
      <c r="D34" s="1">
        <v>0</v>
      </c>
      <c r="E34" s="1">
        <v>3394.2708333333321</v>
      </c>
      <c r="F34" s="1">
        <v>-1131.4236111111109</v>
      </c>
      <c r="G34" s="1">
        <v>0</v>
      </c>
      <c r="H34" s="1">
        <v>3394.2708333333321</v>
      </c>
      <c r="J34">
        <v>6.2238253524670946E-2</v>
      </c>
      <c r="M34" s="19">
        <v>-24</v>
      </c>
      <c r="O34">
        <f t="array" ref="O34:O39">MMULT(C34:H39,J34:J39)+M34:M39</f>
        <v>-14.473651148769029</v>
      </c>
      <c r="S34">
        <v>0</v>
      </c>
      <c r="T34">
        <v>-1</v>
      </c>
      <c r="U34">
        <v>0</v>
      </c>
      <c r="V34">
        <v>0</v>
      </c>
      <c r="W34">
        <v>0</v>
      </c>
      <c r="X34">
        <v>0</v>
      </c>
      <c r="Z34" s="20">
        <f t="array" ref="Z34:Z39">MMULT(S34:X39,O34:O39)</f>
        <v>31.960210832922758</v>
      </c>
    </row>
    <row r="35" spans="2:26" x14ac:dyDescent="0.25">
      <c r="B35">
        <v>5</v>
      </c>
      <c r="C35" s="1">
        <v>0</v>
      </c>
      <c r="D35" s="1">
        <v>332500</v>
      </c>
      <c r="E35" s="1">
        <v>0</v>
      </c>
      <c r="F35" s="1">
        <v>0</v>
      </c>
      <c r="G35" s="1">
        <v>-332500</v>
      </c>
      <c r="H35" s="1">
        <v>0</v>
      </c>
      <c r="J35">
        <v>-9.6120934835857916E-5</v>
      </c>
      <c r="M35" s="19">
        <v>0</v>
      </c>
      <c r="O35">
        <v>-31.960210832922758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Z35" s="20">
        <v>-14.473651148769029</v>
      </c>
    </row>
    <row r="36" spans="2:26" x14ac:dyDescent="0.25">
      <c r="B36">
        <v>6</v>
      </c>
      <c r="C36" s="1">
        <v>3394.2708333333321</v>
      </c>
      <c r="D36" s="1">
        <v>0</v>
      </c>
      <c r="E36" s="1">
        <v>13577.083333333328</v>
      </c>
      <c r="F36" s="1">
        <v>-3394.2708333333321</v>
      </c>
      <c r="G36" s="1">
        <v>0</v>
      </c>
      <c r="H36" s="1">
        <v>6788.5416666666642</v>
      </c>
      <c r="J36">
        <v>-1.2244800953383119E-3</v>
      </c>
      <c r="M36" s="19">
        <v>-24</v>
      </c>
      <c r="O36">
        <v>57.158093107385881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Z36" s="20">
        <v>57.158093107385881</v>
      </c>
    </row>
    <row r="37" spans="2:26" x14ac:dyDescent="0.25">
      <c r="B37">
        <v>10</v>
      </c>
      <c r="C37" s="1">
        <v>-1131.4236111111109</v>
      </c>
      <c r="D37" s="1">
        <v>0</v>
      </c>
      <c r="E37" s="1">
        <v>-3394.2708333333321</v>
      </c>
      <c r="F37" s="1">
        <v>1131.4236111111109</v>
      </c>
      <c r="G37" s="1">
        <v>0</v>
      </c>
      <c r="H37" s="1">
        <v>-3394.2708333333321</v>
      </c>
      <c r="I37" t="s">
        <v>25</v>
      </c>
      <c r="J37">
        <v>0</v>
      </c>
      <c r="L37" t="s">
        <v>31</v>
      </c>
      <c r="M37" s="19">
        <v>-24</v>
      </c>
      <c r="O37">
        <v>-33.526348851230971</v>
      </c>
      <c r="S37">
        <v>0</v>
      </c>
      <c r="T37">
        <v>0</v>
      </c>
      <c r="U37">
        <v>0</v>
      </c>
      <c r="V37">
        <v>0</v>
      </c>
      <c r="W37">
        <v>-1</v>
      </c>
      <c r="X37">
        <v>0</v>
      </c>
      <c r="Z37" s="20">
        <v>-31.960210832922758</v>
      </c>
    </row>
    <row r="38" spans="2:26" x14ac:dyDescent="0.25">
      <c r="B38">
        <v>11</v>
      </c>
      <c r="C38" s="1">
        <v>0</v>
      </c>
      <c r="D38" s="1">
        <v>-332500</v>
      </c>
      <c r="E38" s="1">
        <v>0</v>
      </c>
      <c r="F38" s="1">
        <v>0</v>
      </c>
      <c r="G38" s="1">
        <v>332500</v>
      </c>
      <c r="H38" s="1">
        <v>0</v>
      </c>
      <c r="J38">
        <v>0</v>
      </c>
      <c r="M38" s="19">
        <v>0</v>
      </c>
      <c r="O38">
        <v>31.960210832922758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Z38" s="20">
        <v>-33.526348851230971</v>
      </c>
    </row>
    <row r="39" spans="2:26" x14ac:dyDescent="0.25">
      <c r="B39">
        <v>12</v>
      </c>
      <c r="C39" s="1">
        <v>3394.2708333333321</v>
      </c>
      <c r="D39" s="1">
        <v>0</v>
      </c>
      <c r="E39" s="1">
        <v>6788.5416666666642</v>
      </c>
      <c r="F39" s="1">
        <v>-3394.2708333333321</v>
      </c>
      <c r="G39" s="1">
        <v>0</v>
      </c>
      <c r="H39" s="1">
        <v>13577.083333333328</v>
      </c>
      <c r="J39">
        <v>-1.6715007850914572E-2</v>
      </c>
      <c r="M39" s="19">
        <v>24</v>
      </c>
      <c r="O39">
        <v>-2.8421709430404007E-14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Z39" s="20">
        <v>-2.8421709430404007E-14</v>
      </c>
    </row>
    <row r="50" spans="1:23" x14ac:dyDescent="0.25">
      <c r="F50">
        <v>1</v>
      </c>
      <c r="G50">
        <v>2</v>
      </c>
      <c r="H50">
        <v>3</v>
      </c>
      <c r="I50">
        <v>4</v>
      </c>
      <c r="J50">
        <v>5</v>
      </c>
      <c r="K50">
        <v>6</v>
      </c>
      <c r="L50">
        <v>7</v>
      </c>
      <c r="M50">
        <v>8</v>
      </c>
      <c r="N50">
        <v>9</v>
      </c>
      <c r="O50">
        <v>10</v>
      </c>
      <c r="P50">
        <v>11</v>
      </c>
      <c r="Q50">
        <v>12</v>
      </c>
    </row>
    <row r="51" spans="1:23" x14ac:dyDescent="0.25">
      <c r="A51">
        <v>1</v>
      </c>
      <c r="B51" s="10">
        <v>0</v>
      </c>
      <c r="E51">
        <v>1</v>
      </c>
      <c r="F51" s="10">
        <v>361754.61430264969</v>
      </c>
      <c r="G51" s="10">
        <v>177598.59496618796</v>
      </c>
      <c r="H51" s="10">
        <v>4900.8553127732557</v>
      </c>
      <c r="I51" s="10">
        <v>-357936.05961514969</v>
      </c>
      <c r="J51" s="10">
        <v>-177598.59496618796</v>
      </c>
      <c r="K51" s="10">
        <v>-2736.254062226742</v>
      </c>
      <c r="L51" s="1">
        <v>-3818.5546874999986</v>
      </c>
      <c r="M51" s="1">
        <v>0</v>
      </c>
      <c r="N51" s="10">
        <v>7637.1093749999973</v>
      </c>
      <c r="O51" s="1">
        <v>0</v>
      </c>
      <c r="P51" s="1">
        <v>0</v>
      </c>
      <c r="Q51" s="10">
        <v>0</v>
      </c>
      <c r="S51">
        <v>1</v>
      </c>
      <c r="T51" s="10" t="s">
        <v>34</v>
      </c>
      <c r="U51" s="22"/>
      <c r="V51">
        <v>1</v>
      </c>
      <c r="W51" s="10">
        <v>-24</v>
      </c>
    </row>
    <row r="52" spans="1:23" x14ac:dyDescent="0.25">
      <c r="A52">
        <v>2</v>
      </c>
      <c r="B52" s="10">
        <v>0</v>
      </c>
      <c r="E52">
        <v>2</v>
      </c>
      <c r="F52" s="10">
        <v>177598.59496618796</v>
      </c>
      <c r="G52" s="10">
        <v>590288.16716586775</v>
      </c>
      <c r="H52" s="10">
        <v>5472.508124453484</v>
      </c>
      <c r="I52" s="10">
        <v>-177598.59496618796</v>
      </c>
      <c r="J52" s="10">
        <v>-91538.167165867766</v>
      </c>
      <c r="K52" s="10">
        <v>5472.508124453484</v>
      </c>
      <c r="L52" s="1">
        <v>0</v>
      </c>
      <c r="M52" s="1">
        <v>-498750</v>
      </c>
      <c r="N52" s="10">
        <v>0</v>
      </c>
      <c r="O52" s="1">
        <v>0</v>
      </c>
      <c r="P52" s="1">
        <v>0</v>
      </c>
      <c r="Q52" s="10">
        <v>0</v>
      </c>
      <c r="S52">
        <v>2</v>
      </c>
      <c r="T52" s="10" t="s">
        <v>35</v>
      </c>
      <c r="U52" s="22"/>
      <c r="V52">
        <v>2</v>
      </c>
      <c r="W52" s="10">
        <v>-16</v>
      </c>
    </row>
    <row r="53" spans="1:23" x14ac:dyDescent="0.25">
      <c r="A53">
        <v>3</v>
      </c>
      <c r="B53" s="10">
        <v>0</v>
      </c>
      <c r="E53">
        <v>3</v>
      </c>
      <c r="F53" s="10">
        <v>4900.8553127732557</v>
      </c>
      <c r="G53" s="10">
        <v>5472.508124453484</v>
      </c>
      <c r="H53" s="10">
        <v>38589.89793064876</v>
      </c>
      <c r="I53" s="10">
        <v>2736.254062226742</v>
      </c>
      <c r="J53" s="10">
        <v>-5472.508124453484</v>
      </c>
      <c r="K53" s="10">
        <v>9112.1364653243818</v>
      </c>
      <c r="L53" s="1">
        <v>-7637.1093749999973</v>
      </c>
      <c r="M53" s="1">
        <v>0</v>
      </c>
      <c r="N53" s="10">
        <v>10182.812499999996</v>
      </c>
      <c r="O53" s="1">
        <v>0</v>
      </c>
      <c r="P53" s="1">
        <v>0</v>
      </c>
      <c r="Q53" s="10">
        <v>0</v>
      </c>
      <c r="S53">
        <v>3</v>
      </c>
      <c r="T53" s="10" t="s">
        <v>42</v>
      </c>
      <c r="U53" s="22"/>
      <c r="V53">
        <v>3</v>
      </c>
      <c r="W53" s="10">
        <v>-34.659999999999997</v>
      </c>
    </row>
    <row r="54" spans="1:23" x14ac:dyDescent="0.25">
      <c r="A54">
        <v>4</v>
      </c>
      <c r="B54" s="10">
        <v>0</v>
      </c>
      <c r="E54">
        <v>4</v>
      </c>
      <c r="F54" s="10">
        <v>-357936.05961514969</v>
      </c>
      <c r="G54" s="10">
        <v>-177598.59496618796</v>
      </c>
      <c r="H54" s="10">
        <v>2736.254062226742</v>
      </c>
      <c r="I54" s="10">
        <v>359067.48322626081</v>
      </c>
      <c r="J54" s="10">
        <v>177598.59496618796</v>
      </c>
      <c r="K54" s="10">
        <v>6130.5248955600746</v>
      </c>
      <c r="L54" s="1">
        <v>0</v>
      </c>
      <c r="M54" s="1">
        <v>0</v>
      </c>
      <c r="N54" s="10">
        <v>0</v>
      </c>
      <c r="O54" s="1">
        <v>-1131.4236111111109</v>
      </c>
      <c r="P54" s="1">
        <v>0</v>
      </c>
      <c r="Q54" s="10">
        <v>3394.2708333333321</v>
      </c>
      <c r="S54">
        <v>4</v>
      </c>
      <c r="T54" s="10" t="s">
        <v>45</v>
      </c>
      <c r="U54" s="22"/>
      <c r="V54">
        <v>4</v>
      </c>
      <c r="W54" s="10">
        <v>-16</v>
      </c>
    </row>
    <row r="55" spans="1:23" x14ac:dyDescent="0.25">
      <c r="A55">
        <v>5</v>
      </c>
      <c r="B55" s="10">
        <v>0</v>
      </c>
      <c r="E55">
        <v>5</v>
      </c>
      <c r="F55" s="10">
        <v>-177598.59496618796</v>
      </c>
      <c r="G55" s="10">
        <v>-91538.167165867766</v>
      </c>
      <c r="H55" s="10">
        <v>-5472.508124453484</v>
      </c>
      <c r="I55" s="10">
        <v>177598.59496618796</v>
      </c>
      <c r="J55" s="10">
        <v>424038.16716586775</v>
      </c>
      <c r="K55" s="10">
        <v>-5472.508124453484</v>
      </c>
      <c r="L55" s="1">
        <v>0</v>
      </c>
      <c r="M55" s="1">
        <v>0</v>
      </c>
      <c r="N55" s="10">
        <v>0</v>
      </c>
      <c r="O55" s="1">
        <v>0</v>
      </c>
      <c r="P55" s="1">
        <v>-332500</v>
      </c>
      <c r="Q55" s="10">
        <v>0</v>
      </c>
      <c r="S55">
        <v>5</v>
      </c>
      <c r="T55" s="10" t="s">
        <v>46</v>
      </c>
      <c r="U55" s="22"/>
      <c r="V55">
        <v>5</v>
      </c>
      <c r="W55" s="10">
        <v>-16</v>
      </c>
    </row>
    <row r="56" spans="1:23" x14ac:dyDescent="0.25">
      <c r="A56">
        <v>6</v>
      </c>
      <c r="B56" s="10">
        <v>0</v>
      </c>
      <c r="E56">
        <v>6</v>
      </c>
      <c r="F56" s="10">
        <v>-2736.254062226742</v>
      </c>
      <c r="G56" s="10">
        <v>5472.508124453484</v>
      </c>
      <c r="H56" s="10">
        <v>9112.1364653243818</v>
      </c>
      <c r="I56" s="10">
        <v>6130.5248955600746</v>
      </c>
      <c r="J56" s="10">
        <v>-5472.508124453484</v>
      </c>
      <c r="K56" s="10">
        <v>31801.356263982092</v>
      </c>
      <c r="L56" s="1">
        <v>0</v>
      </c>
      <c r="M56" s="1">
        <v>0</v>
      </c>
      <c r="N56" s="10">
        <v>0</v>
      </c>
      <c r="O56" s="1">
        <v>-3394.2708333333321</v>
      </c>
      <c r="P56" s="1">
        <v>0</v>
      </c>
      <c r="Q56" s="10">
        <v>6788.5416666666642</v>
      </c>
      <c r="S56">
        <v>6</v>
      </c>
      <c r="T56" s="10" t="s">
        <v>44</v>
      </c>
      <c r="U56" s="22"/>
      <c r="V56">
        <v>6</v>
      </c>
      <c r="W56" s="10">
        <v>-11</v>
      </c>
    </row>
    <row r="57" spans="1:23" x14ac:dyDescent="0.25">
      <c r="A57">
        <v>7</v>
      </c>
      <c r="B57" s="6" t="s">
        <v>48</v>
      </c>
      <c r="E57">
        <v>7</v>
      </c>
      <c r="F57" s="6">
        <v>-3818.5546874999986</v>
      </c>
      <c r="G57" s="6">
        <v>0</v>
      </c>
      <c r="H57" s="6">
        <v>-7637.1093749999973</v>
      </c>
      <c r="I57" s="6">
        <v>0</v>
      </c>
      <c r="J57" s="6">
        <v>0</v>
      </c>
      <c r="K57" s="6">
        <v>0</v>
      </c>
      <c r="L57" s="1">
        <v>3818.5546874999986</v>
      </c>
      <c r="M57" s="1">
        <v>0</v>
      </c>
      <c r="N57" s="6">
        <v>-7637.1093749999973</v>
      </c>
      <c r="O57" s="1">
        <v>0</v>
      </c>
      <c r="P57" s="1">
        <v>0</v>
      </c>
      <c r="Q57" s="6">
        <v>0</v>
      </c>
      <c r="S57">
        <v>7</v>
      </c>
      <c r="T57" s="21">
        <v>0</v>
      </c>
      <c r="V57">
        <v>7</v>
      </c>
      <c r="W57" s="6">
        <v>-32</v>
      </c>
    </row>
    <row r="58" spans="1:23" x14ac:dyDescent="0.25">
      <c r="A58">
        <v>8</v>
      </c>
      <c r="B58" s="6" t="s">
        <v>49</v>
      </c>
      <c r="E58">
        <v>8</v>
      </c>
      <c r="F58" s="6">
        <v>0</v>
      </c>
      <c r="G58" s="6">
        <v>-498750</v>
      </c>
      <c r="H58" s="6">
        <v>0</v>
      </c>
      <c r="I58" s="6">
        <v>0</v>
      </c>
      <c r="J58" s="6">
        <v>0</v>
      </c>
      <c r="K58" s="6">
        <v>0</v>
      </c>
      <c r="L58" s="1">
        <v>0</v>
      </c>
      <c r="M58" s="1">
        <v>498750</v>
      </c>
      <c r="N58" s="6">
        <v>0</v>
      </c>
      <c r="O58" s="1">
        <v>0</v>
      </c>
      <c r="P58" s="1">
        <v>0</v>
      </c>
      <c r="Q58" s="6">
        <v>0</v>
      </c>
      <c r="R58" t="s">
        <v>25</v>
      </c>
      <c r="S58">
        <v>8</v>
      </c>
      <c r="T58" s="21">
        <v>0</v>
      </c>
      <c r="U58" t="s">
        <v>31</v>
      </c>
      <c r="V58">
        <v>8</v>
      </c>
      <c r="W58" s="6">
        <v>0</v>
      </c>
    </row>
    <row r="59" spans="1:23" x14ac:dyDescent="0.25">
      <c r="A59">
        <v>9</v>
      </c>
      <c r="B59" s="10">
        <v>0</v>
      </c>
      <c r="E59">
        <v>9</v>
      </c>
      <c r="F59" s="10">
        <v>7637.1093749999973</v>
      </c>
      <c r="G59" s="10">
        <v>0</v>
      </c>
      <c r="H59" s="10">
        <v>10182.812499999996</v>
      </c>
      <c r="I59" s="10">
        <v>0</v>
      </c>
      <c r="J59" s="10">
        <v>0</v>
      </c>
      <c r="K59" s="10">
        <v>0</v>
      </c>
      <c r="L59" s="1">
        <v>-7637.1093749999973</v>
      </c>
      <c r="M59" s="1">
        <v>0</v>
      </c>
      <c r="N59" s="10">
        <v>20365.624999999993</v>
      </c>
      <c r="O59" s="1">
        <v>0</v>
      </c>
      <c r="P59" s="1">
        <v>0</v>
      </c>
      <c r="Q59" s="10">
        <v>0</v>
      </c>
      <c r="S59">
        <v>9</v>
      </c>
      <c r="T59" s="10" t="s">
        <v>43</v>
      </c>
      <c r="U59" s="22"/>
      <c r="V59">
        <v>9</v>
      </c>
      <c r="W59" s="10">
        <v>21.33</v>
      </c>
    </row>
    <row r="60" spans="1:23" x14ac:dyDescent="0.25">
      <c r="A60">
        <v>10</v>
      </c>
      <c r="B60" s="6" t="s">
        <v>50</v>
      </c>
      <c r="E60">
        <v>10</v>
      </c>
      <c r="F60" s="6">
        <v>0</v>
      </c>
      <c r="G60" s="6">
        <v>0</v>
      </c>
      <c r="H60" s="6">
        <v>0</v>
      </c>
      <c r="I60" s="6">
        <v>-1131.4236111111109</v>
      </c>
      <c r="J60" s="6">
        <v>0</v>
      </c>
      <c r="K60" s="6">
        <v>-3394.2708333333321</v>
      </c>
      <c r="L60" s="1">
        <v>0</v>
      </c>
      <c r="M60" s="1">
        <v>0</v>
      </c>
      <c r="N60" s="6">
        <v>0</v>
      </c>
      <c r="O60" s="1">
        <v>1131.4236111111109</v>
      </c>
      <c r="P60" s="1">
        <v>0</v>
      </c>
      <c r="Q60" s="6">
        <v>-3394.2708333333321</v>
      </c>
      <c r="S60">
        <v>10</v>
      </c>
      <c r="T60" s="21">
        <v>0</v>
      </c>
      <c r="V60">
        <v>10</v>
      </c>
      <c r="W60" s="6">
        <v>-24</v>
      </c>
    </row>
    <row r="61" spans="1:23" x14ac:dyDescent="0.25">
      <c r="A61">
        <v>11</v>
      </c>
      <c r="B61" s="6" t="s">
        <v>51</v>
      </c>
      <c r="E61">
        <v>11</v>
      </c>
      <c r="F61" s="6">
        <v>0</v>
      </c>
      <c r="G61" s="6">
        <v>0</v>
      </c>
      <c r="H61" s="6">
        <v>0</v>
      </c>
      <c r="I61" s="6">
        <v>0</v>
      </c>
      <c r="J61" s="6">
        <v>-332500</v>
      </c>
      <c r="K61" s="6">
        <v>0</v>
      </c>
      <c r="L61" s="1">
        <v>0</v>
      </c>
      <c r="M61" s="1">
        <v>0</v>
      </c>
      <c r="N61" s="6">
        <v>0</v>
      </c>
      <c r="O61" s="1">
        <v>0</v>
      </c>
      <c r="P61" s="1">
        <v>332500</v>
      </c>
      <c r="Q61" s="6">
        <v>0</v>
      </c>
      <c r="S61">
        <v>11</v>
      </c>
      <c r="T61" s="21">
        <v>0</v>
      </c>
      <c r="V61">
        <v>11</v>
      </c>
      <c r="W61" s="6">
        <v>0</v>
      </c>
    </row>
    <row r="62" spans="1:23" x14ac:dyDescent="0.25">
      <c r="A62">
        <v>12</v>
      </c>
      <c r="B62" s="10">
        <v>0</v>
      </c>
      <c r="E62">
        <v>12</v>
      </c>
      <c r="F62" s="10">
        <v>0</v>
      </c>
      <c r="G62" s="10">
        <v>0</v>
      </c>
      <c r="H62" s="10">
        <v>0</v>
      </c>
      <c r="I62" s="10">
        <v>3394.2708333333321</v>
      </c>
      <c r="J62" s="10">
        <v>0</v>
      </c>
      <c r="K62" s="10">
        <v>6788.5416666666642</v>
      </c>
      <c r="L62" s="1">
        <v>0</v>
      </c>
      <c r="M62" s="1">
        <v>0</v>
      </c>
      <c r="N62" s="10">
        <v>0</v>
      </c>
      <c r="O62" s="1">
        <v>-3394.2708333333321</v>
      </c>
      <c r="P62" s="1">
        <v>0</v>
      </c>
      <c r="Q62" s="10">
        <v>13577.083333333328</v>
      </c>
      <c r="S62">
        <v>12</v>
      </c>
      <c r="T62" s="10" t="s">
        <v>47</v>
      </c>
      <c r="U62" s="22"/>
      <c r="V62">
        <v>12</v>
      </c>
      <c r="W62" s="10">
        <v>24</v>
      </c>
    </row>
    <row r="66" spans="6:32" x14ac:dyDescent="0.25">
      <c r="AD66" s="15">
        <v>6.2057902976554412E-2</v>
      </c>
    </row>
    <row r="67" spans="6:32" x14ac:dyDescent="0.25">
      <c r="AD67" s="15">
        <v>1.2824102422641151E-4</v>
      </c>
    </row>
    <row r="68" spans="6:32" x14ac:dyDescent="0.25">
      <c r="F68" s="10">
        <v>361754.61430264969</v>
      </c>
      <c r="G68" s="10">
        <v>177598.59496618796</v>
      </c>
      <c r="H68" s="10">
        <v>4900.8553127732557</v>
      </c>
      <c r="I68" s="10">
        <v>-357936.05961514969</v>
      </c>
      <c r="J68" s="10">
        <v>-177598.59496618796</v>
      </c>
      <c r="K68" s="10">
        <v>-2736.254062226742</v>
      </c>
      <c r="L68" s="10">
        <v>7637.1093749999973</v>
      </c>
      <c r="M68" s="10">
        <v>0</v>
      </c>
      <c r="O68" s="10" t="s">
        <v>34</v>
      </c>
      <c r="Q68" s="10">
        <v>-24</v>
      </c>
      <c r="U68" s="6">
        <v>-3818.5546874999986</v>
      </c>
      <c r="V68" s="6">
        <v>0</v>
      </c>
      <c r="W68" s="6">
        <v>-7637.1093749999973</v>
      </c>
      <c r="X68" s="6">
        <v>0</v>
      </c>
      <c r="Y68" s="6">
        <v>0</v>
      </c>
      <c r="Z68" s="6">
        <v>0</v>
      </c>
      <c r="AA68" s="6">
        <v>-7637.1093749999973</v>
      </c>
      <c r="AB68" s="6">
        <v>0</v>
      </c>
      <c r="AD68" s="15">
        <v>-5.439354579916786E-3</v>
      </c>
      <c r="AF68" s="6">
        <v>-32</v>
      </c>
    </row>
    <row r="69" spans="6:32" x14ac:dyDescent="0.25">
      <c r="F69" s="10">
        <v>177598.59496618796</v>
      </c>
      <c r="G69" s="10">
        <v>590288.16716586775</v>
      </c>
      <c r="H69" s="10">
        <v>5472.508124453484</v>
      </c>
      <c r="I69" s="10">
        <v>-177598.59496618796</v>
      </c>
      <c r="J69" s="10">
        <v>-91538.167165867766</v>
      </c>
      <c r="K69" s="10">
        <v>5472.508124453484</v>
      </c>
      <c r="L69" s="10">
        <v>0</v>
      </c>
      <c r="M69" s="10">
        <v>0</v>
      </c>
      <c r="O69" s="10" t="s">
        <v>35</v>
      </c>
      <c r="Q69" s="10">
        <v>-16</v>
      </c>
      <c r="U69" s="6">
        <v>0</v>
      </c>
      <c r="V69" s="6">
        <v>-498750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t="s">
        <v>25</v>
      </c>
      <c r="AD69" s="15">
        <v>6.2238253524670946E-2</v>
      </c>
      <c r="AE69" t="s">
        <v>31</v>
      </c>
      <c r="AF69" s="6">
        <v>0</v>
      </c>
    </row>
    <row r="70" spans="6:32" x14ac:dyDescent="0.25">
      <c r="F70" s="10">
        <v>4900.8553127732557</v>
      </c>
      <c r="G70" s="10">
        <v>5472.508124453484</v>
      </c>
      <c r="H70" s="10">
        <v>38589.89793064876</v>
      </c>
      <c r="I70" s="10">
        <v>2736.254062226742</v>
      </c>
      <c r="J70" s="10">
        <v>-5472.508124453484</v>
      </c>
      <c r="K70" s="10">
        <v>9112.1364653243818</v>
      </c>
      <c r="L70" s="10">
        <v>10182.812499999996</v>
      </c>
      <c r="M70" s="10">
        <v>0</v>
      </c>
      <c r="O70" s="10" t="s">
        <v>42</v>
      </c>
      <c r="Q70" s="10">
        <v>-34.659999999999997</v>
      </c>
      <c r="U70" s="6">
        <v>0</v>
      </c>
      <c r="V70" s="6">
        <v>0</v>
      </c>
      <c r="W70" s="6">
        <v>0</v>
      </c>
      <c r="X70" s="6">
        <v>-1131.4236111111109</v>
      </c>
      <c r="Y70" s="6">
        <v>0</v>
      </c>
      <c r="Z70" s="6">
        <v>-3394.2708333333321</v>
      </c>
      <c r="AA70" s="6">
        <v>0</v>
      </c>
      <c r="AB70" s="6">
        <v>-3394.2708333333321</v>
      </c>
      <c r="AD70" s="15">
        <v>-9.6120934835857916E-5</v>
      </c>
      <c r="AF70" s="6">
        <v>-24</v>
      </c>
    </row>
    <row r="71" spans="6:32" x14ac:dyDescent="0.25">
      <c r="F71" s="10">
        <v>-357936.05961514969</v>
      </c>
      <c r="G71" s="10">
        <v>-177598.59496618796</v>
      </c>
      <c r="H71" s="10">
        <v>2736.254062226742</v>
      </c>
      <c r="I71" s="10">
        <v>359067.48322626081</v>
      </c>
      <c r="J71" s="10">
        <v>177598.59496618796</v>
      </c>
      <c r="K71" s="10">
        <v>6130.5248955600746</v>
      </c>
      <c r="L71" s="10">
        <v>0</v>
      </c>
      <c r="M71" s="10">
        <v>3394.2708333333321</v>
      </c>
      <c r="O71" s="10" t="s">
        <v>45</v>
      </c>
      <c r="Q71" s="10">
        <v>-16</v>
      </c>
      <c r="U71" s="6">
        <v>0</v>
      </c>
      <c r="V71" s="6">
        <v>0</v>
      </c>
      <c r="W71" s="6">
        <v>0</v>
      </c>
      <c r="X71" s="6">
        <v>0</v>
      </c>
      <c r="Y71" s="6">
        <v>-332500</v>
      </c>
      <c r="Z71" s="6">
        <v>0</v>
      </c>
      <c r="AA71" s="6">
        <v>0</v>
      </c>
      <c r="AB71" s="6">
        <v>0</v>
      </c>
      <c r="AD71" s="15">
        <v>-1.2244800953383119E-3</v>
      </c>
      <c r="AF71" s="6">
        <v>0</v>
      </c>
    </row>
    <row r="72" spans="6:32" x14ac:dyDescent="0.25">
      <c r="F72" s="10">
        <v>-177598.59496618796</v>
      </c>
      <c r="G72" s="10">
        <v>-91538.167165867766</v>
      </c>
      <c r="H72" s="10">
        <v>-5472.508124453484</v>
      </c>
      <c r="I72" s="10">
        <v>177598.59496618796</v>
      </c>
      <c r="J72" s="10">
        <v>424038.16716586775</v>
      </c>
      <c r="K72" s="10">
        <v>-5472.508124453484</v>
      </c>
      <c r="L72" s="10">
        <v>0</v>
      </c>
      <c r="M72" s="10">
        <v>0</v>
      </c>
      <c r="N72" t="s">
        <v>25</v>
      </c>
      <c r="O72" s="10" t="s">
        <v>46</v>
      </c>
      <c r="P72" t="s">
        <v>31</v>
      </c>
      <c r="Q72" s="10">
        <v>-16</v>
      </c>
      <c r="AD72" s="15">
        <v>-2.159938940281848E-2</v>
      </c>
    </row>
    <row r="73" spans="6:32" x14ac:dyDescent="0.25">
      <c r="F73" s="10">
        <v>-2736.254062226742</v>
      </c>
      <c r="G73" s="10">
        <v>5472.508124453484</v>
      </c>
      <c r="H73" s="10">
        <v>9112.1364653243818</v>
      </c>
      <c r="I73" s="10">
        <v>6130.5248955600746</v>
      </c>
      <c r="J73" s="10">
        <v>-5472.508124453484</v>
      </c>
      <c r="K73" s="10">
        <v>31801.356263982092</v>
      </c>
      <c r="L73" s="10">
        <v>0</v>
      </c>
      <c r="M73" s="10">
        <v>6788.5416666666642</v>
      </c>
      <c r="O73" s="10" t="s">
        <v>44</v>
      </c>
      <c r="Q73" s="10">
        <v>-11</v>
      </c>
      <c r="AD73" s="15">
        <v>-1.6715007850914572E-2</v>
      </c>
    </row>
    <row r="74" spans="6:32" x14ac:dyDescent="0.25">
      <c r="F74" s="10">
        <v>7637.1093749999973</v>
      </c>
      <c r="G74" s="10">
        <v>0</v>
      </c>
      <c r="H74" s="10">
        <v>10182.812499999996</v>
      </c>
      <c r="I74" s="10">
        <v>0</v>
      </c>
      <c r="J74" s="10">
        <v>0</v>
      </c>
      <c r="K74" s="10">
        <v>0</v>
      </c>
      <c r="L74" s="10">
        <v>20365.624999999993</v>
      </c>
      <c r="M74" s="10">
        <v>0</v>
      </c>
      <c r="O74" s="10" t="s">
        <v>43</v>
      </c>
      <c r="Q74" s="10">
        <v>21.33</v>
      </c>
    </row>
    <row r="75" spans="6:32" x14ac:dyDescent="0.25">
      <c r="F75" s="10">
        <v>0</v>
      </c>
      <c r="G75" s="10">
        <v>0</v>
      </c>
      <c r="H75" s="10">
        <v>0</v>
      </c>
      <c r="I75" s="10">
        <v>3394.2708333333321</v>
      </c>
      <c r="J75" s="10">
        <v>0</v>
      </c>
      <c r="K75" s="10">
        <v>6788.5416666666642</v>
      </c>
      <c r="L75" s="10">
        <v>0</v>
      </c>
      <c r="M75" s="10">
        <v>13577.083333333328</v>
      </c>
      <c r="O75" s="10" t="s">
        <v>47</v>
      </c>
      <c r="Q75" s="10">
        <v>24</v>
      </c>
      <c r="U75" s="17" t="s">
        <v>53</v>
      </c>
      <c r="V75" s="17"/>
    </row>
    <row r="76" spans="6:32" x14ac:dyDescent="0.25">
      <c r="U76" s="17"/>
      <c r="V76" s="12"/>
    </row>
    <row r="77" spans="6:32" x14ac:dyDescent="0.25">
      <c r="T77">
        <v>7</v>
      </c>
      <c r="U77" s="23">
        <f t="array" ref="U77:U80">MMULT(U68:AB71,AD66:AD73)+AF68:AF71</f>
        <v>-62.473651148769676</v>
      </c>
      <c r="V77" s="12"/>
    </row>
    <row r="78" spans="6:32" x14ac:dyDescent="0.25">
      <c r="T78">
        <v>8</v>
      </c>
      <c r="U78" s="23">
        <v>-63.960210832922741</v>
      </c>
      <c r="V78" s="12"/>
    </row>
    <row r="79" spans="6:32" x14ac:dyDescent="0.25">
      <c r="F79" s="9">
        <f t="array" ref="F79:M86">MINVERSE(F68:M75)</f>
        <v>1.2781818582784676E-3</v>
      </c>
      <c r="G79" s="9">
        <v>2.0072216904544121E-6</v>
      </c>
      <c r="H79" s="9">
        <v>-1.3760983636014779E-4</v>
      </c>
      <c r="I79" s="9">
        <v>1.2811280167980311E-3</v>
      </c>
      <c r="J79" s="9">
        <v>-3.0108325356816189E-6</v>
      </c>
      <c r="K79" s="9">
        <v>-3.3648327132306202E-5</v>
      </c>
      <c r="L79" s="9">
        <v>-4.1051327867435111E-4</v>
      </c>
      <c r="M79" s="9">
        <v>-3.0345784063335463E-4</v>
      </c>
      <c r="O79" s="9">
        <f>-Q68</f>
        <v>24</v>
      </c>
      <c r="T79">
        <v>10</v>
      </c>
      <c r="U79" s="23">
        <v>-33.526348851230971</v>
      </c>
      <c r="V79" s="12"/>
    </row>
    <row r="80" spans="6:32" x14ac:dyDescent="0.25">
      <c r="F80" s="9">
        <v>2.0072216904544126E-6</v>
      </c>
      <c r="G80" s="9">
        <v>2.0050125312377983E-6</v>
      </c>
      <c r="H80" s="9">
        <v>-5.0178068525888443E-7</v>
      </c>
      <c r="I80" s="9">
        <v>3.009728167402092E-6</v>
      </c>
      <c r="J80" s="9">
        <v>1.3578399278385528E-16</v>
      </c>
      <c r="K80" s="9">
        <v>-5.0167702028178348E-7</v>
      </c>
      <c r="L80" s="9">
        <v>-5.0181779129096192E-7</v>
      </c>
      <c r="M80" s="9">
        <v>-5.015935317096311E-7</v>
      </c>
      <c r="O80" s="9">
        <f t="shared" ref="O80:O86" si="0">-Q69</f>
        <v>16</v>
      </c>
      <c r="T80">
        <v>11</v>
      </c>
      <c r="U80" s="23">
        <v>31.960210832922758</v>
      </c>
      <c r="V80" s="12"/>
    </row>
    <row r="81" spans="5:15" x14ac:dyDescent="0.25">
      <c r="F81" s="9">
        <v>-1.3760983636014782E-4</v>
      </c>
      <c r="G81" s="9">
        <v>-5.0178068525888454E-7</v>
      </c>
      <c r="H81" s="9">
        <v>4.7628315836267355E-5</v>
      </c>
      <c r="I81" s="9">
        <v>-1.3840411391730014E-4</v>
      </c>
      <c r="J81" s="9">
        <v>7.5267102788832691E-7</v>
      </c>
      <c r="K81" s="9">
        <v>-6.6908253594692526E-6</v>
      </c>
      <c r="L81" s="9">
        <v>2.7789530716921732E-5</v>
      </c>
      <c r="M81" s="9">
        <v>3.7946441159059674E-5</v>
      </c>
      <c r="O81" s="9">
        <f t="shared" si="0"/>
        <v>34.659999999999997</v>
      </c>
    </row>
    <row r="82" spans="5:15" x14ac:dyDescent="0.25">
      <c r="F82" s="9">
        <v>1.2811280167980309E-3</v>
      </c>
      <c r="G82" s="9">
        <v>3.0097281674020912E-6</v>
      </c>
      <c r="H82" s="9">
        <v>-1.3840411391730014E-4</v>
      </c>
      <c r="I82" s="9">
        <v>1.2881248921675565E-3</v>
      </c>
      <c r="J82" s="9">
        <v>-4.514592251103138E-6</v>
      </c>
      <c r="K82" s="9">
        <v>-3.4684562690888745E-5</v>
      </c>
      <c r="L82" s="9">
        <v>-4.1122094934061134E-4</v>
      </c>
      <c r="M82" s="9">
        <v>-3.0468894169644473E-4</v>
      </c>
      <c r="N82" t="s">
        <v>25</v>
      </c>
      <c r="O82" s="9">
        <f t="shared" si="0"/>
        <v>16</v>
      </c>
    </row>
    <row r="83" spans="5:15" x14ac:dyDescent="0.25">
      <c r="F83" s="9">
        <v>-3.0108325356816197E-6</v>
      </c>
      <c r="G83" s="9">
        <v>1.3578399784103535E-16</v>
      </c>
      <c r="H83" s="9">
        <v>7.5267102788832691E-7</v>
      </c>
      <c r="I83" s="9">
        <v>-4.5145922511031389E-6</v>
      </c>
      <c r="J83" s="9">
        <v>3.0075187967888054E-6</v>
      </c>
      <c r="K83" s="9">
        <v>7.5251553042267516E-7</v>
      </c>
      <c r="L83" s="9">
        <v>7.5272668693644346E-7</v>
      </c>
      <c r="M83" s="9">
        <v>7.5239029756444703E-7</v>
      </c>
      <c r="O83" s="9">
        <f t="shared" si="0"/>
        <v>16</v>
      </c>
    </row>
    <row r="84" spans="5:15" x14ac:dyDescent="0.25">
      <c r="F84" s="9">
        <v>-3.3648327132306223E-5</v>
      </c>
      <c r="G84" s="9">
        <v>-5.0167702028178358E-7</v>
      </c>
      <c r="H84" s="9">
        <v>-6.6908253594692517E-6</v>
      </c>
      <c r="I84" s="9">
        <v>-3.4684562690888786E-5</v>
      </c>
      <c r="J84" s="9">
        <v>7.5251553042267516E-7</v>
      </c>
      <c r="K84" s="9">
        <v>3.9762301519209309E-5</v>
      </c>
      <c r="L84" s="9">
        <v>1.5963535354349447E-5</v>
      </c>
      <c r="M84" s="9">
        <v>-1.1210010086882463E-5</v>
      </c>
      <c r="O84" s="9">
        <f t="shared" si="0"/>
        <v>11</v>
      </c>
    </row>
    <row r="85" spans="5:15" x14ac:dyDescent="0.25">
      <c r="F85" s="9">
        <v>-4.1051327867435133E-4</v>
      </c>
      <c r="G85" s="9">
        <v>-5.0181779129096223E-7</v>
      </c>
      <c r="H85" s="9">
        <v>2.7789530716921742E-5</v>
      </c>
      <c r="I85" s="9">
        <v>-4.112209493406115E-4</v>
      </c>
      <c r="J85" s="9">
        <v>7.5272668693644377E-7</v>
      </c>
      <c r="K85" s="9">
        <v>1.596353535434945E-5</v>
      </c>
      <c r="L85" s="9">
        <v>1.8915006185042053E-4</v>
      </c>
      <c r="M85" s="9">
        <v>9.4823469657978141E-5</v>
      </c>
      <c r="O85" s="9">
        <f t="shared" si="0"/>
        <v>-21.33</v>
      </c>
    </row>
    <row r="86" spans="5:15" x14ac:dyDescent="0.25">
      <c r="F86" s="9">
        <v>-3.0345784063335457E-4</v>
      </c>
      <c r="G86" s="9">
        <v>-5.01593531709631E-7</v>
      </c>
      <c r="H86" s="9">
        <v>3.794644115905966E-5</v>
      </c>
      <c r="I86" s="9">
        <v>-3.0468894169644473E-4</v>
      </c>
      <c r="J86" s="9">
        <v>7.5239029756444682E-7</v>
      </c>
      <c r="K86" s="9">
        <v>-1.1210010086882468E-5</v>
      </c>
      <c r="L86" s="9">
        <v>9.4823469657978127E-5</v>
      </c>
      <c r="M86" s="9">
        <v>1.5543076202655199E-4</v>
      </c>
      <c r="O86" s="9">
        <f t="shared" si="0"/>
        <v>-24</v>
      </c>
    </row>
    <row r="90" spans="5:15" x14ac:dyDescent="0.25">
      <c r="F90" s="15" t="s">
        <v>52</v>
      </c>
      <c r="G90" s="15"/>
      <c r="H90" s="15"/>
    </row>
    <row r="93" spans="5:15" x14ac:dyDescent="0.25">
      <c r="E93">
        <v>1</v>
      </c>
      <c r="F93" s="24">
        <f t="array" ref="F93:F100">MMULT(F79:M86,O79:O86)</f>
        <v>6.2057902976554412E-2</v>
      </c>
    </row>
    <row r="94" spans="5:15" x14ac:dyDescent="0.25">
      <c r="E94">
        <v>2</v>
      </c>
      <c r="F94" s="24">
        <v>1.2824102422641151E-4</v>
      </c>
    </row>
    <row r="95" spans="5:15" x14ac:dyDescent="0.25">
      <c r="E95">
        <v>3</v>
      </c>
      <c r="F95" s="24">
        <v>-5.439354579916786E-3</v>
      </c>
    </row>
    <row r="96" spans="5:15" x14ac:dyDescent="0.25">
      <c r="E96">
        <v>4</v>
      </c>
      <c r="F96" s="24">
        <v>6.2238253524670946E-2</v>
      </c>
    </row>
    <row r="97" spans="5:6" x14ac:dyDescent="0.25">
      <c r="E97">
        <v>5</v>
      </c>
      <c r="F97" s="24">
        <v>-9.6120934835857916E-5</v>
      </c>
    </row>
    <row r="98" spans="5:6" x14ac:dyDescent="0.25">
      <c r="E98">
        <v>6</v>
      </c>
      <c r="F98" s="24">
        <v>-1.2244800953383119E-3</v>
      </c>
    </row>
    <row r="99" spans="5:6" x14ac:dyDescent="0.25">
      <c r="E99">
        <v>9</v>
      </c>
      <c r="F99" s="24">
        <v>-2.159938940281848E-2</v>
      </c>
    </row>
    <row r="100" spans="5:6" x14ac:dyDescent="0.25">
      <c r="E100">
        <v>12</v>
      </c>
      <c r="F100" s="24">
        <v>-1.6715007850914572E-2</v>
      </c>
    </row>
  </sheetData>
  <dataConsolidate topLabels="1">
    <dataRefs count="3">
      <dataRef ref="B11:H17" sheet="Hoja3"/>
      <dataRef ref="B21:H27" sheet="Hoja3"/>
      <dataRef ref="B33:H39" sheet="Hoja3"/>
    </dataRefs>
  </dataConsolid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I92"/>
  <sheetViews>
    <sheetView zoomScale="55" zoomScaleNormal="55" workbookViewId="0">
      <selection activeCell="I84" sqref="I84"/>
    </sheetView>
  </sheetViews>
  <sheetFormatPr baseColWidth="10" defaultRowHeight="15" x14ac:dyDescent="0.25"/>
  <cols>
    <col min="3" max="10" width="12.75" bestFit="1" customWidth="1"/>
    <col min="15" max="15" width="12.75" bestFit="1" customWidth="1"/>
    <col min="27" max="27" width="12.75" bestFit="1" customWidth="1"/>
  </cols>
  <sheetData>
    <row r="9" spans="3:28" x14ac:dyDescent="0.25">
      <c r="K9" s="22" t="s">
        <v>55</v>
      </c>
      <c r="L9" s="22"/>
      <c r="N9" s="22"/>
      <c r="O9" s="22" t="s">
        <v>56</v>
      </c>
      <c r="P9" s="22"/>
      <c r="R9" s="22"/>
      <c r="S9" s="22" t="s">
        <v>57</v>
      </c>
      <c r="T9" s="22"/>
      <c r="U9" s="22"/>
      <c r="V9" s="22"/>
      <c r="Z9" s="22" t="s">
        <v>62</v>
      </c>
      <c r="AA9" s="22"/>
      <c r="AB9" s="22"/>
    </row>
    <row r="10" spans="3:28" x14ac:dyDescent="0.25">
      <c r="N10" s="22"/>
      <c r="R10" s="22"/>
      <c r="Z10" s="22"/>
    </row>
    <row r="11" spans="3:28" x14ac:dyDescent="0.25">
      <c r="N11" s="22"/>
      <c r="R11" s="22"/>
      <c r="Z11" s="22"/>
    </row>
    <row r="12" spans="3:28" x14ac:dyDescent="0.25">
      <c r="N12" s="22"/>
      <c r="R12" s="22"/>
      <c r="Z12" s="22"/>
    </row>
    <row r="13" spans="3:28" x14ac:dyDescent="0.25">
      <c r="D13">
        <v>9</v>
      </c>
      <c r="E13">
        <v>10</v>
      </c>
      <c r="F13">
        <v>7</v>
      </c>
      <c r="G13">
        <v>1</v>
      </c>
      <c r="H13">
        <v>2</v>
      </c>
      <c r="I13">
        <v>3</v>
      </c>
      <c r="N13" s="22"/>
      <c r="R13" s="22"/>
      <c r="Z13" s="22"/>
    </row>
    <row r="14" spans="3:28" x14ac:dyDescent="0.25">
      <c r="C14">
        <v>9</v>
      </c>
      <c r="D14" s="1">
        <v>110928.01294634478</v>
      </c>
      <c r="E14" s="1">
        <v>213248.99027765085</v>
      </c>
      <c r="F14" s="1">
        <v>-8598.8158960263481</v>
      </c>
      <c r="G14" s="1">
        <v>-110928.01294634478</v>
      </c>
      <c r="H14" s="1">
        <v>-213248.99027765085</v>
      </c>
      <c r="I14" s="1">
        <v>-8598.8158960263481</v>
      </c>
      <c r="K14" s="1">
        <v>0</v>
      </c>
      <c r="L14">
        <v>9</v>
      </c>
      <c r="M14" s="1">
        <v>-60</v>
      </c>
      <c r="N14" s="22"/>
      <c r="O14">
        <v>9</v>
      </c>
      <c r="P14" s="1">
        <f t="array" ref="P14:P19">MMULT(D14:I19,K14:K19)+M14:M19</f>
        <v>-163.60454720388083</v>
      </c>
      <c r="R14" s="22"/>
      <c r="S14">
        <v>0.447427293064877</v>
      </c>
      <c r="T14">
        <v>0.89485458612975399</v>
      </c>
      <c r="U14">
        <v>0</v>
      </c>
      <c r="V14">
        <v>0</v>
      </c>
      <c r="W14">
        <v>0</v>
      </c>
      <c r="X14">
        <v>0</v>
      </c>
      <c r="Z14" s="22"/>
      <c r="AA14">
        <v>9</v>
      </c>
      <c r="AB14" s="1">
        <f t="array" ref="AB14:AB19">MMULT(S14:X19,P14:P19)</f>
        <v>-168.62364570078105</v>
      </c>
    </row>
    <row r="15" spans="3:28" x14ac:dyDescent="0.25">
      <c r="C15">
        <v>10</v>
      </c>
      <c r="D15" s="1">
        <v>213248.99027765085</v>
      </c>
      <c r="E15" s="1">
        <v>430801.49836282106</v>
      </c>
      <c r="F15" s="1">
        <v>4299.4079480131741</v>
      </c>
      <c r="G15" s="1">
        <v>-213248.99027765085</v>
      </c>
      <c r="H15" s="1">
        <v>-430801.49836282106</v>
      </c>
      <c r="I15" s="1">
        <v>4299.4079480131741</v>
      </c>
      <c r="K15" s="1">
        <v>0</v>
      </c>
      <c r="L15">
        <v>10</v>
      </c>
      <c r="M15" s="1">
        <v>0</v>
      </c>
      <c r="N15" s="22"/>
      <c r="O15">
        <v>10</v>
      </c>
      <c r="P15" s="1">
        <v>-106.63465046868239</v>
      </c>
      <c r="R15" s="22"/>
      <c r="S15">
        <v>-0.89485458612975399</v>
      </c>
      <c r="T15">
        <v>0.447427293064877</v>
      </c>
      <c r="U15">
        <v>0</v>
      </c>
      <c r="V15">
        <v>0</v>
      </c>
      <c r="W15">
        <v>0</v>
      </c>
      <c r="X15">
        <v>0</v>
      </c>
      <c r="Z15" s="22"/>
      <c r="AA15">
        <v>10</v>
      </c>
      <c r="AB15" s="1">
        <v>98.691026370952713</v>
      </c>
    </row>
    <row r="16" spans="3:28" x14ac:dyDescent="0.25">
      <c r="C16">
        <v>7</v>
      </c>
      <c r="D16" s="1">
        <v>-8598.8158960263481</v>
      </c>
      <c r="E16" s="1">
        <v>4299.4079480131741</v>
      </c>
      <c r="F16" s="1">
        <v>28635.346756152136</v>
      </c>
      <c r="G16" s="1">
        <v>8598.8158960263481</v>
      </c>
      <c r="H16" s="1">
        <v>-4299.4079480131741</v>
      </c>
      <c r="I16" s="1">
        <v>14317.673378076068</v>
      </c>
      <c r="J16" t="s">
        <v>25</v>
      </c>
      <c r="K16" s="1">
        <v>-1.8094170992649011E-2</v>
      </c>
      <c r="L16">
        <v>7</v>
      </c>
      <c r="M16" s="1">
        <v>40</v>
      </c>
      <c r="N16" s="22"/>
      <c r="O16">
        <v>7</v>
      </c>
      <c r="P16" s="1">
        <v>-4.2632564145606011E-14</v>
      </c>
      <c r="R16" s="22"/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Z16" s="22"/>
      <c r="AA16">
        <v>7</v>
      </c>
      <c r="AB16" s="1">
        <v>-4.2632564145606011E-14</v>
      </c>
    </row>
    <row r="17" spans="3:28" x14ac:dyDescent="0.25">
      <c r="C17">
        <v>1</v>
      </c>
      <c r="D17" s="1">
        <v>-110928.01294634478</v>
      </c>
      <c r="E17" s="1">
        <v>-213248.99027765085</v>
      </c>
      <c r="F17" s="1">
        <v>8598.8158960263481</v>
      </c>
      <c r="G17" s="1">
        <v>110928.01294634478</v>
      </c>
      <c r="H17" s="1">
        <v>213248.99027765085</v>
      </c>
      <c r="I17" s="1">
        <v>8598.8158960263481</v>
      </c>
      <c r="K17" s="1">
        <v>4.2564929980480164E-2</v>
      </c>
      <c r="L17">
        <v>1</v>
      </c>
      <c r="M17" s="1">
        <v>-60</v>
      </c>
      <c r="N17" s="22"/>
      <c r="O17">
        <v>1</v>
      </c>
      <c r="P17" s="1">
        <v>43.604547203880813</v>
      </c>
      <c r="R17" s="22"/>
      <c r="S17">
        <v>0</v>
      </c>
      <c r="T17">
        <v>0</v>
      </c>
      <c r="U17">
        <v>0</v>
      </c>
      <c r="V17">
        <v>0.447427293064877</v>
      </c>
      <c r="W17">
        <v>0.89485458612975399</v>
      </c>
      <c r="X17">
        <v>0</v>
      </c>
      <c r="Z17" s="22"/>
      <c r="AA17">
        <v>1</v>
      </c>
      <c r="AB17" s="1">
        <v>114.9323705329958</v>
      </c>
    </row>
    <row r="18" spans="3:28" x14ac:dyDescent="0.25">
      <c r="C18">
        <v>2</v>
      </c>
      <c r="D18" s="1">
        <v>-213248.99027765085</v>
      </c>
      <c r="E18" s="1">
        <v>-430801.49836282106</v>
      </c>
      <c r="F18" s="1">
        <v>-4299.4079480131741</v>
      </c>
      <c r="G18" s="1">
        <v>213248.99027765085</v>
      </c>
      <c r="H18" s="1">
        <v>430801.49836282106</v>
      </c>
      <c r="I18" s="1">
        <v>-4299.4079480131741</v>
      </c>
      <c r="K18" s="1">
        <v>-2.098765802893493E-2</v>
      </c>
      <c r="L18">
        <v>2</v>
      </c>
      <c r="M18" s="1">
        <v>0</v>
      </c>
      <c r="N18" s="22"/>
      <c r="O18">
        <v>2</v>
      </c>
      <c r="P18" s="1">
        <v>106.63465046868239</v>
      </c>
      <c r="R18" s="22"/>
      <c r="S18">
        <v>0</v>
      </c>
      <c r="T18">
        <v>0</v>
      </c>
      <c r="U18">
        <v>0</v>
      </c>
      <c r="V18">
        <v>-0.89485458612975399</v>
      </c>
      <c r="W18">
        <v>0.447427293064877</v>
      </c>
      <c r="X18">
        <v>0</v>
      </c>
      <c r="Z18" s="22"/>
      <c r="AA18">
        <v>2</v>
      </c>
      <c r="AB18" s="1">
        <v>8.6915239646177938</v>
      </c>
    </row>
    <row r="19" spans="3:28" x14ac:dyDescent="0.25">
      <c r="C19">
        <v>3</v>
      </c>
      <c r="D19" s="1">
        <v>-8598.8158960263481</v>
      </c>
      <c r="E19" s="1">
        <v>4299.4079480131741</v>
      </c>
      <c r="F19" s="1">
        <v>14317.673378076068</v>
      </c>
      <c r="G19" s="1">
        <v>8598.8158960263481</v>
      </c>
      <c r="H19" s="1">
        <v>-4299.4079480131741</v>
      </c>
      <c r="I19" s="1">
        <v>28635.346756152136</v>
      </c>
      <c r="K19" s="1">
        <v>1.5289048571220272E-3</v>
      </c>
      <c r="L19">
        <v>3</v>
      </c>
      <c r="M19" s="1">
        <v>-40</v>
      </c>
      <c r="N19" s="22"/>
      <c r="O19">
        <v>3</v>
      </c>
      <c r="P19" s="1">
        <v>200.95679069023416</v>
      </c>
      <c r="R19" s="22"/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Z19" s="22"/>
      <c r="AA19">
        <v>3</v>
      </c>
      <c r="AB19" s="1">
        <v>200.95679069023416</v>
      </c>
    </row>
    <row r="20" spans="3:28" x14ac:dyDescent="0.25">
      <c r="N20" s="22"/>
      <c r="R20" s="22"/>
      <c r="Z20" s="22"/>
    </row>
    <row r="21" spans="3:28" x14ac:dyDescent="0.25">
      <c r="N21" s="22"/>
      <c r="R21" s="22"/>
      <c r="Z21" s="22"/>
    </row>
    <row r="22" spans="3:28" x14ac:dyDescent="0.25">
      <c r="N22" s="22"/>
      <c r="R22" s="22"/>
      <c r="Z22" s="22"/>
    </row>
    <row r="23" spans="3:28" x14ac:dyDescent="0.25">
      <c r="N23" s="22"/>
      <c r="R23" s="22"/>
      <c r="Z23" s="22"/>
    </row>
    <row r="24" spans="3:28" x14ac:dyDescent="0.25"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N24" s="22"/>
      <c r="R24" s="22"/>
      <c r="Z24" s="22"/>
    </row>
    <row r="25" spans="3:28" x14ac:dyDescent="0.25">
      <c r="C25">
        <v>1</v>
      </c>
      <c r="D25" s="1">
        <v>600000</v>
      </c>
      <c r="E25" s="1">
        <v>0</v>
      </c>
      <c r="F25" s="1">
        <v>0</v>
      </c>
      <c r="G25" s="1">
        <v>-600000</v>
      </c>
      <c r="H25" s="1">
        <v>0</v>
      </c>
      <c r="I25" s="1">
        <v>0</v>
      </c>
      <c r="K25" s="1">
        <v>4.2564929980480164E-2</v>
      </c>
      <c r="L25">
        <v>1</v>
      </c>
      <c r="M25" s="1">
        <v>0</v>
      </c>
      <c r="N25" s="22"/>
      <c r="O25">
        <v>1</v>
      </c>
      <c r="P25" s="1">
        <f t="array" ref="P25:P30">MMULT(D25:I30,K25:K30)</f>
        <v>-43.604547203874972</v>
      </c>
      <c r="R25" s="22"/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Z25" s="22"/>
      <c r="AA25">
        <v>1</v>
      </c>
      <c r="AB25" s="1">
        <f t="array" ref="AB25:AB30">MMULT(S25:X30,P25:P30)</f>
        <v>-43.604547203874972</v>
      </c>
    </row>
    <row r="26" spans="3:28" x14ac:dyDescent="0.25">
      <c r="C26">
        <v>2</v>
      </c>
      <c r="D26" s="1">
        <v>0</v>
      </c>
      <c r="E26" s="1">
        <v>6000.0000000000018</v>
      </c>
      <c r="F26" s="1">
        <v>12000.000000000004</v>
      </c>
      <c r="G26" s="1">
        <v>0</v>
      </c>
      <c r="H26" s="1">
        <v>-6000.0000000000018</v>
      </c>
      <c r="I26" s="1">
        <v>12000.000000000004</v>
      </c>
      <c r="K26" s="1">
        <v>-2.098765802893493E-2</v>
      </c>
      <c r="L26">
        <v>2</v>
      </c>
      <c r="M26" s="1">
        <v>0</v>
      </c>
      <c r="N26" s="22"/>
      <c r="O26">
        <v>2</v>
      </c>
      <c r="P26" s="1">
        <v>-106.63465046867846</v>
      </c>
      <c r="R26" s="22"/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Z26" s="22"/>
      <c r="AA26">
        <v>2</v>
      </c>
      <c r="AB26" s="1">
        <v>-106.63465046867846</v>
      </c>
    </row>
    <row r="27" spans="3:28" x14ac:dyDescent="0.25">
      <c r="C27">
        <v>3</v>
      </c>
      <c r="D27" s="1">
        <v>0</v>
      </c>
      <c r="E27" s="1">
        <v>12000.000000000004</v>
      </c>
      <c r="F27" s="1">
        <v>32000.000000000011</v>
      </c>
      <c r="G27" s="1">
        <v>0</v>
      </c>
      <c r="H27" s="1">
        <v>-12000.000000000004</v>
      </c>
      <c r="I27" s="1">
        <v>16000.000000000005</v>
      </c>
      <c r="K27" s="1">
        <v>1.5289048571220272E-3</v>
      </c>
      <c r="L27">
        <v>3</v>
      </c>
      <c r="M27" s="1">
        <v>0</v>
      </c>
      <c r="N27" s="22"/>
      <c r="O27">
        <v>3</v>
      </c>
      <c r="P27" s="1">
        <v>-200.95679069023407</v>
      </c>
      <c r="R27" s="22"/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Z27" s="22"/>
      <c r="AA27">
        <v>3</v>
      </c>
      <c r="AB27" s="1">
        <v>-200.95679069023407</v>
      </c>
    </row>
    <row r="28" spans="3:28" x14ac:dyDescent="0.25">
      <c r="C28">
        <v>4</v>
      </c>
      <c r="D28" s="1">
        <v>-600000</v>
      </c>
      <c r="E28" s="1">
        <v>0</v>
      </c>
      <c r="F28" s="1">
        <v>0</v>
      </c>
      <c r="G28" s="1">
        <v>600000</v>
      </c>
      <c r="H28" s="1">
        <v>0</v>
      </c>
      <c r="I28" s="1">
        <v>0</v>
      </c>
      <c r="J28" t="s">
        <v>25</v>
      </c>
      <c r="K28" s="1">
        <v>4.2637604225819956E-2</v>
      </c>
      <c r="L28">
        <v>4</v>
      </c>
      <c r="M28" s="1">
        <v>0</v>
      </c>
      <c r="N28" s="22"/>
      <c r="O28">
        <v>4</v>
      </c>
      <c r="P28" s="1">
        <v>43.604547203874972</v>
      </c>
      <c r="R28" s="22"/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Z28" s="22"/>
      <c r="AA28">
        <v>4</v>
      </c>
      <c r="AB28" s="1">
        <v>43.604547203874972</v>
      </c>
    </row>
    <row r="29" spans="3:28" x14ac:dyDescent="0.25">
      <c r="C29">
        <v>5</v>
      </c>
      <c r="D29" s="1">
        <v>0</v>
      </c>
      <c r="E29" s="1">
        <v>-6000.0000000000018</v>
      </c>
      <c r="F29" s="1">
        <v>-12000.000000000004</v>
      </c>
      <c r="G29" s="1">
        <v>0</v>
      </c>
      <c r="H29" s="1">
        <v>6000.0000000000018</v>
      </c>
      <c r="I29" s="1">
        <v>-12000.000000000004</v>
      </c>
      <c r="K29" s="1">
        <v>-1.777244174477975E-4</v>
      </c>
      <c r="L29">
        <v>5</v>
      </c>
      <c r="M29" s="1">
        <v>0</v>
      </c>
      <c r="N29" s="22"/>
      <c r="O29">
        <v>5</v>
      </c>
      <c r="P29" s="1">
        <v>106.63465046867846</v>
      </c>
      <c r="R29" s="22"/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Z29" s="22"/>
      <c r="AA29">
        <v>5</v>
      </c>
      <c r="AB29" s="1">
        <v>106.63465046867846</v>
      </c>
    </row>
    <row r="30" spans="3:28" x14ac:dyDescent="0.25">
      <c r="C30">
        <v>6</v>
      </c>
      <c r="D30" s="1">
        <v>0</v>
      </c>
      <c r="E30" s="1">
        <v>12000.000000000004</v>
      </c>
      <c r="F30" s="1">
        <v>16000.000000000005</v>
      </c>
      <c r="G30" s="1">
        <v>0</v>
      </c>
      <c r="H30" s="1">
        <v>-12000.000000000004</v>
      </c>
      <c r="I30" s="1">
        <v>32000.000000000011</v>
      </c>
      <c r="K30" s="1">
        <v>-1.0158923768331218E-5</v>
      </c>
      <c r="L30">
        <v>6</v>
      </c>
      <c r="M30" s="1">
        <v>0</v>
      </c>
      <c r="N30" s="22"/>
      <c r="O30">
        <v>6</v>
      </c>
      <c r="P30" s="1">
        <v>-225.58181118447979</v>
      </c>
      <c r="R30" s="22"/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Z30" s="22"/>
      <c r="AA30">
        <v>6</v>
      </c>
      <c r="AB30" s="1">
        <v>-225.58181118447979</v>
      </c>
    </row>
    <row r="31" spans="3:28" x14ac:dyDescent="0.25">
      <c r="N31" s="22"/>
      <c r="R31" s="22"/>
      <c r="Z31" s="22"/>
    </row>
    <row r="32" spans="3:28" x14ac:dyDescent="0.25">
      <c r="N32" s="22"/>
      <c r="R32" s="22"/>
      <c r="Z32" s="22"/>
    </row>
    <row r="33" spans="1:28" x14ac:dyDescent="0.25">
      <c r="N33" s="22"/>
      <c r="R33" s="22"/>
      <c r="Z33" s="22"/>
    </row>
    <row r="34" spans="1:28" x14ac:dyDescent="0.25">
      <c r="N34" s="22"/>
      <c r="R34" s="22"/>
      <c r="Z34" s="22"/>
    </row>
    <row r="35" spans="1:28" x14ac:dyDescent="0.25">
      <c r="N35" s="22"/>
      <c r="R35" s="22"/>
      <c r="Z35" s="22"/>
    </row>
    <row r="36" spans="1:28" x14ac:dyDescent="0.25">
      <c r="D36">
        <v>4</v>
      </c>
      <c r="E36">
        <v>5</v>
      </c>
      <c r="F36">
        <v>6</v>
      </c>
      <c r="G36">
        <v>11</v>
      </c>
      <c r="H36">
        <v>12</v>
      </c>
      <c r="I36">
        <v>8</v>
      </c>
      <c r="N36" s="22"/>
      <c r="R36" s="22"/>
      <c r="Z36" s="22"/>
    </row>
    <row r="37" spans="1:28" x14ac:dyDescent="0.25">
      <c r="C37">
        <v>4</v>
      </c>
      <c r="D37" s="1">
        <v>6000.0000000000018</v>
      </c>
      <c r="E37" s="1">
        <v>0</v>
      </c>
      <c r="F37" s="1">
        <v>12000.000000000004</v>
      </c>
      <c r="G37" s="1">
        <v>-6000.0000000000018</v>
      </c>
      <c r="H37" s="1">
        <v>0</v>
      </c>
      <c r="I37" s="1">
        <v>12000.000000000004</v>
      </c>
      <c r="K37" s="1">
        <v>4.2637604225819956E-2</v>
      </c>
      <c r="L37">
        <v>4</v>
      </c>
      <c r="M37" s="1">
        <v>-20</v>
      </c>
      <c r="N37" s="22"/>
      <c r="O37">
        <v>4</v>
      </c>
      <c r="P37" s="1">
        <f t="array" ref="P37:P42">MMULT(D37:I42,K37:K42)+M37:M42</f>
        <v>36.395452796119912</v>
      </c>
      <c r="R37" s="22"/>
      <c r="S37">
        <v>0</v>
      </c>
      <c r="T37">
        <v>-1</v>
      </c>
      <c r="U37">
        <v>0</v>
      </c>
      <c r="V37">
        <v>0</v>
      </c>
      <c r="W37">
        <v>0</v>
      </c>
      <c r="X37">
        <v>0</v>
      </c>
      <c r="Z37" s="22"/>
      <c r="AA37">
        <v>4</v>
      </c>
      <c r="AB37" s="1">
        <f t="array" ref="AB37:AB42">MMULT(S37:X42,P37:P42)</f>
        <v>106.6346504686785</v>
      </c>
    </row>
    <row r="38" spans="1:28" x14ac:dyDescent="0.25">
      <c r="C38">
        <v>5</v>
      </c>
      <c r="D38" s="1">
        <v>0</v>
      </c>
      <c r="E38" s="1">
        <v>600000</v>
      </c>
      <c r="F38" s="1">
        <v>0</v>
      </c>
      <c r="G38" s="1">
        <v>0</v>
      </c>
      <c r="H38" s="1">
        <v>-600000</v>
      </c>
      <c r="I38" s="1">
        <v>0</v>
      </c>
      <c r="K38" s="1">
        <v>-1.777244174477975E-4</v>
      </c>
      <c r="L38">
        <v>5</v>
      </c>
      <c r="M38" s="1">
        <v>0</v>
      </c>
      <c r="N38" s="22"/>
      <c r="O38">
        <v>5</v>
      </c>
      <c r="P38" s="1">
        <v>-106.6346504686785</v>
      </c>
      <c r="R38" s="22"/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Z38" s="22"/>
      <c r="AA38">
        <v>5</v>
      </c>
      <c r="AB38" s="1">
        <v>36.395452796119912</v>
      </c>
    </row>
    <row r="39" spans="1:28" x14ac:dyDescent="0.25">
      <c r="C39">
        <v>6</v>
      </c>
      <c r="D39" s="1">
        <v>12000.000000000004</v>
      </c>
      <c r="E39" s="1">
        <v>0</v>
      </c>
      <c r="F39" s="1">
        <v>32000.000000000011</v>
      </c>
      <c r="G39" s="1">
        <v>-12000.000000000004</v>
      </c>
      <c r="H39" s="1">
        <v>0</v>
      </c>
      <c r="I39" s="1">
        <v>16000.000000000005</v>
      </c>
      <c r="K39" s="1">
        <v>-1.0158923768331218E-5</v>
      </c>
      <c r="L39">
        <v>6</v>
      </c>
      <c r="M39" s="1">
        <v>-20</v>
      </c>
      <c r="N39" s="22"/>
      <c r="O39">
        <v>6</v>
      </c>
      <c r="P39" s="1">
        <v>225.58181118447982</v>
      </c>
      <c r="R39" s="22"/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Z39" s="22"/>
      <c r="AA39">
        <v>6</v>
      </c>
      <c r="AB39" s="1">
        <v>225.58181118447982</v>
      </c>
    </row>
    <row r="40" spans="1:28" x14ac:dyDescent="0.25">
      <c r="C40">
        <v>11</v>
      </c>
      <c r="D40" s="1">
        <v>-6000.0000000000018</v>
      </c>
      <c r="E40" s="1">
        <v>0</v>
      </c>
      <c r="F40" s="1">
        <v>-12000.000000000004</v>
      </c>
      <c r="G40" s="1">
        <v>6000.0000000000018</v>
      </c>
      <c r="H40" s="1">
        <v>0</v>
      </c>
      <c r="I40" s="1">
        <v>-12000.000000000004</v>
      </c>
      <c r="J40" t="s">
        <v>25</v>
      </c>
      <c r="K40" s="1">
        <v>0</v>
      </c>
      <c r="L40">
        <v>11</v>
      </c>
      <c r="M40" s="1">
        <v>-20</v>
      </c>
      <c r="N40" s="22"/>
      <c r="O40">
        <v>11</v>
      </c>
      <c r="P40" s="1">
        <v>-76.395452796119912</v>
      </c>
      <c r="R40" s="22"/>
      <c r="S40">
        <v>0</v>
      </c>
      <c r="T40">
        <v>0</v>
      </c>
      <c r="U40">
        <v>0</v>
      </c>
      <c r="V40">
        <v>0</v>
      </c>
      <c r="W40">
        <v>-1</v>
      </c>
      <c r="X40">
        <v>0</v>
      </c>
      <c r="Z40" s="22"/>
      <c r="AA40">
        <v>11</v>
      </c>
      <c r="AB40" s="1">
        <v>-106.6346504686785</v>
      </c>
    </row>
    <row r="41" spans="1:28" x14ac:dyDescent="0.25">
      <c r="C41">
        <v>12</v>
      </c>
      <c r="D41" s="1">
        <v>0</v>
      </c>
      <c r="E41" s="1">
        <v>-600000</v>
      </c>
      <c r="F41" s="1">
        <v>0</v>
      </c>
      <c r="G41" s="1">
        <v>0</v>
      </c>
      <c r="H41" s="1">
        <v>600000</v>
      </c>
      <c r="I41" s="1">
        <v>0</v>
      </c>
      <c r="K41" s="1">
        <v>0</v>
      </c>
      <c r="L41">
        <v>12</v>
      </c>
      <c r="M41" s="1">
        <v>0</v>
      </c>
      <c r="N41" s="22"/>
      <c r="O41">
        <v>12</v>
      </c>
      <c r="P41" s="1">
        <v>106.6346504686785</v>
      </c>
      <c r="R41" s="22"/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Z41" s="22"/>
      <c r="AA41">
        <v>12</v>
      </c>
      <c r="AB41" s="1">
        <v>-76.395452796119912</v>
      </c>
    </row>
    <row r="42" spans="1:28" x14ac:dyDescent="0.25">
      <c r="C42">
        <v>8</v>
      </c>
      <c r="D42" s="1">
        <v>12000.000000000004</v>
      </c>
      <c r="E42" s="1">
        <v>0</v>
      </c>
      <c r="F42" s="1">
        <v>16000.000000000005</v>
      </c>
      <c r="G42" s="1">
        <v>-12000.000000000004</v>
      </c>
      <c r="H42" s="1">
        <v>0</v>
      </c>
      <c r="I42" s="1">
        <v>32000.000000000011</v>
      </c>
      <c r="K42" s="1">
        <v>-1.6609022122798321E-2</v>
      </c>
      <c r="L42">
        <v>8</v>
      </c>
      <c r="M42" s="1">
        <v>20</v>
      </c>
      <c r="N42" s="22"/>
      <c r="O42">
        <v>8</v>
      </c>
      <c r="P42" s="1">
        <v>-5.6843418860808015E-14</v>
      </c>
      <c r="R42" s="22"/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Z42" s="22"/>
      <c r="AA42">
        <v>8</v>
      </c>
      <c r="AB42" s="1">
        <v>-5.6843418860808015E-14</v>
      </c>
    </row>
    <row r="48" spans="1:28" x14ac:dyDescent="0.25">
      <c r="A48" t="s">
        <v>58</v>
      </c>
    </row>
    <row r="50" spans="1:22" x14ac:dyDescent="0.25">
      <c r="E50">
        <v>1</v>
      </c>
      <c r="F50">
        <v>2</v>
      </c>
      <c r="G50">
        <v>3</v>
      </c>
      <c r="H50">
        <v>4</v>
      </c>
      <c r="I50">
        <v>5</v>
      </c>
      <c r="J50">
        <v>6</v>
      </c>
      <c r="K50">
        <v>7</v>
      </c>
      <c r="L50">
        <v>8</v>
      </c>
      <c r="M50">
        <v>9</v>
      </c>
      <c r="N50">
        <v>10</v>
      </c>
      <c r="O50">
        <v>11</v>
      </c>
      <c r="P50">
        <v>12</v>
      </c>
    </row>
    <row r="51" spans="1:22" x14ac:dyDescent="0.25">
      <c r="A51">
        <v>1</v>
      </c>
      <c r="B51" s="10">
        <v>0</v>
      </c>
      <c r="D51">
        <v>1</v>
      </c>
      <c r="E51" s="10">
        <v>710928.0129463448</v>
      </c>
      <c r="F51" s="10">
        <v>213248.99027765085</v>
      </c>
      <c r="G51" s="10">
        <v>8598.8158960263481</v>
      </c>
      <c r="H51" s="10">
        <v>-600000</v>
      </c>
      <c r="I51" s="10">
        <v>0</v>
      </c>
      <c r="J51" s="10">
        <v>0</v>
      </c>
      <c r="K51" s="10">
        <v>8598.8158960263481</v>
      </c>
      <c r="L51" s="10">
        <v>0</v>
      </c>
      <c r="M51" s="1">
        <v>-110928.01294634478</v>
      </c>
      <c r="N51" s="1">
        <v>-213248.99027765085</v>
      </c>
      <c r="O51" s="1">
        <v>0</v>
      </c>
      <c r="P51" s="1">
        <v>0</v>
      </c>
      <c r="R51">
        <v>1</v>
      </c>
      <c r="S51" s="10" t="s">
        <v>34</v>
      </c>
      <c r="T51" s="26"/>
      <c r="U51">
        <v>1</v>
      </c>
      <c r="V51" s="10">
        <v>-60</v>
      </c>
    </row>
    <row r="52" spans="1:22" x14ac:dyDescent="0.25">
      <c r="A52">
        <v>2</v>
      </c>
      <c r="B52" s="10">
        <v>0</v>
      </c>
      <c r="D52">
        <v>2</v>
      </c>
      <c r="E52" s="10">
        <v>213248.99027765085</v>
      </c>
      <c r="F52" s="10">
        <v>436801.49836282106</v>
      </c>
      <c r="G52" s="10">
        <v>7700.5920519868296</v>
      </c>
      <c r="H52" s="10">
        <v>0</v>
      </c>
      <c r="I52" s="10">
        <v>-6000.0000000000018</v>
      </c>
      <c r="J52" s="10">
        <v>12000.000000000004</v>
      </c>
      <c r="K52" s="10">
        <v>-4299.4079480131741</v>
      </c>
      <c r="L52" s="10">
        <v>0</v>
      </c>
      <c r="M52" s="1">
        <v>-213248.99027765085</v>
      </c>
      <c r="N52" s="1">
        <v>-430801.49836282106</v>
      </c>
      <c r="O52" s="1">
        <v>0</v>
      </c>
      <c r="P52" s="1">
        <v>0</v>
      </c>
      <c r="R52">
        <v>2</v>
      </c>
      <c r="S52" s="10" t="s">
        <v>35</v>
      </c>
      <c r="T52" s="26"/>
      <c r="U52">
        <v>2</v>
      </c>
      <c r="V52" s="10">
        <v>0</v>
      </c>
    </row>
    <row r="53" spans="1:22" x14ac:dyDescent="0.25">
      <c r="A53">
        <v>3</v>
      </c>
      <c r="B53" s="10">
        <v>0</v>
      </c>
      <c r="D53">
        <v>3</v>
      </c>
      <c r="E53" s="10">
        <v>8598.8158960263481</v>
      </c>
      <c r="F53" s="10">
        <v>7700.5920519868296</v>
      </c>
      <c r="G53" s="10">
        <v>60635.346756152147</v>
      </c>
      <c r="H53" s="10">
        <v>0</v>
      </c>
      <c r="I53" s="10">
        <v>-12000.000000000004</v>
      </c>
      <c r="J53" s="10">
        <v>16000.000000000005</v>
      </c>
      <c r="K53" s="10">
        <v>14317.673378076068</v>
      </c>
      <c r="L53" s="10">
        <v>0</v>
      </c>
      <c r="M53" s="1">
        <v>-8598.8158960263481</v>
      </c>
      <c r="N53" s="1">
        <v>4299.4079480131741</v>
      </c>
      <c r="O53" s="1">
        <v>0</v>
      </c>
      <c r="P53" s="1">
        <v>0</v>
      </c>
      <c r="R53">
        <v>3</v>
      </c>
      <c r="S53" s="10" t="s">
        <v>42</v>
      </c>
      <c r="T53" s="26"/>
      <c r="U53">
        <v>3</v>
      </c>
      <c r="V53" s="10">
        <v>-40</v>
      </c>
    </row>
    <row r="54" spans="1:22" x14ac:dyDescent="0.25">
      <c r="A54">
        <v>4</v>
      </c>
      <c r="B54" s="10">
        <v>80</v>
      </c>
      <c r="D54">
        <v>4</v>
      </c>
      <c r="E54" s="10">
        <v>-600000</v>
      </c>
      <c r="F54" s="10">
        <v>0</v>
      </c>
      <c r="G54" s="10">
        <v>0</v>
      </c>
      <c r="H54" s="10">
        <v>606000</v>
      </c>
      <c r="I54" s="10">
        <v>0</v>
      </c>
      <c r="J54" s="10">
        <v>12000.000000000004</v>
      </c>
      <c r="K54" s="10">
        <v>0</v>
      </c>
      <c r="L54" s="10">
        <v>12000.000000000004</v>
      </c>
      <c r="M54" s="1">
        <v>0</v>
      </c>
      <c r="N54" s="1">
        <v>0</v>
      </c>
      <c r="O54" s="1">
        <v>-6000.0000000000018</v>
      </c>
      <c r="P54" s="1">
        <v>0</v>
      </c>
      <c r="R54">
        <v>4</v>
      </c>
      <c r="S54" s="10" t="s">
        <v>45</v>
      </c>
      <c r="T54" s="26"/>
      <c r="U54">
        <v>4</v>
      </c>
      <c r="V54" s="10">
        <v>-20</v>
      </c>
    </row>
    <row r="55" spans="1:22" x14ac:dyDescent="0.25">
      <c r="A55">
        <v>5</v>
      </c>
      <c r="B55" s="10">
        <v>0</v>
      </c>
      <c r="D55">
        <v>5</v>
      </c>
      <c r="E55" s="10">
        <v>0</v>
      </c>
      <c r="F55" s="10">
        <v>-6000.0000000000018</v>
      </c>
      <c r="G55" s="10">
        <v>-12000.000000000004</v>
      </c>
      <c r="H55" s="10">
        <v>0</v>
      </c>
      <c r="I55" s="10">
        <v>606000</v>
      </c>
      <c r="J55" s="10">
        <v>-12000.000000000004</v>
      </c>
      <c r="K55" s="10">
        <v>0</v>
      </c>
      <c r="L55" s="10">
        <v>0</v>
      </c>
      <c r="M55" s="1">
        <v>0</v>
      </c>
      <c r="N55" s="1">
        <v>0</v>
      </c>
      <c r="O55" s="1">
        <v>0</v>
      </c>
      <c r="P55" s="1">
        <v>-600000</v>
      </c>
      <c r="R55">
        <v>5</v>
      </c>
      <c r="S55" s="10" t="s">
        <v>46</v>
      </c>
      <c r="T55" s="26"/>
      <c r="U55">
        <v>5</v>
      </c>
      <c r="V55" s="10">
        <v>0</v>
      </c>
    </row>
    <row r="56" spans="1:22" x14ac:dyDescent="0.25">
      <c r="A56">
        <v>6</v>
      </c>
      <c r="B56" s="10">
        <v>0</v>
      </c>
      <c r="D56">
        <v>6</v>
      </c>
      <c r="E56" s="10">
        <v>0</v>
      </c>
      <c r="F56" s="10">
        <v>12000.000000000004</v>
      </c>
      <c r="G56" s="10">
        <v>16000.000000000005</v>
      </c>
      <c r="H56" s="10">
        <v>12000.000000000004</v>
      </c>
      <c r="I56" s="10">
        <v>-12000.000000000004</v>
      </c>
      <c r="J56" s="10">
        <v>64000.000000000022</v>
      </c>
      <c r="K56" s="10">
        <v>0</v>
      </c>
      <c r="L56" s="10">
        <v>16000.000000000005</v>
      </c>
      <c r="M56" s="1">
        <v>0</v>
      </c>
      <c r="N56" s="1">
        <v>0</v>
      </c>
      <c r="O56" s="1">
        <v>-12000.000000000004</v>
      </c>
      <c r="P56" s="1">
        <v>0</v>
      </c>
      <c r="R56">
        <v>6</v>
      </c>
      <c r="S56" s="10" t="s">
        <v>44</v>
      </c>
      <c r="T56" s="26"/>
      <c r="U56">
        <v>6</v>
      </c>
      <c r="V56" s="10">
        <v>-20</v>
      </c>
    </row>
    <row r="57" spans="1:22" x14ac:dyDescent="0.25">
      <c r="A57">
        <v>7</v>
      </c>
      <c r="B57" s="10">
        <v>0</v>
      </c>
      <c r="C57" t="s">
        <v>32</v>
      </c>
      <c r="D57">
        <v>7</v>
      </c>
      <c r="E57" s="10">
        <v>8598.8158960263481</v>
      </c>
      <c r="F57" s="10">
        <v>-4299.4079480131741</v>
      </c>
      <c r="G57" s="10">
        <v>14317.673378076068</v>
      </c>
      <c r="H57" s="10">
        <v>0</v>
      </c>
      <c r="I57" s="10">
        <v>0</v>
      </c>
      <c r="J57" s="10">
        <v>0</v>
      </c>
      <c r="K57" s="10">
        <v>28635.346756152136</v>
      </c>
      <c r="L57" s="10">
        <v>0</v>
      </c>
      <c r="M57" s="1">
        <v>-8598.8158960263481</v>
      </c>
      <c r="N57" s="1">
        <v>4299.4079480131741</v>
      </c>
      <c r="O57" s="1">
        <v>0</v>
      </c>
      <c r="P57" s="1">
        <v>0</v>
      </c>
      <c r="Q57" t="s">
        <v>25</v>
      </c>
      <c r="R57">
        <v>7</v>
      </c>
      <c r="S57" s="10" t="s">
        <v>43</v>
      </c>
      <c r="T57" s="26" t="s">
        <v>31</v>
      </c>
      <c r="U57">
        <v>7</v>
      </c>
      <c r="V57" s="10">
        <v>40</v>
      </c>
    </row>
    <row r="58" spans="1:22" x14ac:dyDescent="0.25">
      <c r="A58">
        <v>8</v>
      </c>
      <c r="B58" s="10">
        <v>0</v>
      </c>
      <c r="D58">
        <v>8</v>
      </c>
      <c r="E58" s="10">
        <v>0</v>
      </c>
      <c r="F58" s="10">
        <v>0</v>
      </c>
      <c r="G58" s="10">
        <v>0</v>
      </c>
      <c r="H58" s="10">
        <v>12000.000000000004</v>
      </c>
      <c r="I58" s="10">
        <v>0</v>
      </c>
      <c r="J58" s="10">
        <v>16000.000000000005</v>
      </c>
      <c r="K58" s="10">
        <v>0</v>
      </c>
      <c r="L58" s="10">
        <v>32000.000000000011</v>
      </c>
      <c r="M58" s="1">
        <v>0</v>
      </c>
      <c r="N58" s="1">
        <v>0</v>
      </c>
      <c r="O58" s="1">
        <v>-12000.000000000004</v>
      </c>
      <c r="P58" s="1">
        <v>0</v>
      </c>
      <c r="R58">
        <v>8</v>
      </c>
      <c r="S58" s="10" t="s">
        <v>47</v>
      </c>
      <c r="T58" s="26"/>
      <c r="U58">
        <v>8</v>
      </c>
      <c r="V58" s="10">
        <v>20</v>
      </c>
    </row>
    <row r="59" spans="1:22" x14ac:dyDescent="0.25">
      <c r="A59">
        <v>9</v>
      </c>
      <c r="B59" s="27" t="s">
        <v>48</v>
      </c>
      <c r="D59">
        <v>9</v>
      </c>
      <c r="E59" s="27">
        <v>-110928.01294634478</v>
      </c>
      <c r="F59" s="27">
        <v>-213248.99027765085</v>
      </c>
      <c r="G59" s="27">
        <v>-8598.8158960263481</v>
      </c>
      <c r="H59" s="27">
        <v>0</v>
      </c>
      <c r="I59" s="27">
        <v>0</v>
      </c>
      <c r="J59" s="27">
        <v>0</v>
      </c>
      <c r="K59" s="27">
        <v>-8598.8158960263481</v>
      </c>
      <c r="L59" s="27">
        <v>0</v>
      </c>
      <c r="M59" s="1">
        <v>110928.01294634478</v>
      </c>
      <c r="N59" s="1">
        <v>213248.99027765085</v>
      </c>
      <c r="O59" s="1">
        <v>0</v>
      </c>
      <c r="P59" s="1">
        <v>0</v>
      </c>
      <c r="R59">
        <v>9</v>
      </c>
      <c r="S59" s="1">
        <v>0</v>
      </c>
      <c r="U59">
        <v>9</v>
      </c>
      <c r="V59" s="27">
        <v>-60</v>
      </c>
    </row>
    <row r="60" spans="1:22" x14ac:dyDescent="0.25">
      <c r="A60">
        <v>10</v>
      </c>
      <c r="B60" s="27" t="s">
        <v>49</v>
      </c>
      <c r="D60">
        <v>10</v>
      </c>
      <c r="E60" s="27">
        <v>-213248.99027765085</v>
      </c>
      <c r="F60" s="27">
        <v>-430801.49836282106</v>
      </c>
      <c r="G60" s="27">
        <v>4299.4079480131741</v>
      </c>
      <c r="H60" s="27">
        <v>0</v>
      </c>
      <c r="I60" s="27">
        <v>0</v>
      </c>
      <c r="J60" s="27">
        <v>0</v>
      </c>
      <c r="K60" s="27">
        <v>4299.4079480131741</v>
      </c>
      <c r="L60" s="27">
        <v>0</v>
      </c>
      <c r="M60" s="1">
        <v>213248.99027765085</v>
      </c>
      <c r="N60" s="1">
        <v>430801.49836282106</v>
      </c>
      <c r="O60" s="1">
        <v>0</v>
      </c>
      <c r="P60" s="1">
        <v>0</v>
      </c>
      <c r="R60">
        <v>10</v>
      </c>
      <c r="S60" s="1">
        <v>0</v>
      </c>
      <c r="U60">
        <v>10</v>
      </c>
      <c r="V60" s="27">
        <v>0</v>
      </c>
    </row>
    <row r="61" spans="1:22" x14ac:dyDescent="0.25">
      <c r="A61">
        <v>11</v>
      </c>
      <c r="B61" s="27" t="s">
        <v>50</v>
      </c>
      <c r="D61">
        <v>11</v>
      </c>
      <c r="E61" s="27">
        <v>0</v>
      </c>
      <c r="F61" s="27">
        <v>0</v>
      </c>
      <c r="G61" s="27">
        <v>0</v>
      </c>
      <c r="H61" s="27">
        <v>-6000.0000000000018</v>
      </c>
      <c r="I61" s="27">
        <v>0</v>
      </c>
      <c r="J61" s="27">
        <v>-12000.000000000004</v>
      </c>
      <c r="K61" s="27">
        <v>0</v>
      </c>
      <c r="L61" s="27">
        <v>-12000.000000000004</v>
      </c>
      <c r="M61" s="1">
        <v>0</v>
      </c>
      <c r="N61" s="1">
        <v>0</v>
      </c>
      <c r="O61" s="1">
        <v>6000.0000000000018</v>
      </c>
      <c r="P61" s="1">
        <v>0</v>
      </c>
      <c r="R61">
        <v>11</v>
      </c>
      <c r="S61" s="1">
        <v>0</v>
      </c>
      <c r="U61">
        <v>11</v>
      </c>
      <c r="V61" s="27">
        <v>-20</v>
      </c>
    </row>
    <row r="62" spans="1:22" x14ac:dyDescent="0.25">
      <c r="A62">
        <v>12</v>
      </c>
      <c r="B62" s="27" t="s">
        <v>51</v>
      </c>
      <c r="D62">
        <v>12</v>
      </c>
      <c r="E62" s="27">
        <v>0</v>
      </c>
      <c r="F62" s="27">
        <v>0</v>
      </c>
      <c r="G62" s="27">
        <v>0</v>
      </c>
      <c r="H62" s="27">
        <v>0</v>
      </c>
      <c r="I62" s="27">
        <v>-600000</v>
      </c>
      <c r="J62" s="27">
        <v>0</v>
      </c>
      <c r="K62" s="27">
        <v>0</v>
      </c>
      <c r="L62" s="27">
        <v>0</v>
      </c>
      <c r="M62" s="1">
        <v>0</v>
      </c>
      <c r="N62" s="1">
        <v>0</v>
      </c>
      <c r="O62" s="1">
        <v>0</v>
      </c>
      <c r="P62" s="1">
        <v>600000</v>
      </c>
      <c r="R62">
        <v>12</v>
      </c>
      <c r="S62" s="1">
        <v>0</v>
      </c>
      <c r="U62">
        <v>12</v>
      </c>
      <c r="V62" s="27">
        <v>0</v>
      </c>
    </row>
    <row r="66" spans="3:35" x14ac:dyDescent="0.25">
      <c r="C66" s="15" t="s">
        <v>60</v>
      </c>
      <c r="D66" s="15"/>
      <c r="T66" s="17" t="s">
        <v>61</v>
      </c>
      <c r="U66" s="17"/>
      <c r="V66" s="17"/>
    </row>
    <row r="69" spans="3:35" x14ac:dyDescent="0.25">
      <c r="C69" s="9">
        <f t="array" ref="C69:J76">MINVERSE(E51:L58)</f>
        <v>2.3299318541832563E-4</v>
      </c>
      <c r="D69" s="9">
        <v>-1.146432659322578E-4</v>
      </c>
      <c r="E69" s="9">
        <v>2.5231911238642535E-6</v>
      </c>
      <c r="F69" s="9">
        <v>2.3242507478475521E-4</v>
      </c>
      <c r="G69" s="9">
        <v>-1.1107652907209115E-6</v>
      </c>
      <c r="H69" s="9">
        <v>-1.2952053391413688E-6</v>
      </c>
      <c r="I69" s="9">
        <v>-8.8439295780977711E-5</v>
      </c>
      <c r="J69" s="9">
        <v>-8.6511800374712509E-5</v>
      </c>
      <c r="L69" s="9">
        <f>B51-V51</f>
        <v>60</v>
      </c>
      <c r="N69" s="9" t="s">
        <v>34</v>
      </c>
    </row>
    <row r="70" spans="3:35" x14ac:dyDescent="0.25">
      <c r="C70" s="9">
        <v>-1.1464326593225775E-4</v>
      </c>
      <c r="D70" s="9">
        <v>5.8720618141420469E-5</v>
      </c>
      <c r="E70" s="9">
        <v>-1.54327906019881E-6</v>
      </c>
      <c r="F70" s="9">
        <v>-1.1435966456066061E-4</v>
      </c>
      <c r="G70" s="9">
        <v>5.5538235625665454E-7</v>
      </c>
      <c r="H70" s="9">
        <v>2.2977898044962146E-7</v>
      </c>
      <c r="I70" s="9">
        <v>4.4014008493349723E-5</v>
      </c>
      <c r="J70" s="9">
        <v>4.276998472002292E-5</v>
      </c>
      <c r="L70" s="9">
        <f t="shared" ref="L70:L76" si="0">B52-V52</f>
        <v>0</v>
      </c>
      <c r="N70" s="9" t="s">
        <v>35</v>
      </c>
      <c r="AE70">
        <v>1</v>
      </c>
      <c r="AF70" s="27">
        <v>4.2564929980480164E-2</v>
      </c>
    </row>
    <row r="71" spans="3:35" x14ac:dyDescent="0.25">
      <c r="C71" s="9">
        <v>2.5231911238642615E-6</v>
      </c>
      <c r="D71" s="9">
        <v>-1.543279060198809E-6</v>
      </c>
      <c r="E71" s="9">
        <v>2.0567545522809676E-5</v>
      </c>
      <c r="F71" s="9">
        <v>2.5743753365421127E-6</v>
      </c>
      <c r="G71" s="9">
        <v>2.7789882952058016E-7</v>
      </c>
      <c r="H71" s="9">
        <v>-5.7620151019209794E-6</v>
      </c>
      <c r="I71" s="9">
        <v>-1.1273166828928425E-5</v>
      </c>
      <c r="J71" s="9">
        <v>1.9156167997572E-6</v>
      </c>
      <c r="L71" s="9">
        <f t="shared" si="0"/>
        <v>40</v>
      </c>
      <c r="N71" s="9" t="s">
        <v>42</v>
      </c>
      <c r="AE71">
        <v>2</v>
      </c>
      <c r="AF71" s="27">
        <v>-2.098765802893493E-2</v>
      </c>
    </row>
    <row r="72" spans="3:35" x14ac:dyDescent="0.25">
      <c r="C72" s="9">
        <v>2.3242507478475516E-4</v>
      </c>
      <c r="D72" s="9">
        <v>-1.1435966456066063E-4</v>
      </c>
      <c r="E72" s="9">
        <v>2.574375336542108E-6</v>
      </c>
      <c r="F72" s="9">
        <v>2.3352281657423871E-4</v>
      </c>
      <c r="G72" s="9">
        <v>-1.1107658092877553E-6</v>
      </c>
      <c r="H72" s="9">
        <v>-1.4882164252434167E-6</v>
      </c>
      <c r="I72" s="9">
        <v>-8.825171090749019E-5</v>
      </c>
      <c r="J72" s="9">
        <v>-8.6826948002717802E-5</v>
      </c>
      <c r="L72" s="9">
        <f t="shared" si="0"/>
        <v>100</v>
      </c>
      <c r="N72" s="9" t="s">
        <v>45</v>
      </c>
      <c r="AE72">
        <v>3</v>
      </c>
      <c r="AF72" s="27">
        <v>1.5289048571220272E-3</v>
      </c>
    </row>
    <row r="73" spans="3:35" x14ac:dyDescent="0.25">
      <c r="C73" s="9">
        <v>-1.1107652907209109E-6</v>
      </c>
      <c r="D73" s="9">
        <v>5.5538235625665443E-7</v>
      </c>
      <c r="E73" s="9">
        <v>2.7789882952058021E-7</v>
      </c>
      <c r="F73" s="9">
        <v>-1.1107658092877551E-6</v>
      </c>
      <c r="G73" s="9">
        <v>1.6666666663364075E-6</v>
      </c>
      <c r="H73" s="9">
        <v>2.7774330900632642E-7</v>
      </c>
      <c r="I73" s="9">
        <v>2.779856989280539E-7</v>
      </c>
      <c r="J73" s="9">
        <v>2.7766552397974484E-7</v>
      </c>
      <c r="K73" t="s">
        <v>25</v>
      </c>
      <c r="L73" s="9">
        <f t="shared" si="0"/>
        <v>0</v>
      </c>
      <c r="M73" t="s">
        <v>32</v>
      </c>
      <c r="N73" s="9" t="s">
        <v>46</v>
      </c>
      <c r="AE73">
        <v>4</v>
      </c>
      <c r="AF73" s="27">
        <v>4.2637604225819956E-2</v>
      </c>
    </row>
    <row r="74" spans="3:35" x14ac:dyDescent="0.25">
      <c r="C74" s="9">
        <v>-1.2952053391413716E-6</v>
      </c>
      <c r="D74" s="9">
        <v>2.2977898044962387E-7</v>
      </c>
      <c r="E74" s="9">
        <v>-5.7620151019209794E-6</v>
      </c>
      <c r="F74" s="9">
        <v>-1.4882164252434231E-6</v>
      </c>
      <c r="G74" s="9">
        <v>2.7774330900632653E-7</v>
      </c>
      <c r="H74" s="9">
        <v>1.9673162716515649E-5</v>
      </c>
      <c r="I74" s="9">
        <v>3.3044403781202827E-6</v>
      </c>
      <c r="J74" s="9">
        <v>-9.2785001987915441E-6</v>
      </c>
      <c r="L74" s="9">
        <f t="shared" si="0"/>
        <v>20</v>
      </c>
      <c r="N74" s="9" t="s">
        <v>44</v>
      </c>
      <c r="R74">
        <v>9</v>
      </c>
      <c r="S74" s="27" t="s">
        <v>48</v>
      </c>
      <c r="U74">
        <v>9</v>
      </c>
      <c r="V74" s="27">
        <v>-110928.01294634478</v>
      </c>
      <c r="W74" s="27">
        <v>-213248.99027765085</v>
      </c>
      <c r="X74" s="27">
        <v>-8598.8158960263481</v>
      </c>
      <c r="Y74" s="27">
        <v>0</v>
      </c>
      <c r="Z74" s="27">
        <v>0</v>
      </c>
      <c r="AA74" s="27">
        <v>0</v>
      </c>
      <c r="AB74" s="27">
        <v>-8598.8158960263481</v>
      </c>
      <c r="AC74" s="27">
        <v>0</v>
      </c>
      <c r="AE74">
        <v>5</v>
      </c>
      <c r="AF74" s="27">
        <v>-1.777244174477975E-4</v>
      </c>
      <c r="AH74">
        <v>9</v>
      </c>
      <c r="AI74" s="27">
        <v>-60</v>
      </c>
    </row>
    <row r="75" spans="3:35" x14ac:dyDescent="0.25">
      <c r="C75" s="9">
        <v>-8.8439295780977711E-5</v>
      </c>
      <c r="D75" s="9">
        <v>4.4014008493349723E-5</v>
      </c>
      <c r="E75" s="9">
        <v>-1.1273166828928422E-5</v>
      </c>
      <c r="F75" s="9">
        <v>-8.825171090749019E-5</v>
      </c>
      <c r="G75" s="9">
        <v>2.7798569892805401E-7</v>
      </c>
      <c r="H75" s="9">
        <v>3.3044403781202827E-6</v>
      </c>
      <c r="I75" s="9">
        <v>7.3724021535540618E-5</v>
      </c>
      <c r="J75" s="9">
        <v>3.1442171401248678E-5</v>
      </c>
      <c r="L75" s="9">
        <f t="shared" si="0"/>
        <v>-40</v>
      </c>
      <c r="N75" s="9" t="s">
        <v>43</v>
      </c>
      <c r="R75">
        <v>10</v>
      </c>
      <c r="S75" s="27" t="s">
        <v>49</v>
      </c>
      <c r="U75">
        <v>10</v>
      </c>
      <c r="V75" s="27">
        <v>-213248.99027765085</v>
      </c>
      <c r="W75" s="27">
        <v>-430801.49836282106</v>
      </c>
      <c r="X75" s="27">
        <v>4299.4079480131741</v>
      </c>
      <c r="Y75" s="27">
        <v>0</v>
      </c>
      <c r="Z75" s="27">
        <v>0</v>
      </c>
      <c r="AA75" s="27">
        <v>0</v>
      </c>
      <c r="AB75" s="27">
        <v>4299.4079480131741</v>
      </c>
      <c r="AC75" s="27">
        <v>0</v>
      </c>
      <c r="AD75" t="s">
        <v>25</v>
      </c>
      <c r="AE75">
        <v>6</v>
      </c>
      <c r="AF75" s="27">
        <v>-1.0158923768331218E-5</v>
      </c>
      <c r="AG75" t="s">
        <v>31</v>
      </c>
      <c r="AH75">
        <v>10</v>
      </c>
      <c r="AI75" s="27">
        <v>0</v>
      </c>
    </row>
    <row r="76" spans="3:35" x14ac:dyDescent="0.25">
      <c r="C76" s="9">
        <v>-8.6511800374712509E-5</v>
      </c>
      <c r="D76" s="9">
        <v>4.276998472002292E-5</v>
      </c>
      <c r="E76" s="9">
        <v>1.9156167997571996E-6</v>
      </c>
      <c r="F76" s="9">
        <v>-8.6826948002717802E-5</v>
      </c>
      <c r="G76" s="9">
        <v>2.7766552397974494E-7</v>
      </c>
      <c r="H76" s="9">
        <v>-9.2785001987915458E-6</v>
      </c>
      <c r="I76" s="9">
        <v>3.1442171401248685E-5</v>
      </c>
      <c r="J76" s="9">
        <v>6.844935560041494E-5</v>
      </c>
      <c r="L76" s="9">
        <f t="shared" si="0"/>
        <v>-20</v>
      </c>
      <c r="N76" s="9" t="s">
        <v>47</v>
      </c>
      <c r="R76">
        <v>11</v>
      </c>
      <c r="S76" s="27" t="s">
        <v>50</v>
      </c>
      <c r="T76" t="s">
        <v>32</v>
      </c>
      <c r="U76">
        <v>11</v>
      </c>
      <c r="V76" s="27">
        <v>0</v>
      </c>
      <c r="W76" s="27">
        <v>0</v>
      </c>
      <c r="X76" s="27">
        <v>0</v>
      </c>
      <c r="Y76" s="27">
        <v>-6000.0000000000018</v>
      </c>
      <c r="Z76" s="27">
        <v>0</v>
      </c>
      <c r="AA76" s="27">
        <v>-12000.000000000004</v>
      </c>
      <c r="AB76" s="27">
        <v>0</v>
      </c>
      <c r="AC76" s="27">
        <v>-12000.000000000004</v>
      </c>
      <c r="AE76">
        <v>7</v>
      </c>
      <c r="AF76" s="27">
        <v>-1.8094170992649011E-2</v>
      </c>
      <c r="AH76">
        <v>11</v>
      </c>
      <c r="AI76" s="27">
        <v>-20</v>
      </c>
    </row>
    <row r="77" spans="3:35" x14ac:dyDescent="0.25">
      <c r="R77">
        <v>12</v>
      </c>
      <c r="S77" s="27" t="s">
        <v>51</v>
      </c>
      <c r="U77">
        <v>12</v>
      </c>
      <c r="V77" s="27">
        <v>0</v>
      </c>
      <c r="W77" s="27">
        <v>0</v>
      </c>
      <c r="X77" s="27">
        <v>0</v>
      </c>
      <c r="Y77" s="27">
        <v>0</v>
      </c>
      <c r="Z77" s="27">
        <v>-600000</v>
      </c>
      <c r="AA77" s="27">
        <v>0</v>
      </c>
      <c r="AB77" s="27">
        <v>0</v>
      </c>
      <c r="AC77" s="27">
        <v>0</v>
      </c>
      <c r="AE77">
        <v>8</v>
      </c>
      <c r="AF77" s="27">
        <v>-1.6609022122798321E-2</v>
      </c>
      <c r="AH77">
        <v>12</v>
      </c>
      <c r="AI77" s="27">
        <v>0</v>
      </c>
    </row>
    <row r="80" spans="3:35" x14ac:dyDescent="0.25">
      <c r="C80" s="15" t="s">
        <v>59</v>
      </c>
      <c r="D80" s="15"/>
      <c r="E80" s="15"/>
    </row>
    <row r="82" spans="3:21" x14ac:dyDescent="0.25">
      <c r="U82">
        <f t="array" ref="U82:U85">MMULT(V74:AC77,AF70:AF77)</f>
        <v>-103.60454720388077</v>
      </c>
    </row>
    <row r="83" spans="3:21" x14ac:dyDescent="0.25">
      <c r="C83">
        <v>1</v>
      </c>
      <c r="D83" s="7">
        <f t="array" ref="D83:D90">MMULT(C69:J76,L69:L76)</f>
        <v>4.2564929980480164E-2</v>
      </c>
      <c r="T83" t="s">
        <v>32</v>
      </c>
      <c r="U83">
        <v>-106.63465046868242</v>
      </c>
    </row>
    <row r="84" spans="3:21" x14ac:dyDescent="0.25">
      <c r="C84">
        <v>2</v>
      </c>
      <c r="D84" s="7">
        <v>-2.098765802893493E-2</v>
      </c>
      <c r="U84">
        <v>-56.395452796119912</v>
      </c>
    </row>
    <row r="85" spans="3:21" x14ac:dyDescent="0.25">
      <c r="C85">
        <v>3</v>
      </c>
      <c r="D85" s="7">
        <v>1.5289048571220272E-3</v>
      </c>
      <c r="U85">
        <v>106.6346504686785</v>
      </c>
    </row>
    <row r="86" spans="3:21" x14ac:dyDescent="0.25">
      <c r="C86">
        <v>4</v>
      </c>
      <c r="D86" s="7">
        <v>4.2637604225819956E-2</v>
      </c>
    </row>
    <row r="87" spans="3:21" x14ac:dyDescent="0.25">
      <c r="C87">
        <v>5</v>
      </c>
      <c r="D87" s="7">
        <v>-1.777244174477975E-4</v>
      </c>
    </row>
    <row r="88" spans="3:21" x14ac:dyDescent="0.25">
      <c r="C88">
        <v>6</v>
      </c>
      <c r="D88" s="7">
        <v>-1.0158923768331218E-5</v>
      </c>
      <c r="T88" s="17" t="s">
        <v>53</v>
      </c>
      <c r="U88" s="17"/>
    </row>
    <row r="89" spans="3:21" x14ac:dyDescent="0.25">
      <c r="C89">
        <v>7</v>
      </c>
      <c r="D89" s="7">
        <v>-1.8094170992649011E-2</v>
      </c>
      <c r="T89">
        <v>9</v>
      </c>
      <c r="U89" s="23">
        <f>U82+AI74</f>
        <v>-163.60454720388077</v>
      </c>
    </row>
    <row r="90" spans="3:21" x14ac:dyDescent="0.25">
      <c r="C90">
        <v>8</v>
      </c>
      <c r="D90" s="7">
        <v>-1.6609022122798321E-2</v>
      </c>
      <c r="T90">
        <v>10</v>
      </c>
      <c r="U90" s="23">
        <f t="shared" ref="U90:U92" si="1">U83+AI75</f>
        <v>-106.63465046868242</v>
      </c>
    </row>
    <row r="91" spans="3:21" x14ac:dyDescent="0.25">
      <c r="T91">
        <v>11</v>
      </c>
      <c r="U91" s="23">
        <f t="shared" si="1"/>
        <v>-76.395452796119912</v>
      </c>
    </row>
    <row r="92" spans="3:21" x14ac:dyDescent="0.25">
      <c r="T92">
        <v>12</v>
      </c>
      <c r="U92" s="23">
        <f t="shared" si="1"/>
        <v>106.6346504686785</v>
      </c>
    </row>
  </sheetData>
  <dataConsolidate topLabels="1">
    <dataRefs count="3">
      <dataRef ref="C13:I19" sheet="Hoja4"/>
      <dataRef ref="C24:I30" sheet="Hoja4"/>
      <dataRef ref="C36:I42" sheet="Hoja4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Hoja5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cesar Gamba</cp:lastModifiedBy>
  <dcterms:created xsi:type="dcterms:W3CDTF">2014-01-15T21:53:42Z</dcterms:created>
  <dcterms:modified xsi:type="dcterms:W3CDTF">2016-10-02T20:15:15Z</dcterms:modified>
</cp:coreProperties>
</file>