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1a88c1f9058a64/Documentos/Proyectos/4 semestre/Algoritmos/"/>
    </mc:Choice>
  </mc:AlternateContent>
  <xr:revisionPtr revIDLastSave="328" documentId="8_{14A59254-A310-4CC2-8BF2-571437B1ADB0}" xr6:coauthVersionLast="47" xr6:coauthVersionMax="47" xr10:uidLastSave="{C56A8505-2A97-4CC1-97DD-B52651507987}"/>
  <bookViews>
    <workbookView xWindow="-108" yWindow="-108" windowWidth="23256" windowHeight="12456" xr2:uid="{38D80FCF-7196-452B-B7A3-DC4DF4F76194}"/>
  </bookViews>
  <sheets>
    <sheet name="Practica 1" sheetId="2" r:id="rId1"/>
    <sheet name="Practica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2" l="1"/>
  <c r="K44" i="2"/>
  <c r="L44" i="2"/>
  <c r="I44" i="2"/>
  <c r="D19" i="2"/>
  <c r="K22" i="2"/>
  <c r="K21" i="2"/>
  <c r="K19" i="2"/>
  <c r="K20" i="2"/>
  <c r="K18" i="2"/>
  <c r="E19" i="2"/>
  <c r="H4" i="2" l="1"/>
  <c r="E24" i="2"/>
  <c r="E23" i="2"/>
  <c r="E22" i="2"/>
  <c r="E21" i="2"/>
  <c r="E20" i="2"/>
  <c r="D24" i="2"/>
  <c r="D23" i="2"/>
  <c r="D22" i="2"/>
  <c r="D21" i="2"/>
  <c r="D20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I4" i="2"/>
  <c r="J4" i="2" s="1"/>
  <c r="F4" i="2"/>
  <c r="G4" i="2"/>
  <c r="E4" i="2"/>
  <c r="D4" i="2"/>
  <c r="H2" i="1"/>
  <c r="E3" i="1"/>
  <c r="F3" i="1"/>
  <c r="G3" i="1"/>
  <c r="H3" i="1"/>
  <c r="I3" i="1"/>
  <c r="J3" i="1"/>
  <c r="K3" i="1"/>
  <c r="E4" i="1"/>
  <c r="F4" i="1" s="1"/>
  <c r="E5" i="1"/>
  <c r="G5" i="1" s="1"/>
  <c r="F5" i="1"/>
  <c r="E6" i="1"/>
  <c r="F6" i="1"/>
  <c r="G6" i="1"/>
  <c r="H6" i="1" s="1"/>
  <c r="I6" i="1" s="1"/>
  <c r="K6" i="1" s="1"/>
  <c r="E7" i="1"/>
  <c r="F7" i="1"/>
  <c r="G7" i="1"/>
  <c r="J7" i="1" s="1"/>
  <c r="H7" i="1"/>
  <c r="I7" i="1" s="1"/>
  <c r="K7" i="1" s="1"/>
  <c r="E8" i="1"/>
  <c r="F8" i="1"/>
  <c r="G8" i="1"/>
  <c r="J8" i="1" s="1"/>
  <c r="H8" i="1"/>
  <c r="I8" i="1"/>
  <c r="K8" i="1" s="1"/>
  <c r="K2" i="1"/>
  <c r="J2" i="1"/>
  <c r="F2" i="1"/>
  <c r="G2" i="1"/>
  <c r="I2" i="1"/>
  <c r="E2" i="1"/>
  <c r="D3" i="1"/>
  <c r="D4" i="1"/>
  <c r="D5" i="1"/>
  <c r="D6" i="1"/>
  <c r="D7" i="1"/>
  <c r="D8" i="1"/>
  <c r="D2" i="1"/>
  <c r="K4" i="2" l="1"/>
  <c r="H5" i="1"/>
  <c r="I5" i="1" s="1"/>
  <c r="K5" i="1" s="1"/>
  <c r="J5" i="1"/>
  <c r="G4" i="1"/>
  <c r="J6" i="1"/>
  <c r="H4" i="1" l="1"/>
  <c r="I4" i="1" s="1"/>
  <c r="K4" i="1" s="1"/>
  <c r="J4" i="1"/>
</calcChain>
</file>

<file path=xl/sharedStrings.xml><?xml version="1.0" encoding="utf-8"?>
<sst xmlns="http://schemas.openxmlformats.org/spreadsheetml/2006/main" count="82" uniqueCount="82">
  <si>
    <t>Codigo de Producto</t>
  </si>
  <si>
    <t>Unidades a Producir</t>
  </si>
  <si>
    <t>abc-1000-1</t>
  </si>
  <si>
    <t>abc-1000-2</t>
  </si>
  <si>
    <t>abc-1000-3</t>
  </si>
  <si>
    <t>abc-1000-4</t>
  </si>
  <si>
    <t>abc-1000-5</t>
  </si>
  <si>
    <t>abc-1000-6</t>
  </si>
  <si>
    <t>abc-1000-7</t>
  </si>
  <si>
    <t>Capital     Inicial</t>
  </si>
  <si>
    <t>Mano de Obra</t>
  </si>
  <si>
    <t>Materia Prima</t>
  </si>
  <si>
    <t>Otros Gastos</t>
  </si>
  <si>
    <t>Total Gastos</t>
  </si>
  <si>
    <t>Precio Unitario</t>
  </si>
  <si>
    <t>Precio de Venta</t>
  </si>
  <si>
    <t>Capital Restante</t>
  </si>
  <si>
    <t>Ventas Totales</t>
  </si>
  <si>
    <t xml:space="preserve">Clave </t>
  </si>
  <si>
    <t>Nombre</t>
  </si>
  <si>
    <t>Salario Diario</t>
  </si>
  <si>
    <t>Salario Quincenal</t>
  </si>
  <si>
    <t>Canasta Basica</t>
  </si>
  <si>
    <t>Pasajes</t>
  </si>
  <si>
    <t>Total de Percepciones</t>
  </si>
  <si>
    <t>ISR</t>
  </si>
  <si>
    <t xml:space="preserve">Total de Deducciones </t>
  </si>
  <si>
    <t>Sueldo a cobrar</t>
  </si>
  <si>
    <t>Lopez Castro Juan</t>
  </si>
  <si>
    <t>Viña Fabela Antonio</t>
  </si>
  <si>
    <t>Finesterre Larios Omar</t>
  </si>
  <si>
    <t>Torres Landeros Gilberto</t>
  </si>
  <si>
    <t>Torres Andrade Fabiola</t>
  </si>
  <si>
    <t>Guzman Aguilar Gabriela</t>
  </si>
  <si>
    <t>Campos Luna Sonia</t>
  </si>
  <si>
    <t>Guzman Tinajeros Lidia</t>
  </si>
  <si>
    <t>Soriano Fernandez Alma</t>
  </si>
  <si>
    <t>Amando Perez Veronica</t>
  </si>
  <si>
    <t>Jimenez Alejandro Pamela</t>
  </si>
  <si>
    <t>Gatica Sanchez Esther</t>
  </si>
  <si>
    <t>Perez Lopez Miguel</t>
  </si>
  <si>
    <t>IMSS</t>
  </si>
  <si>
    <t xml:space="preserve">Nombres </t>
  </si>
  <si>
    <t>Walter</t>
  </si>
  <si>
    <t>Clever</t>
  </si>
  <si>
    <t>Patricia</t>
  </si>
  <si>
    <t>Maria</t>
  </si>
  <si>
    <t>Richard</t>
  </si>
  <si>
    <t>Jessica</t>
  </si>
  <si>
    <t>Fecha de Nacimiento</t>
  </si>
  <si>
    <t>30/02/79</t>
  </si>
  <si>
    <t xml:space="preserve">Edad </t>
  </si>
  <si>
    <t>Edad 2</t>
  </si>
  <si>
    <t>Cual es la diferencia de edad entre Walter y Clever</t>
  </si>
  <si>
    <t>Cuantos años tendra Jessica e el 25/12/2009</t>
  </si>
  <si>
    <t>Por cuantos años Richard es mayor que maria</t>
  </si>
  <si>
    <t>Cuantos dias faltan para Fiestas patrias</t>
  </si>
  <si>
    <t>Cuantos dias han pasado de Navidad</t>
  </si>
  <si>
    <t>Fecha tomada en cuenta: 1 de Abril del  2025</t>
  </si>
  <si>
    <t>Nº</t>
  </si>
  <si>
    <t xml:space="preserve">Pais </t>
  </si>
  <si>
    <t>1.-</t>
  </si>
  <si>
    <t>2.-</t>
  </si>
  <si>
    <t>3.-</t>
  </si>
  <si>
    <t>4.-</t>
  </si>
  <si>
    <t>5.-</t>
  </si>
  <si>
    <t>6.-</t>
  </si>
  <si>
    <t>7.-</t>
  </si>
  <si>
    <t>8.-</t>
  </si>
  <si>
    <t>Singapur</t>
  </si>
  <si>
    <t>Taiwan</t>
  </si>
  <si>
    <t>Alemania</t>
  </si>
  <si>
    <t>Brasil</t>
  </si>
  <si>
    <t>Japon</t>
  </si>
  <si>
    <t>Mexico</t>
  </si>
  <si>
    <t>EE.UU.</t>
  </si>
  <si>
    <t>Otros Paises</t>
  </si>
  <si>
    <t>Precios en US$</t>
  </si>
  <si>
    <t>Sin decimales</t>
  </si>
  <si>
    <t>Redondear a 4 decimales</t>
  </si>
  <si>
    <t>truncar a 4 decimales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</si>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</sst>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7" formatCode="0.0000000000"/>
    <numFmt numFmtId="173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2" borderId="1" xfId="0" applyFill="1" applyBorder="1" applyAlignment="1">
      <alignment horizontal="center" wrapText="1"/>
    </xf>
    <xf numFmtId="44" fontId="0" fillId="0" borderId="1" xfId="0" applyNumberFormat="1" applyBorder="1"/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/>
    <xf numFmtId="9" fontId="0" fillId="3" borderId="1" xfId="0" applyNumberFormat="1" applyFill="1" applyBorder="1"/>
    <xf numFmtId="10" fontId="0" fillId="3" borderId="1" xfId="0" applyNumberFormat="1" applyFill="1" applyBorder="1"/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7" fontId="0" fillId="6" borderId="1" xfId="0" applyNumberFormat="1" applyFill="1" applyBorder="1"/>
    <xf numFmtId="167" fontId="0" fillId="7" borderId="3" xfId="0" applyNumberFormat="1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2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4" fillId="9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/>
    <xf numFmtId="1" fontId="0" fillId="7" borderId="3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73" fontId="0" fillId="7" borderId="3" xfId="0" applyNumberFormat="1" applyFill="1" applyBorder="1" applyAlignment="1">
      <alignment horizontal="center"/>
    </xf>
    <xf numFmtId="173" fontId="0" fillId="6" borderId="1" xfId="0" applyNumberForma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4882-27B4-4515-8BA2-19BD6A085248}">
  <dimension ref="A1:L44"/>
  <sheetViews>
    <sheetView tabSelected="1" topLeftCell="A17" zoomScale="92" zoomScaleNormal="92" workbookViewId="0">
      <selection activeCell="L36" sqref="L36"/>
    </sheetView>
  </sheetViews>
  <sheetFormatPr baseColWidth="10" defaultRowHeight="14.4" x14ac:dyDescent="0.3"/>
  <cols>
    <col min="2" max="2" width="22.109375" bestFit="1" customWidth="1"/>
    <col min="3" max="3" width="18.109375" bestFit="1" customWidth="1"/>
    <col min="7" max="7" width="12.109375" bestFit="1" customWidth="1"/>
    <col min="9" max="9" width="18" customWidth="1"/>
    <col min="10" max="10" width="12.77734375" bestFit="1" customWidth="1"/>
    <col min="11" max="12" width="14.5546875" bestFit="1" customWidth="1"/>
  </cols>
  <sheetData>
    <row r="1" spans="1:11" ht="28.8" x14ac:dyDescent="0.3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41</v>
      </c>
      <c r="J1" s="5" t="s">
        <v>26</v>
      </c>
      <c r="K1" s="5" t="s">
        <v>27</v>
      </c>
    </row>
    <row r="2" spans="1:11" x14ac:dyDescent="0.3">
      <c r="A2" s="6"/>
      <c r="B2" s="6"/>
      <c r="C2" s="6"/>
      <c r="D2" s="6"/>
      <c r="E2" s="7">
        <v>0.12</v>
      </c>
      <c r="F2" s="7">
        <v>7.0000000000000007E-2</v>
      </c>
      <c r="G2" s="6"/>
      <c r="H2" s="8">
        <v>6.5000000000000002E-2</v>
      </c>
      <c r="I2" s="7">
        <v>0.04</v>
      </c>
      <c r="J2" s="6"/>
      <c r="K2" s="6"/>
    </row>
    <row r="3" spans="1:11" x14ac:dyDescent="0.3">
      <c r="A3" s="1">
        <v>50026</v>
      </c>
      <c r="B3" s="1" t="s">
        <v>28</v>
      </c>
      <c r="C3" s="1">
        <v>57</v>
      </c>
      <c r="D3" s="1">
        <v>855</v>
      </c>
      <c r="E3" s="1">
        <v>102.6</v>
      </c>
      <c r="F3" s="1">
        <v>59.85</v>
      </c>
      <c r="G3" s="1">
        <v>1017.45</v>
      </c>
      <c r="H3" s="1">
        <v>55.575000000000003</v>
      </c>
      <c r="I3" s="1">
        <v>34.200000000000003</v>
      </c>
      <c r="J3" s="1">
        <v>89.775000000000006</v>
      </c>
      <c r="K3" s="1">
        <v>927.68</v>
      </c>
    </row>
    <row r="4" spans="1:11" x14ac:dyDescent="0.3">
      <c r="A4" s="1">
        <v>50027</v>
      </c>
      <c r="B4" s="1" t="s">
        <v>29</v>
      </c>
      <c r="C4" s="1">
        <v>80.23</v>
      </c>
      <c r="D4" s="1">
        <f>C4*15</f>
        <v>1203.45</v>
      </c>
      <c r="E4" s="1">
        <f>D4*12%</f>
        <v>144.41399999999999</v>
      </c>
      <c r="F4" s="1">
        <f>D4*$F$2</f>
        <v>84.241500000000016</v>
      </c>
      <c r="G4" s="1">
        <f>D4+E4+F4</f>
        <v>1432.1055000000001</v>
      </c>
      <c r="H4" s="1">
        <f>D4*$H$2</f>
        <v>78.224250000000012</v>
      </c>
      <c r="I4" s="1">
        <f>D4*$I$2</f>
        <v>48.138000000000005</v>
      </c>
      <c r="J4" s="1">
        <f>H4+I4</f>
        <v>126.36225000000002</v>
      </c>
      <c r="K4" s="1">
        <f>G4-J4</f>
        <v>1305.74325</v>
      </c>
    </row>
    <row r="5" spans="1:11" x14ac:dyDescent="0.3">
      <c r="A5" s="1">
        <v>50028</v>
      </c>
      <c r="B5" s="1" t="s">
        <v>30</v>
      </c>
      <c r="C5" s="1">
        <v>27.3</v>
      </c>
      <c r="D5" s="1">
        <f t="shared" ref="D5:D15" si="0">C5*15</f>
        <v>409.5</v>
      </c>
      <c r="E5" s="1">
        <f t="shared" ref="E5:E15" si="1">D5*12%</f>
        <v>49.14</v>
      </c>
      <c r="F5" s="1">
        <f t="shared" ref="F5:F15" si="2">D5*$F$2</f>
        <v>28.665000000000003</v>
      </c>
      <c r="G5" s="1">
        <f t="shared" ref="G5:G15" si="3">D5+E5+F5</f>
        <v>487.30500000000001</v>
      </c>
      <c r="H5" s="1">
        <f t="shared" ref="H5:H15" si="4">D5*$H$2</f>
        <v>26.6175</v>
      </c>
      <c r="I5" s="1">
        <f t="shared" ref="I5:I15" si="5">D5*$I$2</f>
        <v>16.38</v>
      </c>
      <c r="J5" s="1">
        <f t="shared" ref="J5:J15" si="6">H5+I5</f>
        <v>42.997500000000002</v>
      </c>
      <c r="K5" s="1">
        <f t="shared" ref="K5:K15" si="7">G5-J5</f>
        <v>444.3075</v>
      </c>
    </row>
    <row r="6" spans="1:11" x14ac:dyDescent="0.3">
      <c r="A6" s="1">
        <v>50029</v>
      </c>
      <c r="B6" s="1" t="s">
        <v>31</v>
      </c>
      <c r="C6" s="1">
        <v>45.6</v>
      </c>
      <c r="D6" s="1">
        <f t="shared" si="0"/>
        <v>684</v>
      </c>
      <c r="E6" s="1">
        <f t="shared" si="1"/>
        <v>82.08</v>
      </c>
      <c r="F6" s="1">
        <f t="shared" si="2"/>
        <v>47.88</v>
      </c>
      <c r="G6" s="1">
        <f t="shared" si="3"/>
        <v>813.96</v>
      </c>
      <c r="H6" s="1">
        <f t="shared" si="4"/>
        <v>44.46</v>
      </c>
      <c r="I6" s="1">
        <f t="shared" si="5"/>
        <v>27.36</v>
      </c>
      <c r="J6" s="1">
        <f t="shared" si="6"/>
        <v>71.819999999999993</v>
      </c>
      <c r="K6" s="1">
        <f t="shared" si="7"/>
        <v>742.1400000000001</v>
      </c>
    </row>
    <row r="7" spans="1:11" x14ac:dyDescent="0.3">
      <c r="A7" s="1">
        <v>50030</v>
      </c>
      <c r="B7" s="1" t="s">
        <v>32</v>
      </c>
      <c r="C7" s="1">
        <v>75.599999999999994</v>
      </c>
      <c r="D7" s="1">
        <f t="shared" si="0"/>
        <v>1134</v>
      </c>
      <c r="E7" s="1">
        <f t="shared" si="1"/>
        <v>136.07999999999998</v>
      </c>
      <c r="F7" s="1">
        <f t="shared" si="2"/>
        <v>79.38000000000001</v>
      </c>
      <c r="G7" s="1">
        <f t="shared" si="3"/>
        <v>1349.46</v>
      </c>
      <c r="H7" s="1">
        <f t="shared" si="4"/>
        <v>73.710000000000008</v>
      </c>
      <c r="I7" s="1">
        <f t="shared" si="5"/>
        <v>45.36</v>
      </c>
      <c r="J7" s="1">
        <f t="shared" si="6"/>
        <v>119.07000000000001</v>
      </c>
      <c r="K7" s="1">
        <f t="shared" si="7"/>
        <v>1230.3900000000001</v>
      </c>
    </row>
    <row r="8" spans="1:11" x14ac:dyDescent="0.3">
      <c r="A8" s="1">
        <v>50031</v>
      </c>
      <c r="B8" s="1" t="s">
        <v>33</v>
      </c>
      <c r="C8" s="1">
        <v>60.2</v>
      </c>
      <c r="D8" s="1">
        <f t="shared" si="0"/>
        <v>903</v>
      </c>
      <c r="E8" s="1">
        <f t="shared" si="1"/>
        <v>108.36</v>
      </c>
      <c r="F8" s="1">
        <f t="shared" si="2"/>
        <v>63.210000000000008</v>
      </c>
      <c r="G8" s="1">
        <f t="shared" si="3"/>
        <v>1074.57</v>
      </c>
      <c r="H8" s="1">
        <f t="shared" si="4"/>
        <v>58.695</v>
      </c>
      <c r="I8" s="1">
        <f t="shared" si="5"/>
        <v>36.119999999999997</v>
      </c>
      <c r="J8" s="1">
        <f t="shared" si="6"/>
        <v>94.814999999999998</v>
      </c>
      <c r="K8" s="1">
        <f t="shared" si="7"/>
        <v>979.75499999999988</v>
      </c>
    </row>
    <row r="9" spans="1:11" x14ac:dyDescent="0.3">
      <c r="A9" s="1">
        <v>50032</v>
      </c>
      <c r="B9" s="1" t="s">
        <v>34</v>
      </c>
      <c r="C9" s="1">
        <v>45.2</v>
      </c>
      <c r="D9" s="1">
        <f t="shared" si="0"/>
        <v>678</v>
      </c>
      <c r="E9" s="1">
        <f t="shared" si="1"/>
        <v>81.36</v>
      </c>
      <c r="F9" s="1">
        <f t="shared" si="2"/>
        <v>47.460000000000008</v>
      </c>
      <c r="G9" s="1">
        <f t="shared" si="3"/>
        <v>806.82</v>
      </c>
      <c r="H9" s="1">
        <f t="shared" si="4"/>
        <v>44.07</v>
      </c>
      <c r="I9" s="1">
        <f t="shared" si="5"/>
        <v>27.12</v>
      </c>
      <c r="J9" s="1">
        <f t="shared" si="6"/>
        <v>71.19</v>
      </c>
      <c r="K9" s="1">
        <f t="shared" si="7"/>
        <v>735.63000000000011</v>
      </c>
    </row>
    <row r="10" spans="1:11" x14ac:dyDescent="0.3">
      <c r="A10" s="1">
        <v>50033</v>
      </c>
      <c r="B10" s="1" t="s">
        <v>35</v>
      </c>
      <c r="C10" s="1">
        <v>25.6</v>
      </c>
      <c r="D10" s="1">
        <f t="shared" si="0"/>
        <v>384</v>
      </c>
      <c r="E10" s="1">
        <f t="shared" si="1"/>
        <v>46.08</v>
      </c>
      <c r="F10" s="1">
        <f t="shared" si="2"/>
        <v>26.880000000000003</v>
      </c>
      <c r="G10" s="1">
        <f t="shared" si="3"/>
        <v>456.96</v>
      </c>
      <c r="H10" s="1">
        <f t="shared" si="4"/>
        <v>24.96</v>
      </c>
      <c r="I10" s="1">
        <f t="shared" si="5"/>
        <v>15.36</v>
      </c>
      <c r="J10" s="1">
        <f t="shared" si="6"/>
        <v>40.32</v>
      </c>
      <c r="K10" s="1">
        <f t="shared" si="7"/>
        <v>416.64</v>
      </c>
    </row>
    <row r="11" spans="1:11" x14ac:dyDescent="0.3">
      <c r="A11" s="1">
        <v>50034</v>
      </c>
      <c r="B11" s="1" t="s">
        <v>36</v>
      </c>
      <c r="C11" s="1">
        <v>48.9</v>
      </c>
      <c r="D11" s="1">
        <f t="shared" si="0"/>
        <v>733.5</v>
      </c>
      <c r="E11" s="1">
        <f t="shared" si="1"/>
        <v>88.02</v>
      </c>
      <c r="F11" s="1">
        <f t="shared" si="2"/>
        <v>51.345000000000006</v>
      </c>
      <c r="G11" s="1">
        <f t="shared" si="3"/>
        <v>872.86500000000001</v>
      </c>
      <c r="H11" s="1">
        <f t="shared" si="4"/>
        <v>47.677500000000002</v>
      </c>
      <c r="I11" s="1">
        <f t="shared" si="5"/>
        <v>29.34</v>
      </c>
      <c r="J11" s="1">
        <f t="shared" si="6"/>
        <v>77.017499999999998</v>
      </c>
      <c r="K11" s="1">
        <f t="shared" si="7"/>
        <v>795.84749999999997</v>
      </c>
    </row>
    <row r="12" spans="1:11" x14ac:dyDescent="0.3">
      <c r="A12" s="1">
        <v>50035</v>
      </c>
      <c r="B12" s="1" t="s">
        <v>37</v>
      </c>
      <c r="C12" s="1">
        <v>78.900000000000006</v>
      </c>
      <c r="D12" s="1">
        <f t="shared" si="0"/>
        <v>1183.5</v>
      </c>
      <c r="E12" s="1">
        <f t="shared" si="1"/>
        <v>142.01999999999998</v>
      </c>
      <c r="F12" s="1">
        <f t="shared" si="2"/>
        <v>82.845000000000013</v>
      </c>
      <c r="G12" s="1">
        <f t="shared" si="3"/>
        <v>1408.365</v>
      </c>
      <c r="H12" s="1">
        <f t="shared" si="4"/>
        <v>76.927500000000009</v>
      </c>
      <c r="I12" s="1">
        <f t="shared" si="5"/>
        <v>47.34</v>
      </c>
      <c r="J12" s="1">
        <f t="shared" si="6"/>
        <v>124.26750000000001</v>
      </c>
      <c r="K12" s="1">
        <f t="shared" si="7"/>
        <v>1284.0975000000001</v>
      </c>
    </row>
    <row r="13" spans="1:11" x14ac:dyDescent="0.3">
      <c r="A13" s="1">
        <v>50036</v>
      </c>
      <c r="B13" s="1" t="s">
        <v>38</v>
      </c>
      <c r="C13" s="1">
        <v>86.3</v>
      </c>
      <c r="D13" s="1">
        <f t="shared" si="0"/>
        <v>1294.5</v>
      </c>
      <c r="E13" s="1">
        <f t="shared" si="1"/>
        <v>155.34</v>
      </c>
      <c r="F13" s="1">
        <f t="shared" si="2"/>
        <v>90.615000000000009</v>
      </c>
      <c r="G13" s="1">
        <f t="shared" si="3"/>
        <v>1540.4549999999999</v>
      </c>
      <c r="H13" s="1">
        <f t="shared" si="4"/>
        <v>84.142499999999998</v>
      </c>
      <c r="I13" s="1">
        <f t="shared" si="5"/>
        <v>51.78</v>
      </c>
      <c r="J13" s="1">
        <f t="shared" si="6"/>
        <v>135.92250000000001</v>
      </c>
      <c r="K13" s="1">
        <f t="shared" si="7"/>
        <v>1404.5324999999998</v>
      </c>
    </row>
    <row r="14" spans="1:11" x14ac:dyDescent="0.3">
      <c r="A14" s="1">
        <v>50037</v>
      </c>
      <c r="B14" s="1" t="s">
        <v>39</v>
      </c>
      <c r="C14" s="1">
        <v>78.5</v>
      </c>
      <c r="D14" s="1">
        <f t="shared" si="0"/>
        <v>1177.5</v>
      </c>
      <c r="E14" s="1">
        <f t="shared" si="1"/>
        <v>141.29999999999998</v>
      </c>
      <c r="F14" s="1">
        <f t="shared" si="2"/>
        <v>82.425000000000011</v>
      </c>
      <c r="G14" s="1">
        <f t="shared" si="3"/>
        <v>1401.2249999999999</v>
      </c>
      <c r="H14" s="1">
        <f t="shared" si="4"/>
        <v>76.537500000000009</v>
      </c>
      <c r="I14" s="1">
        <f t="shared" si="5"/>
        <v>47.1</v>
      </c>
      <c r="J14" s="1">
        <f t="shared" si="6"/>
        <v>123.63750000000002</v>
      </c>
      <c r="K14" s="1">
        <f t="shared" si="7"/>
        <v>1277.5874999999999</v>
      </c>
    </row>
    <row r="15" spans="1:11" x14ac:dyDescent="0.3">
      <c r="A15" s="1">
        <v>50038</v>
      </c>
      <c r="B15" s="1" t="s">
        <v>40</v>
      </c>
      <c r="C15" s="1">
        <v>45.8</v>
      </c>
      <c r="D15" s="1">
        <f t="shared" si="0"/>
        <v>687</v>
      </c>
      <c r="E15" s="1">
        <f t="shared" si="1"/>
        <v>82.44</v>
      </c>
      <c r="F15" s="1">
        <f t="shared" si="2"/>
        <v>48.09</v>
      </c>
      <c r="G15" s="1">
        <f t="shared" si="3"/>
        <v>817.53000000000009</v>
      </c>
      <c r="H15" s="1">
        <f t="shared" si="4"/>
        <v>44.655000000000001</v>
      </c>
      <c r="I15" s="1">
        <f t="shared" si="5"/>
        <v>27.48</v>
      </c>
      <c r="J15" s="1">
        <f t="shared" si="6"/>
        <v>72.135000000000005</v>
      </c>
      <c r="K15" s="1">
        <f t="shared" si="7"/>
        <v>745.3950000000001</v>
      </c>
    </row>
    <row r="17" spans="2:11" x14ac:dyDescent="0.3">
      <c r="G17" s="12" t="s">
        <v>58</v>
      </c>
      <c r="H17" s="12"/>
      <c r="I17" s="12"/>
      <c r="J17" s="12"/>
      <c r="K17" s="12"/>
    </row>
    <row r="18" spans="2:11" x14ac:dyDescent="0.3">
      <c r="B18" s="9" t="s">
        <v>42</v>
      </c>
      <c r="C18" s="9" t="s">
        <v>49</v>
      </c>
      <c r="D18" s="9" t="s">
        <v>51</v>
      </c>
      <c r="E18" s="9" t="s">
        <v>52</v>
      </c>
      <c r="G18" s="13" t="s">
        <v>53</v>
      </c>
      <c r="H18" s="13"/>
      <c r="I18" s="13"/>
      <c r="J18" s="13"/>
      <c r="K18" s="14">
        <f>D20-D19</f>
        <v>9</v>
      </c>
    </row>
    <row r="19" spans="2:11" x14ac:dyDescent="0.3">
      <c r="B19" s="10" t="s">
        <v>43</v>
      </c>
      <c r="C19" s="11">
        <v>26795</v>
      </c>
      <c r="D19" s="10">
        <f>2025-1973-1</f>
        <v>51</v>
      </c>
      <c r="E19" s="10">
        <f>2001-1973</f>
        <v>28</v>
      </c>
      <c r="G19" s="15" t="s">
        <v>54</v>
      </c>
      <c r="H19" s="15"/>
      <c r="I19" s="15"/>
      <c r="J19" s="15"/>
      <c r="K19" s="16">
        <f>2009-1996</f>
        <v>13</v>
      </c>
    </row>
    <row r="20" spans="2:11" x14ac:dyDescent="0.3">
      <c r="B20" s="10" t="s">
        <v>44</v>
      </c>
      <c r="C20" s="11">
        <v>23642</v>
      </c>
      <c r="D20" s="10">
        <f>2025-1964-1</f>
        <v>60</v>
      </c>
      <c r="E20" s="10">
        <f>2001-1964</f>
        <v>37</v>
      </c>
      <c r="G20" s="15" t="s">
        <v>55</v>
      </c>
      <c r="H20" s="15"/>
      <c r="I20" s="15"/>
      <c r="J20" s="15"/>
      <c r="K20" s="17">
        <f>D23-D22</f>
        <v>8</v>
      </c>
    </row>
    <row r="21" spans="2:11" x14ac:dyDescent="0.3">
      <c r="B21" s="10" t="s">
        <v>45</v>
      </c>
      <c r="C21" s="11">
        <v>30290</v>
      </c>
      <c r="D21" s="10">
        <f>2025-1982-1</f>
        <v>42</v>
      </c>
      <c r="E21" s="10">
        <f>2001-1982-1</f>
        <v>18</v>
      </c>
      <c r="G21" s="15" t="s">
        <v>56</v>
      </c>
      <c r="H21" s="15"/>
      <c r="I21" s="15"/>
      <c r="J21" s="15"/>
      <c r="K21" s="17">
        <f>(31+28+31+30+31+30+31+31+15)-(31+28+31+1)</f>
        <v>167</v>
      </c>
    </row>
    <row r="22" spans="2:11" x14ac:dyDescent="0.3">
      <c r="B22" s="10" t="s">
        <v>46</v>
      </c>
      <c r="C22" s="11">
        <v>31853</v>
      </c>
      <c r="D22" s="10">
        <f>2025-1987</f>
        <v>38</v>
      </c>
      <c r="E22" s="10">
        <f>2001-1987</f>
        <v>14</v>
      </c>
      <c r="G22" s="15" t="s">
        <v>57</v>
      </c>
      <c r="H22" s="15"/>
      <c r="I22" s="15"/>
      <c r="J22" s="15"/>
      <c r="K22" s="17">
        <f>(31+28+31+1)+6</f>
        <v>97</v>
      </c>
    </row>
    <row r="23" spans="2:11" x14ac:dyDescent="0.3">
      <c r="B23" s="10" t="s">
        <v>47</v>
      </c>
      <c r="C23" s="10" t="s">
        <v>50</v>
      </c>
      <c r="D23" s="10">
        <f>2025-1979</f>
        <v>46</v>
      </c>
      <c r="E23" s="10">
        <f>2001-1979</f>
        <v>22</v>
      </c>
    </row>
    <row r="24" spans="2:11" x14ac:dyDescent="0.3">
      <c r="B24" s="10" t="s">
        <v>48</v>
      </c>
      <c r="C24" s="11">
        <v>35111</v>
      </c>
      <c r="D24" s="10">
        <f>2025-1996</f>
        <v>29</v>
      </c>
      <c r="E24" s="10">
        <f>2001-1996</f>
        <v>5</v>
      </c>
    </row>
    <row r="35" spans="7:12" ht="28.8" x14ac:dyDescent="0.3">
      <c r="G35" s="26" t="s">
        <v>59</v>
      </c>
      <c r="H35" s="26" t="s">
        <v>60</v>
      </c>
      <c r="I35" s="27" t="s">
        <v>77</v>
      </c>
      <c r="J35" s="27" t="s">
        <v>78</v>
      </c>
      <c r="K35" s="28" t="s">
        <v>79</v>
      </c>
      <c r="L35" s="28" t="s">
        <v>80</v>
      </c>
    </row>
    <row r="36" spans="7:12" x14ac:dyDescent="0.3">
      <c r="G36" s="20" t="s">
        <v>61</v>
      </c>
      <c r="H36" s="21" t="s">
        <v>69</v>
      </c>
      <c r="I36" s="19">
        <v>12.2615803815</v>
      </c>
      <c r="J36" s="30">
        <v>12.2615803815</v>
      </c>
      <c r="K36" s="32">
        <v>12.2615803815</v>
      </c>
      <c r="L36" s="32">
        <v>12.2615</v>
      </c>
    </row>
    <row r="37" spans="7:12" x14ac:dyDescent="0.3">
      <c r="G37" s="22" t="s">
        <v>62</v>
      </c>
      <c r="H37" s="23" t="s">
        <v>70</v>
      </c>
      <c r="I37" s="19">
        <v>22.972972973000001</v>
      </c>
      <c r="J37" s="30">
        <v>22.972972973000001</v>
      </c>
      <c r="K37" s="32">
        <v>22.972972973000001</v>
      </c>
      <c r="L37" s="32">
        <v>22.972899999999999</v>
      </c>
    </row>
    <row r="38" spans="7:12" x14ac:dyDescent="0.3">
      <c r="G38" s="22" t="s">
        <v>63</v>
      </c>
      <c r="H38" s="23" t="s">
        <v>71</v>
      </c>
      <c r="I38" s="19">
        <v>10.6175514626</v>
      </c>
      <c r="J38" s="30">
        <v>10.6175514626</v>
      </c>
      <c r="K38" s="32">
        <v>10.6175514626</v>
      </c>
      <c r="L38" s="32">
        <v>10.6175</v>
      </c>
    </row>
    <row r="39" spans="7:12" x14ac:dyDescent="0.3">
      <c r="G39" s="22" t="s">
        <v>64</v>
      </c>
      <c r="H39" s="23" t="s">
        <v>72</v>
      </c>
      <c r="I39" s="19">
        <v>12.125984252</v>
      </c>
      <c r="J39" s="30">
        <v>12.125984252</v>
      </c>
      <c r="K39" s="32">
        <v>12.125984252</v>
      </c>
      <c r="L39" s="32">
        <v>12.1259</v>
      </c>
    </row>
    <row r="40" spans="7:12" x14ac:dyDescent="0.3">
      <c r="G40" s="22" t="s">
        <v>65</v>
      </c>
      <c r="H40" s="23" t="s">
        <v>73</v>
      </c>
      <c r="I40" s="19">
        <v>6.5217391304000003</v>
      </c>
      <c r="J40" s="30">
        <v>6.5217391304000003</v>
      </c>
      <c r="K40" s="32">
        <v>6.5217391304000003</v>
      </c>
      <c r="L40" s="32">
        <v>6.5217000000000001</v>
      </c>
    </row>
    <row r="41" spans="7:12" x14ac:dyDescent="0.3">
      <c r="G41" s="22" t="s">
        <v>66</v>
      </c>
      <c r="H41" s="23" t="s">
        <v>74</v>
      </c>
      <c r="I41" s="19">
        <v>7.4626865671999996</v>
      </c>
      <c r="J41" s="30">
        <v>7.4626865671999996</v>
      </c>
      <c r="K41" s="32">
        <v>7.4626865671999996</v>
      </c>
      <c r="L41" s="32">
        <v>7.4626000000000001</v>
      </c>
    </row>
    <row r="42" spans="7:12" x14ac:dyDescent="0.3">
      <c r="G42" s="22" t="s">
        <v>67</v>
      </c>
      <c r="H42" s="23" t="s">
        <v>75</v>
      </c>
      <c r="I42" s="19">
        <v>22.661870503599999</v>
      </c>
      <c r="J42" s="30">
        <v>22.661870503599999</v>
      </c>
      <c r="K42" s="32">
        <v>22.661870503599999</v>
      </c>
      <c r="L42" s="32">
        <v>22.661799999999999</v>
      </c>
    </row>
    <row r="43" spans="7:12" x14ac:dyDescent="0.3">
      <c r="G43" s="24" t="s">
        <v>68</v>
      </c>
      <c r="H43" s="25" t="s">
        <v>76</v>
      </c>
      <c r="I43" s="19">
        <v>7.3212024785000001</v>
      </c>
      <c r="J43" s="30">
        <v>7.3212024785000001</v>
      </c>
      <c r="K43" s="32">
        <v>7.3212024785000001</v>
      </c>
      <c r="L43" s="32">
        <v>7.3212000000000002</v>
      </c>
    </row>
    <row r="44" spans="7:12" x14ac:dyDescent="0.3">
      <c r="H44" s="29" t="s">
        <v>81</v>
      </c>
      <c r="I44" s="18">
        <f>SUM(I36:I43)</f>
        <v>101.94558774879999</v>
      </c>
      <c r="J44" s="31">
        <f t="shared" ref="J44:L44" si="8">SUM(J36:J43)</f>
        <v>101.94558774879999</v>
      </c>
      <c r="K44" s="33">
        <f t="shared" si="8"/>
        <v>101.94558774879999</v>
      </c>
      <c r="L44" s="33">
        <f t="shared" si="8"/>
        <v>101.9451</v>
      </c>
    </row>
  </sheetData>
  <mergeCells count="6">
    <mergeCell ref="G18:J18"/>
    <mergeCell ref="G19:J19"/>
    <mergeCell ref="G20:J20"/>
    <mergeCell ref="G21:J21"/>
    <mergeCell ref="G22:J22"/>
    <mergeCell ref="G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D2B7-0E19-4A41-A56B-F742D4F6C949}">
  <dimension ref="A1:K8"/>
  <sheetViews>
    <sheetView topLeftCell="D1" workbookViewId="0">
      <selection activeCell="I2" sqref="I2"/>
    </sheetView>
  </sheetViews>
  <sheetFormatPr baseColWidth="10" defaultRowHeight="14.4" x14ac:dyDescent="0.3"/>
  <cols>
    <col min="3" max="3" width="12.44140625" bestFit="1" customWidth="1"/>
    <col min="5" max="7" width="12.44140625" bestFit="1" customWidth="1"/>
    <col min="10" max="10" width="12.44140625" bestFit="1" customWidth="1"/>
  </cols>
  <sheetData>
    <row r="1" spans="1:11" ht="28.8" x14ac:dyDescent="0.3">
      <c r="A1" s="3" t="s">
        <v>0</v>
      </c>
      <c r="B1" s="3" t="s">
        <v>1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11" x14ac:dyDescent="0.3">
      <c r="A2" s="1" t="s">
        <v>2</v>
      </c>
      <c r="B2" s="1">
        <v>64848</v>
      </c>
      <c r="C2" s="2">
        <v>250000</v>
      </c>
      <c r="D2" s="4">
        <f>20%*C2</f>
        <v>50000</v>
      </c>
      <c r="E2" s="4">
        <f>(C2-D2)*35%</f>
        <v>70000</v>
      </c>
      <c r="F2" s="4">
        <f>(C2-(D2+E2))*17%</f>
        <v>22100</v>
      </c>
      <c r="G2" s="4">
        <f>D2+E2+F2</f>
        <v>142100</v>
      </c>
      <c r="H2" s="4">
        <f>G2/B2</f>
        <v>2.1912780656303972</v>
      </c>
      <c r="I2" s="4">
        <f>H2*40%+H2</f>
        <v>3.0677892918825562</v>
      </c>
      <c r="J2" s="4">
        <f>C2-G2</f>
        <v>107900</v>
      </c>
      <c r="K2" s="4">
        <f>I2*B2-G2</f>
        <v>56840</v>
      </c>
    </row>
    <row r="3" spans="1:11" x14ac:dyDescent="0.3">
      <c r="A3" s="1" t="s">
        <v>3</v>
      </c>
      <c r="B3" s="1">
        <v>23006</v>
      </c>
      <c r="C3" s="2">
        <v>160000</v>
      </c>
      <c r="D3" s="4">
        <f>20%*C3</f>
        <v>32000</v>
      </c>
      <c r="E3" s="4">
        <f t="shared" ref="E3:E8" si="0">(C3-D3)*35%</f>
        <v>44800</v>
      </c>
      <c r="F3" s="4">
        <f t="shared" ref="F3:F8" si="1">(C3-(D3+E3))*17%</f>
        <v>14144.000000000002</v>
      </c>
      <c r="G3" s="4">
        <f t="shared" ref="G3:G8" si="2">D3+E3+F3</f>
        <v>90944</v>
      </c>
      <c r="H3" s="4">
        <f t="shared" ref="H3:H8" si="3">G3/B3</f>
        <v>3.9530557245935842</v>
      </c>
      <c r="I3" s="4">
        <f t="shared" ref="I3:I8" si="4">H3*40%+H3</f>
        <v>5.5342780144310177</v>
      </c>
      <c r="J3" s="4">
        <f t="shared" ref="J3:J8" si="5">C3-G3</f>
        <v>69056</v>
      </c>
      <c r="K3" s="4">
        <f t="shared" ref="K3:K8" si="6">I3*B3-G3</f>
        <v>36377.599999999991</v>
      </c>
    </row>
    <row r="4" spans="1:11" x14ac:dyDescent="0.3">
      <c r="A4" s="1" t="s">
        <v>4</v>
      </c>
      <c r="B4" s="1">
        <v>42880</v>
      </c>
      <c r="C4" s="2">
        <v>230000</v>
      </c>
      <c r="D4" s="4">
        <f t="shared" ref="D4:D8" si="7">20%*C4</f>
        <v>46000</v>
      </c>
      <c r="E4" s="4">
        <f t="shared" si="0"/>
        <v>64399.999999999993</v>
      </c>
      <c r="F4" s="4">
        <f t="shared" si="1"/>
        <v>20332</v>
      </c>
      <c r="G4" s="4">
        <f t="shared" si="2"/>
        <v>130732</v>
      </c>
      <c r="H4" s="4">
        <f t="shared" si="3"/>
        <v>3.0487873134328356</v>
      </c>
      <c r="I4" s="4">
        <f t="shared" si="4"/>
        <v>4.2683022388059699</v>
      </c>
      <c r="J4" s="4">
        <f t="shared" si="5"/>
        <v>99268</v>
      </c>
      <c r="K4" s="4">
        <f t="shared" si="6"/>
        <v>52292.799999999988</v>
      </c>
    </row>
    <row r="5" spans="1:11" x14ac:dyDescent="0.3">
      <c r="A5" s="1" t="s">
        <v>5</v>
      </c>
      <c r="B5" s="1">
        <v>23456</v>
      </c>
      <c r="C5" s="2">
        <v>140000</v>
      </c>
      <c r="D5" s="4">
        <f t="shared" si="7"/>
        <v>28000</v>
      </c>
      <c r="E5" s="4">
        <f t="shared" si="0"/>
        <v>39200</v>
      </c>
      <c r="F5" s="4">
        <f t="shared" si="1"/>
        <v>12376</v>
      </c>
      <c r="G5" s="4">
        <f t="shared" si="2"/>
        <v>79576</v>
      </c>
      <c r="H5" s="4">
        <f t="shared" si="3"/>
        <v>3.3925648021828105</v>
      </c>
      <c r="I5" s="4">
        <f t="shared" si="4"/>
        <v>4.7495907230559347</v>
      </c>
      <c r="J5" s="4">
        <f t="shared" si="5"/>
        <v>60424</v>
      </c>
      <c r="K5" s="4">
        <f t="shared" si="6"/>
        <v>31830.400000000009</v>
      </c>
    </row>
    <row r="6" spans="1:11" x14ac:dyDescent="0.3">
      <c r="A6" s="1" t="s">
        <v>6</v>
      </c>
      <c r="B6" s="1">
        <v>23432</v>
      </c>
      <c r="C6" s="2">
        <v>200000</v>
      </c>
      <c r="D6" s="4">
        <f t="shared" si="7"/>
        <v>40000</v>
      </c>
      <c r="E6" s="4">
        <f t="shared" si="0"/>
        <v>56000</v>
      </c>
      <c r="F6" s="4">
        <f t="shared" si="1"/>
        <v>17680</v>
      </c>
      <c r="G6" s="4">
        <f t="shared" si="2"/>
        <v>113680</v>
      </c>
      <c r="H6" s="4">
        <f t="shared" si="3"/>
        <v>4.8514851485148514</v>
      </c>
      <c r="I6" s="4">
        <f t="shared" si="4"/>
        <v>6.7920792079207919</v>
      </c>
      <c r="J6" s="4">
        <f t="shared" si="5"/>
        <v>86320</v>
      </c>
      <c r="K6" s="4">
        <f t="shared" si="6"/>
        <v>45472</v>
      </c>
    </row>
    <row r="7" spans="1:11" x14ac:dyDescent="0.3">
      <c r="A7" s="1" t="s">
        <v>7</v>
      </c>
      <c r="B7" s="1">
        <v>7558</v>
      </c>
      <c r="C7" s="2">
        <v>190000</v>
      </c>
      <c r="D7" s="4">
        <f t="shared" si="7"/>
        <v>38000</v>
      </c>
      <c r="E7" s="4">
        <f t="shared" si="0"/>
        <v>53200</v>
      </c>
      <c r="F7" s="4">
        <f t="shared" si="1"/>
        <v>16796</v>
      </c>
      <c r="G7" s="4">
        <f t="shared" si="2"/>
        <v>107996</v>
      </c>
      <c r="H7" s="4">
        <f t="shared" si="3"/>
        <v>14.288965334744642</v>
      </c>
      <c r="I7" s="4">
        <f t="shared" si="4"/>
        <v>20.0045514686425</v>
      </c>
      <c r="J7" s="4">
        <f t="shared" si="5"/>
        <v>82004</v>
      </c>
      <c r="K7" s="4">
        <f t="shared" si="6"/>
        <v>43198.400000000023</v>
      </c>
    </row>
    <row r="8" spans="1:11" x14ac:dyDescent="0.3">
      <c r="A8" s="1" t="s">
        <v>8</v>
      </c>
      <c r="B8" s="1">
        <v>14585</v>
      </c>
      <c r="C8" s="2">
        <v>220000</v>
      </c>
      <c r="D8" s="4">
        <f t="shared" si="7"/>
        <v>44000</v>
      </c>
      <c r="E8" s="4">
        <f t="shared" si="0"/>
        <v>61599.999999999993</v>
      </c>
      <c r="F8" s="4">
        <f t="shared" si="1"/>
        <v>19448</v>
      </c>
      <c r="G8" s="4">
        <f t="shared" si="2"/>
        <v>125048</v>
      </c>
      <c r="H8" s="4">
        <f t="shared" si="3"/>
        <v>8.5737401439835441</v>
      </c>
      <c r="I8" s="4">
        <f t="shared" si="4"/>
        <v>12.003236201576962</v>
      </c>
      <c r="J8" s="4">
        <f t="shared" si="5"/>
        <v>94952</v>
      </c>
      <c r="K8" s="4">
        <f t="shared" si="6"/>
        <v>50019.200000000012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Practica 1</vt:lpstr>
      <vt:lpstr>Practica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2025-04-01T17:09:32Z</dcterms:created>
  <dcterms:modified xsi:type="dcterms:W3CDTF">2025-04-03T17:55:13Z</dcterms:modified>
</cp:coreProperties>
</file>