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Juntas\Reporteria Recovery\"/>
    </mc:Choice>
  </mc:AlternateContent>
  <xr:revisionPtr revIDLastSave="0" documentId="13_ncr:1_{E6146D6C-20FE-4224-8F76-41D762AF80D8}" xr6:coauthVersionLast="45" xr6:coauthVersionMax="45" xr10:uidLastSave="{00000000-0000-0000-0000-000000000000}"/>
  <bookViews>
    <workbookView xWindow="-28920" yWindow="315" windowWidth="29040" windowHeight="15990" tabRatio="642" activeTab="7" xr2:uid="{00000000-000D-0000-FFFF-FFFF00000000}"/>
  </bookViews>
  <sheets>
    <sheet name="SUMMARY" sheetId="3" r:id="rId1"/>
    <sheet name="PRODUCTO" sheetId="19" r:id="rId2"/>
    <sheet name="AGENCIAS" sheetId="14" r:id="rId3"/>
    <sheet name="AGENCIAS 1" sheetId="23" r:id="rId4"/>
    <sheet name="AGENCIAS 2" sheetId="22" r:id="rId5"/>
    <sheet name="PLAZAS " sheetId="20" r:id="rId6"/>
    <sheet name="PLAZAS 2" sheetId="21" r:id="rId7"/>
    <sheet name="FLUJOS INSTITUCIONAL" sheetId="18" r:id="rId8"/>
    <sheet name="GESTION AGENCIA" sheetId="40" r:id="rId9"/>
    <sheet name="GESTION PLAZA" sheetId="39" r:id="rId10"/>
  </sheets>
  <definedNames>
    <definedName name="_xlnm._FilterDatabase" localSheetId="2" hidden="1">AGENCIAS!#REF!</definedName>
    <definedName name="_xlnm._FilterDatabase" localSheetId="3" hidden="1">'AGENCIAS 1'!#REF!</definedName>
    <definedName name="_xlnm._FilterDatabase" localSheetId="4" hidden="1">'AGENCIAS 2'!$A$4:$CL$139</definedName>
    <definedName name="_xlnm._FilterDatabase" localSheetId="9" hidden="1">'GESTION PLAZA'!$A$6:$AB$327</definedName>
    <definedName name="_xlnm._FilterDatabase" localSheetId="5" hidden="1">'PLAZAS '!#REF!</definedName>
    <definedName name="_xlnm.Print_Area" localSheetId="7">'FLUJOS INSTITUCIONAL'!$A$1:$G$51</definedName>
    <definedName name="_xlnm.Print_Area" localSheetId="5">'PLAZAS '!$B$5:$L$37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8" i="21" l="1"/>
  <c r="AK28" i="21" s="1"/>
  <c r="AG28" i="21"/>
  <c r="AH28" i="21" s="1"/>
  <c r="AE28" i="21"/>
  <c r="AD28" i="21"/>
  <c r="AC28" i="21"/>
  <c r="AB28" i="21"/>
  <c r="Y28" i="21"/>
  <c r="Z28" i="21" s="1"/>
  <c r="W28" i="21"/>
  <c r="X28" i="21" s="1"/>
  <c r="U28" i="21"/>
  <c r="P28" i="21"/>
  <c r="O28" i="21"/>
  <c r="N28" i="21"/>
  <c r="M28" i="21"/>
  <c r="AK27" i="21"/>
  <c r="AJ27" i="21"/>
  <c r="AH27" i="21"/>
  <c r="Z27" i="21"/>
  <c r="X27" i="21"/>
  <c r="Q27" i="21"/>
  <c r="AK26" i="21"/>
  <c r="AH26" i="21" s="1"/>
  <c r="AJ26" i="21"/>
  <c r="Z26" i="21"/>
  <c r="X26" i="21"/>
  <c r="Q26" i="21"/>
  <c r="AK25" i="21"/>
  <c r="AJ25" i="21"/>
  <c r="AH25" i="21"/>
  <c r="Z25" i="21"/>
  <c r="X25" i="21"/>
  <c r="Q25" i="21"/>
  <c r="AK24" i="21"/>
  <c r="AJ24" i="21" s="1"/>
  <c r="AH24" i="21"/>
  <c r="Z24" i="21"/>
  <c r="X24" i="21"/>
  <c r="Q24" i="21"/>
  <c r="AK23" i="21"/>
  <c r="AJ23" i="21"/>
  <c r="AH23" i="21"/>
  <c r="Z23" i="21"/>
  <c r="X23" i="21"/>
  <c r="Q23" i="21"/>
  <c r="AK22" i="21"/>
  <c r="AH22" i="21" s="1"/>
  <c r="AJ22" i="21"/>
  <c r="Z22" i="21"/>
  <c r="X22" i="21"/>
  <c r="Q22" i="21"/>
  <c r="AK21" i="21"/>
  <c r="AJ21" i="21"/>
  <c r="AH21" i="21"/>
  <c r="Z21" i="21"/>
  <c r="X21" i="21"/>
  <c r="Q21" i="21"/>
  <c r="AK20" i="21"/>
  <c r="AJ20" i="21" s="1"/>
  <c r="AH20" i="21"/>
  <c r="Z20" i="21"/>
  <c r="X20" i="21"/>
  <c r="Q20" i="21"/>
  <c r="AK19" i="21"/>
  <c r="AJ19" i="21"/>
  <c r="AH19" i="21"/>
  <c r="Z19" i="21"/>
  <c r="X19" i="21"/>
  <c r="Q19" i="21"/>
  <c r="AK18" i="21"/>
  <c r="AH18" i="21" s="1"/>
  <c r="AJ18" i="21"/>
  <c r="Z18" i="21"/>
  <c r="X18" i="21"/>
  <c r="Q18" i="21"/>
  <c r="AK17" i="21"/>
  <c r="AJ17" i="21"/>
  <c r="AH17" i="21"/>
  <c r="Z17" i="21"/>
  <c r="X17" i="21"/>
  <c r="Q17" i="21"/>
  <c r="AK16" i="21"/>
  <c r="AJ16" i="21" s="1"/>
  <c r="AH16" i="21"/>
  <c r="Z16" i="21"/>
  <c r="X16" i="21"/>
  <c r="Q16" i="21"/>
  <c r="AK15" i="21"/>
  <c r="AJ15" i="21"/>
  <c r="AH15" i="21"/>
  <c r="Z15" i="21"/>
  <c r="X15" i="21"/>
  <c r="Q15" i="21"/>
  <c r="AK14" i="21"/>
  <c r="AH14" i="21" s="1"/>
  <c r="AJ14" i="21"/>
  <c r="Z14" i="21"/>
  <c r="X14" i="21"/>
  <c r="Q14" i="21"/>
  <c r="AK13" i="21"/>
  <c r="AJ13" i="21"/>
  <c r="AH13" i="21"/>
  <c r="Z13" i="21"/>
  <c r="X13" i="21"/>
  <c r="Q13" i="21"/>
  <c r="AK12" i="21"/>
  <c r="AJ12" i="21" s="1"/>
  <c r="AH12" i="21"/>
  <c r="Z12" i="21"/>
  <c r="X12" i="21"/>
  <c r="Q12" i="21"/>
  <c r="AK11" i="21"/>
  <c r="AJ11" i="21"/>
  <c r="AH11" i="21"/>
  <c r="Z11" i="21"/>
  <c r="X11" i="21"/>
  <c r="Q11" i="21"/>
  <c r="AK10" i="21"/>
  <c r="AH10" i="21" s="1"/>
  <c r="AJ10" i="21"/>
  <c r="Z10" i="21"/>
  <c r="X10" i="21"/>
  <c r="Q10" i="21"/>
  <c r="AK9" i="21"/>
  <c r="AJ9" i="21"/>
  <c r="AH9" i="21"/>
  <c r="Z9" i="21"/>
  <c r="X9" i="21"/>
  <c r="Q9" i="21"/>
  <c r="AK8" i="21"/>
  <c r="AJ8" i="21" s="1"/>
  <c r="AH8" i="21"/>
  <c r="Z8" i="21"/>
  <c r="X8" i="21"/>
  <c r="Q8" i="21"/>
  <c r="AK7" i="21"/>
  <c r="AJ7" i="21"/>
  <c r="AH7" i="21"/>
  <c r="Z7" i="21"/>
  <c r="X7" i="21"/>
  <c r="Q7" i="21"/>
  <c r="AK6" i="21"/>
  <c r="AH6" i="21" s="1"/>
  <c r="AJ6" i="21"/>
  <c r="Z6" i="21"/>
  <c r="X6" i="21"/>
  <c r="Q6" i="21"/>
  <c r="AK5" i="21"/>
  <c r="AJ5" i="21"/>
  <c r="AH5" i="21"/>
  <c r="Z5" i="21"/>
  <c r="X5" i="21"/>
  <c r="Q5" i="21"/>
  <c r="AK4" i="21"/>
  <c r="AJ4" i="21" s="1"/>
  <c r="Z4" i="21"/>
  <c r="X4" i="21"/>
  <c r="Q4" i="21"/>
  <c r="Q28" i="21" s="1"/>
  <c r="AJ28" i="21" l="1"/>
  <c r="AH4" i="21"/>
  <c r="EP37" i="20" l="1"/>
  <c r="EP36" i="20"/>
  <c r="EO36" i="20"/>
  <c r="EP35" i="20"/>
  <c r="EO35" i="20"/>
  <c r="EP34" i="20"/>
  <c r="EO34" i="20"/>
  <c r="EP33" i="20"/>
  <c r="EO33" i="20"/>
  <c r="EP32" i="20"/>
  <c r="EO32" i="20"/>
  <c r="EP31" i="20"/>
  <c r="EO31" i="20"/>
  <c r="EP28" i="20"/>
  <c r="EO28" i="20"/>
  <c r="EP27" i="20"/>
  <c r="EO27" i="20"/>
  <c r="EP26" i="20"/>
  <c r="EO26" i="20"/>
  <c r="EP25" i="20"/>
  <c r="EO25" i="20"/>
  <c r="EP24" i="20"/>
  <c r="EO24" i="20"/>
  <c r="EP23" i="20"/>
  <c r="EO23" i="20"/>
  <c r="EP22" i="20"/>
  <c r="EO22" i="20"/>
  <c r="EP20" i="20"/>
  <c r="EO20" i="20"/>
  <c r="EP19" i="20"/>
  <c r="EO19" i="20"/>
  <c r="EP18" i="20"/>
  <c r="EO18" i="20"/>
  <c r="EP17" i="20"/>
  <c r="EO17" i="20"/>
  <c r="EP16" i="20"/>
  <c r="EO16" i="20"/>
  <c r="EP15" i="20"/>
  <c r="EO15" i="20"/>
  <c r="EP14" i="20"/>
  <c r="EO14" i="20"/>
  <c r="EP13" i="20"/>
  <c r="EO13" i="20"/>
  <c r="EP12" i="20"/>
  <c r="EO12" i="20"/>
  <c r="EP11" i="20"/>
  <c r="EO11" i="20"/>
  <c r="EP7" i="20"/>
  <c r="AY26" i="14"/>
  <c r="AX26" i="14"/>
  <c r="BA25" i="14"/>
  <c r="AZ25" i="14"/>
  <c r="AY25" i="14"/>
  <c r="AX25" i="14"/>
  <c r="BA24" i="14"/>
  <c r="AZ24" i="14"/>
  <c r="AY24" i="14"/>
  <c r="AX24" i="14"/>
  <c r="BA23" i="14"/>
  <c r="AZ23" i="14"/>
  <c r="AY23" i="14"/>
  <c r="AX23" i="14"/>
  <c r="BA22" i="14"/>
  <c r="AZ22" i="14"/>
  <c r="AY22" i="14"/>
  <c r="AX22" i="14"/>
  <c r="BA21" i="14"/>
  <c r="AZ21" i="14"/>
  <c r="AY21" i="14"/>
  <c r="AX21" i="14"/>
  <c r="BA20" i="14"/>
  <c r="AZ20" i="14"/>
  <c r="AY20" i="14"/>
  <c r="AX20" i="14"/>
  <c r="BA19" i="14"/>
  <c r="AZ19" i="14"/>
  <c r="AY19" i="14"/>
  <c r="AX19" i="14"/>
  <c r="BA18" i="14"/>
  <c r="AZ18" i="14"/>
  <c r="AY18" i="14"/>
  <c r="AX18" i="14"/>
  <c r="BA17" i="14"/>
  <c r="AZ17" i="14"/>
  <c r="AY17" i="14"/>
  <c r="AX17" i="14"/>
  <c r="BA16" i="14"/>
  <c r="AZ16" i="14"/>
  <c r="AY16" i="14"/>
  <c r="AX16" i="14"/>
  <c r="BA15" i="14"/>
  <c r="AZ15" i="14"/>
  <c r="AY15" i="14"/>
  <c r="AX15" i="14"/>
  <c r="BA14" i="14"/>
  <c r="AZ14" i="14"/>
  <c r="AY14" i="14"/>
  <c r="AX14" i="14"/>
  <c r="BA13" i="14"/>
  <c r="AZ13" i="14"/>
  <c r="AY13" i="14"/>
  <c r="AX13" i="14"/>
  <c r="BA12" i="14"/>
  <c r="AZ12" i="14"/>
  <c r="AY12" i="14"/>
  <c r="AX12" i="14"/>
  <c r="BA11" i="14"/>
  <c r="AZ11" i="14"/>
  <c r="AY11" i="14"/>
  <c r="AX11" i="14"/>
  <c r="BA10" i="14"/>
  <c r="AZ10" i="14"/>
  <c r="AY10" i="14"/>
  <c r="AX10" i="14"/>
  <c r="BA9" i="14"/>
  <c r="AZ9" i="14"/>
  <c r="AY9" i="14"/>
  <c r="AX9" i="14"/>
  <c r="BA8" i="14"/>
  <c r="AZ8" i="14"/>
  <c r="BA7" i="14"/>
  <c r="AZ7" i="14"/>
  <c r="AY7" i="14"/>
  <c r="AX7" i="14"/>
  <c r="BA6" i="14"/>
  <c r="AZ6" i="14"/>
  <c r="AY6" i="14"/>
  <c r="AX6" i="14"/>
  <c r="BA5" i="14"/>
  <c r="AP5" i="14"/>
  <c r="AZ5" i="14"/>
  <c r="AO5" i="14"/>
  <c r="AY5" i="14"/>
  <c r="AN5" i="14"/>
  <c r="AX5" i="14"/>
  <c r="AM5" i="14"/>
  <c r="AV29" i="14"/>
  <c r="AV26" i="14"/>
  <c r="AV25" i="14"/>
  <c r="AV24" i="14"/>
  <c r="AV23" i="14"/>
  <c r="AV22" i="14"/>
  <c r="AV21" i="14"/>
  <c r="AV20" i="14"/>
  <c r="AV19" i="14"/>
  <c r="AV18" i="14"/>
  <c r="AV17" i="14"/>
  <c r="AV16" i="14"/>
  <c r="AV15" i="14"/>
  <c r="AV14" i="14"/>
  <c r="AV13" i="14"/>
  <c r="AV12" i="14"/>
  <c r="AV11" i="14"/>
  <c r="AV10" i="14"/>
  <c r="AV9" i="14"/>
  <c r="AV8" i="14"/>
  <c r="AV7" i="14"/>
  <c r="AV6" i="14"/>
  <c r="AV5" i="14"/>
  <c r="Q276" i="39" l="1"/>
  <c r="P276" i="39"/>
  <c r="L276" i="39"/>
  <c r="K276" i="39"/>
  <c r="G276" i="39"/>
  <c r="F276" i="39"/>
  <c r="Q275" i="39"/>
  <c r="P275" i="39"/>
  <c r="Q274" i="39"/>
  <c r="P274" i="39"/>
  <c r="Q273" i="39"/>
  <c r="P273" i="39"/>
  <c r="Q272" i="39"/>
  <c r="P272" i="39"/>
  <c r="Q271" i="39"/>
  <c r="P271" i="39"/>
  <c r="Q270" i="39"/>
  <c r="P270" i="39"/>
  <c r="Q269" i="39"/>
  <c r="P269" i="39"/>
  <c r="Q268" i="39"/>
  <c r="P268" i="39"/>
  <c r="Q267" i="39"/>
  <c r="P267" i="39"/>
  <c r="Q266" i="39"/>
  <c r="P266" i="39"/>
  <c r="Q265" i="39"/>
  <c r="P265" i="39"/>
  <c r="Q264" i="39"/>
  <c r="P264" i="39"/>
  <c r="Q263" i="39"/>
  <c r="P263" i="39"/>
  <c r="Q262" i="39"/>
  <c r="P262" i="39"/>
  <c r="Q261" i="39"/>
  <c r="P261" i="39"/>
  <c r="G261" i="39"/>
  <c r="F261" i="39"/>
  <c r="Q260" i="39"/>
  <c r="P260" i="39"/>
  <c r="G260" i="39"/>
  <c r="F260" i="39"/>
  <c r="Q259" i="39"/>
  <c r="P259" i="39"/>
  <c r="L259" i="39"/>
  <c r="K259" i="39"/>
  <c r="Q258" i="39"/>
  <c r="P258" i="39"/>
  <c r="Q257" i="39"/>
  <c r="P257" i="39"/>
  <c r="Q256" i="39"/>
  <c r="P256" i="39"/>
  <c r="Q255" i="39"/>
  <c r="P255" i="39"/>
  <c r="Q254" i="39"/>
  <c r="P254" i="39"/>
  <c r="Q253" i="39"/>
  <c r="P253" i="39"/>
  <c r="L253" i="39"/>
  <c r="K253" i="39"/>
  <c r="Q252" i="39"/>
  <c r="P252" i="39"/>
  <c r="Q251" i="39"/>
  <c r="P251" i="39"/>
  <c r="Q250" i="39"/>
  <c r="P250" i="39"/>
  <c r="Q249" i="39"/>
  <c r="P249" i="39"/>
  <c r="Q248" i="39"/>
  <c r="P248" i="39"/>
  <c r="Q247" i="39"/>
  <c r="P247" i="39"/>
  <c r="Q246" i="39"/>
  <c r="P246" i="39"/>
  <c r="Q245" i="39"/>
  <c r="P245" i="39"/>
  <c r="Q244" i="39"/>
  <c r="P244" i="39"/>
  <c r="Q243" i="39"/>
  <c r="P243" i="39"/>
  <c r="Q242" i="39"/>
  <c r="P242" i="39"/>
  <c r="Q241" i="39"/>
  <c r="P241" i="39"/>
  <c r="Q240" i="39"/>
  <c r="P240" i="39"/>
  <c r="Q239" i="39"/>
  <c r="P239" i="39"/>
  <c r="Q238" i="39"/>
  <c r="P238" i="39"/>
  <c r="Q237" i="39"/>
  <c r="P237" i="39"/>
  <c r="Q236" i="39"/>
  <c r="P236" i="39"/>
  <c r="Q235" i="39"/>
  <c r="P235" i="39"/>
  <c r="Q234" i="39"/>
  <c r="P234" i="39"/>
  <c r="Q233" i="39"/>
  <c r="P233" i="39"/>
  <c r="Q232" i="39"/>
  <c r="P232" i="39"/>
  <c r="Q231" i="39"/>
  <c r="P231" i="39"/>
  <c r="Q230" i="39"/>
  <c r="P230" i="39"/>
  <c r="Q229" i="39"/>
  <c r="P229" i="39"/>
  <c r="L229" i="39"/>
  <c r="K229" i="39"/>
  <c r="G229" i="39"/>
  <c r="F229" i="39"/>
  <c r="Q228" i="39"/>
  <c r="P228" i="39"/>
  <c r="G228" i="39"/>
  <c r="F228" i="39"/>
  <c r="Q227" i="39"/>
  <c r="P227" i="39"/>
  <c r="Q226" i="39"/>
  <c r="P226" i="39"/>
  <c r="G226" i="39"/>
  <c r="F226" i="39"/>
  <c r="Q225" i="39"/>
  <c r="P225" i="39"/>
  <c r="L225" i="39"/>
  <c r="K225" i="39"/>
  <c r="G225" i="39"/>
  <c r="F225" i="39"/>
  <c r="Q224" i="39"/>
  <c r="P224" i="39"/>
  <c r="L224" i="39"/>
  <c r="K224" i="39"/>
  <c r="G224" i="39"/>
  <c r="F224" i="39"/>
  <c r="Q223" i="39"/>
  <c r="P223" i="39"/>
  <c r="Q222" i="39"/>
  <c r="P222" i="39"/>
  <c r="L222" i="39"/>
  <c r="K222" i="39"/>
  <c r="G222" i="39"/>
  <c r="F222" i="39"/>
  <c r="Q221" i="39"/>
  <c r="P221" i="39"/>
  <c r="L221" i="39"/>
  <c r="K221" i="39"/>
  <c r="G221" i="39"/>
  <c r="F221" i="39"/>
  <c r="Q220" i="39"/>
  <c r="P220" i="39"/>
  <c r="Q219" i="39"/>
  <c r="P219" i="39"/>
  <c r="Q218" i="39"/>
  <c r="P218" i="39"/>
  <c r="Q217" i="39"/>
  <c r="P217" i="39"/>
  <c r="Q216" i="39"/>
  <c r="P216" i="39"/>
  <c r="G216" i="39"/>
  <c r="F216" i="39"/>
  <c r="Q215" i="39"/>
  <c r="P215" i="39"/>
  <c r="G215" i="39"/>
  <c r="F215" i="39"/>
  <c r="Q214" i="39"/>
  <c r="P214" i="39"/>
  <c r="Q213" i="39"/>
  <c r="P213" i="39"/>
  <c r="Q212" i="39"/>
  <c r="P212" i="39"/>
  <c r="Q211" i="39"/>
  <c r="P211" i="39"/>
  <c r="G211" i="39"/>
  <c r="F211" i="39"/>
  <c r="Q210" i="39"/>
  <c r="P210" i="39"/>
  <c r="G210" i="39"/>
  <c r="F210" i="39"/>
  <c r="Q209" i="39"/>
  <c r="P209" i="39"/>
  <c r="Q208" i="39"/>
  <c r="P208" i="39"/>
  <c r="Q207" i="39"/>
  <c r="P207" i="39"/>
  <c r="Q206" i="39"/>
  <c r="P206" i="39"/>
  <c r="Q205" i="39"/>
  <c r="P205" i="39"/>
  <c r="Q204" i="39"/>
  <c r="P204" i="39"/>
  <c r="G204" i="39"/>
  <c r="F204" i="39"/>
  <c r="Q203" i="39"/>
  <c r="P203" i="39"/>
  <c r="G203" i="39"/>
  <c r="F203" i="39"/>
  <c r="Q202" i="39"/>
  <c r="P202" i="39"/>
  <c r="Q201" i="39"/>
  <c r="P201" i="39"/>
  <c r="Q200" i="39"/>
  <c r="P200" i="39"/>
  <c r="Q199" i="39"/>
  <c r="P199" i="39"/>
  <c r="Q198" i="39"/>
  <c r="P198" i="39"/>
  <c r="Q197" i="39"/>
  <c r="P197" i="39"/>
  <c r="Q196" i="39"/>
  <c r="P196" i="39"/>
  <c r="G196" i="39"/>
  <c r="F196" i="39"/>
  <c r="Q195" i="39"/>
  <c r="P195" i="39"/>
  <c r="Q194" i="39"/>
  <c r="P194" i="39"/>
  <c r="Q193" i="39"/>
  <c r="P193" i="39"/>
  <c r="Q192" i="39"/>
  <c r="P192" i="39"/>
  <c r="L192" i="39"/>
  <c r="K192" i="39"/>
  <c r="G192" i="39"/>
  <c r="F192" i="39"/>
  <c r="Q191" i="39"/>
  <c r="P191" i="39"/>
  <c r="Q190" i="39"/>
  <c r="P190" i="39"/>
  <c r="Q189" i="39"/>
  <c r="P189" i="39"/>
  <c r="G189" i="39"/>
  <c r="F189" i="39"/>
  <c r="Q188" i="39"/>
  <c r="P188" i="39"/>
  <c r="Q187" i="39"/>
  <c r="P187" i="39"/>
  <c r="L187" i="39"/>
  <c r="K187" i="39"/>
  <c r="Q186" i="39"/>
  <c r="P186" i="39"/>
  <c r="Q185" i="39"/>
  <c r="P185" i="39"/>
  <c r="Q184" i="39"/>
  <c r="P184" i="39"/>
  <c r="Q183" i="39"/>
  <c r="P183" i="39"/>
  <c r="L183" i="39"/>
  <c r="K183" i="39"/>
  <c r="G183" i="39"/>
  <c r="F183" i="39"/>
  <c r="Q182" i="39"/>
  <c r="P182" i="39"/>
  <c r="Q181" i="39"/>
  <c r="P181" i="39"/>
  <c r="L181" i="39"/>
  <c r="K181" i="39"/>
  <c r="Q180" i="39"/>
  <c r="P180" i="39"/>
  <c r="Q179" i="39"/>
  <c r="P179" i="39"/>
  <c r="G179" i="39"/>
  <c r="F179" i="39"/>
  <c r="Q178" i="39"/>
  <c r="P178" i="39"/>
  <c r="Q177" i="39"/>
  <c r="P177" i="39"/>
  <c r="G177" i="39"/>
  <c r="F177" i="39"/>
  <c r="Q176" i="39"/>
  <c r="P176" i="39"/>
  <c r="G176" i="39"/>
  <c r="F176" i="39"/>
  <c r="Q175" i="39"/>
  <c r="P175" i="39"/>
  <c r="L175" i="39"/>
  <c r="K175" i="39"/>
  <c r="Q174" i="39"/>
  <c r="P174" i="39"/>
  <c r="Q173" i="39"/>
  <c r="P173" i="39"/>
  <c r="Q172" i="39"/>
  <c r="P172" i="39"/>
  <c r="Q171" i="39"/>
  <c r="P171" i="39"/>
  <c r="Q170" i="39"/>
  <c r="P170" i="39"/>
  <c r="Q169" i="39"/>
  <c r="P169" i="39"/>
  <c r="Q168" i="39"/>
  <c r="P168" i="39"/>
  <c r="Q167" i="39"/>
  <c r="P167" i="39"/>
  <c r="Q166" i="39"/>
  <c r="P166" i="39"/>
  <c r="Q165" i="39"/>
  <c r="P165" i="39"/>
  <c r="Q164" i="39"/>
  <c r="P164" i="39"/>
  <c r="Q163" i="39"/>
  <c r="P163" i="39"/>
  <c r="Q162" i="39"/>
  <c r="P162" i="39"/>
  <c r="Q161" i="39"/>
  <c r="P161" i="39"/>
  <c r="Q160" i="39"/>
  <c r="P160" i="39"/>
  <c r="Q159" i="39"/>
  <c r="P159" i="39"/>
  <c r="Q158" i="39"/>
  <c r="P158" i="39"/>
  <c r="Q157" i="39"/>
  <c r="P157" i="39"/>
  <c r="Q156" i="39"/>
  <c r="P156" i="39"/>
  <c r="Q155" i="39"/>
  <c r="P155" i="39"/>
  <c r="Q154" i="39"/>
  <c r="P154" i="39"/>
  <c r="Q153" i="39"/>
  <c r="P153" i="39"/>
  <c r="Q152" i="39"/>
  <c r="P152" i="39"/>
  <c r="Q151" i="39"/>
  <c r="P151" i="39"/>
  <c r="Q150" i="39"/>
  <c r="P150" i="39"/>
  <c r="Q149" i="39"/>
  <c r="P149" i="39"/>
  <c r="Q148" i="39"/>
  <c r="P148" i="39"/>
  <c r="Q147" i="39"/>
  <c r="P147" i="39"/>
  <c r="G147" i="39"/>
  <c r="F147" i="39"/>
  <c r="Q146" i="39"/>
  <c r="P146" i="39"/>
  <c r="G146" i="39"/>
  <c r="F146" i="39"/>
  <c r="Q145" i="39"/>
  <c r="P145" i="39"/>
  <c r="Q144" i="39"/>
  <c r="P144" i="39"/>
  <c r="Q143" i="39"/>
  <c r="P143" i="39"/>
  <c r="Q142" i="39"/>
  <c r="P142" i="39"/>
  <c r="Q141" i="39"/>
  <c r="P141" i="39"/>
  <c r="Q140" i="39"/>
  <c r="P140" i="39"/>
  <c r="Q139" i="39"/>
  <c r="P139" i="39"/>
  <c r="Q138" i="39"/>
  <c r="P138" i="39"/>
  <c r="Q137" i="39"/>
  <c r="P137" i="39"/>
  <c r="Q136" i="39"/>
  <c r="P136" i="39"/>
  <c r="Q135" i="39"/>
  <c r="P135" i="39"/>
  <c r="Q134" i="39"/>
  <c r="P134" i="39"/>
  <c r="Q133" i="39"/>
  <c r="P133" i="39"/>
  <c r="Q132" i="39"/>
  <c r="P132" i="39"/>
  <c r="Q131" i="39"/>
  <c r="P131" i="39"/>
  <c r="Q130" i="39"/>
  <c r="P130" i="39"/>
  <c r="Q129" i="39"/>
  <c r="P129" i="39"/>
  <c r="Q128" i="39"/>
  <c r="P128" i="39"/>
  <c r="Q127" i="39"/>
  <c r="P127" i="39"/>
  <c r="Q126" i="39"/>
  <c r="P126" i="39"/>
  <c r="Q125" i="39"/>
  <c r="P125" i="39"/>
  <c r="Q124" i="39"/>
  <c r="P124" i="39"/>
  <c r="Q123" i="39"/>
  <c r="P123" i="39"/>
  <c r="Q122" i="39"/>
  <c r="P122" i="39"/>
  <c r="Q121" i="39"/>
  <c r="P121" i="39"/>
  <c r="G121" i="39"/>
  <c r="F121" i="39"/>
  <c r="Q120" i="39"/>
  <c r="P120" i="39"/>
  <c r="Q119" i="39"/>
  <c r="P119" i="39"/>
  <c r="Q118" i="39"/>
  <c r="P118" i="39"/>
  <c r="Q117" i="39"/>
  <c r="P117" i="39"/>
  <c r="Q116" i="39"/>
  <c r="P116" i="39"/>
  <c r="G116" i="39"/>
  <c r="F116" i="39"/>
  <c r="Q115" i="39"/>
  <c r="P115" i="39"/>
  <c r="Q114" i="39"/>
  <c r="P114" i="39"/>
  <c r="Q113" i="39"/>
  <c r="P113" i="39"/>
  <c r="Q112" i="39"/>
  <c r="P112" i="39"/>
  <c r="G112" i="39"/>
  <c r="F112" i="39"/>
  <c r="Q111" i="39"/>
  <c r="P111" i="39"/>
  <c r="G111" i="39"/>
  <c r="F111" i="39"/>
  <c r="Q110" i="39"/>
  <c r="P110" i="39"/>
  <c r="G110" i="39"/>
  <c r="F110" i="39"/>
  <c r="Q109" i="39"/>
  <c r="P109" i="39"/>
  <c r="Q108" i="39"/>
  <c r="P108" i="39"/>
  <c r="Q107" i="39"/>
  <c r="P107" i="39"/>
  <c r="Q106" i="39"/>
  <c r="P106" i="39"/>
  <c r="Q105" i="39"/>
  <c r="P105" i="39"/>
  <c r="Q104" i="39"/>
  <c r="P104" i="39"/>
  <c r="Q103" i="39"/>
  <c r="P103" i="39"/>
  <c r="Q102" i="39"/>
  <c r="P102" i="39"/>
  <c r="Q101" i="39"/>
  <c r="P101" i="39"/>
  <c r="Q100" i="39"/>
  <c r="P100" i="39"/>
  <c r="Q99" i="39"/>
  <c r="P99" i="39"/>
  <c r="Q98" i="39"/>
  <c r="P98" i="39"/>
  <c r="G98" i="39"/>
  <c r="F98" i="39"/>
  <c r="G97" i="39"/>
  <c r="F97" i="39"/>
  <c r="Q96" i="39"/>
  <c r="P96" i="39"/>
  <c r="Q95" i="39"/>
  <c r="P95" i="39"/>
  <c r="Q94" i="39"/>
  <c r="P94" i="39"/>
  <c r="Q93" i="39"/>
  <c r="P93" i="39"/>
  <c r="Q92" i="39"/>
  <c r="P92" i="39"/>
  <c r="Q91" i="39"/>
  <c r="P91" i="39"/>
  <c r="Q90" i="39"/>
  <c r="P90" i="39"/>
  <c r="Q89" i="39"/>
  <c r="P89" i="39"/>
  <c r="Q88" i="39"/>
  <c r="P88" i="39"/>
  <c r="Q87" i="39"/>
  <c r="P87" i="39"/>
  <c r="Q86" i="39"/>
  <c r="P86" i="39"/>
  <c r="Q85" i="39"/>
  <c r="P85" i="39"/>
  <c r="Q84" i="39"/>
  <c r="P84" i="39"/>
  <c r="Q83" i="39"/>
  <c r="P83" i="39"/>
  <c r="G83" i="39"/>
  <c r="F83" i="39"/>
  <c r="Q82" i="39"/>
  <c r="P82" i="39"/>
  <c r="Q81" i="39"/>
  <c r="P81" i="39"/>
  <c r="Q80" i="39"/>
  <c r="P80" i="39"/>
  <c r="Q79" i="39"/>
  <c r="P79" i="39"/>
  <c r="Q78" i="39"/>
  <c r="P78" i="39"/>
  <c r="G78" i="39"/>
  <c r="F78" i="39"/>
  <c r="Q77" i="39"/>
  <c r="P77" i="39"/>
  <c r="Q76" i="39"/>
  <c r="P76" i="39"/>
  <c r="Q75" i="39"/>
  <c r="P75" i="39"/>
  <c r="Q74" i="39"/>
  <c r="P74" i="39"/>
  <c r="Q73" i="39"/>
  <c r="P73" i="39"/>
  <c r="Q72" i="39"/>
  <c r="P72" i="39"/>
  <c r="G72" i="39"/>
  <c r="F72" i="39"/>
  <c r="Q71" i="39"/>
  <c r="P71" i="39"/>
  <c r="Q70" i="39"/>
  <c r="P70" i="39"/>
  <c r="Q69" i="39"/>
  <c r="P69" i="39"/>
  <c r="Q68" i="39"/>
  <c r="P68" i="39"/>
  <c r="G68" i="39"/>
  <c r="F68" i="39"/>
  <c r="Q67" i="39"/>
  <c r="P67" i="39"/>
  <c r="Q66" i="39"/>
  <c r="P66" i="39"/>
  <c r="Q65" i="39"/>
  <c r="P65" i="39"/>
  <c r="Q64" i="39"/>
  <c r="P64" i="39"/>
  <c r="Q63" i="39"/>
  <c r="P63" i="39"/>
  <c r="G63" i="39"/>
  <c r="F63" i="39"/>
  <c r="Q62" i="39"/>
  <c r="P62" i="39"/>
  <c r="Q61" i="39"/>
  <c r="P61" i="39"/>
  <c r="Q60" i="39"/>
  <c r="P60" i="39"/>
  <c r="Q59" i="39"/>
  <c r="P59" i="39"/>
  <c r="Q58" i="39"/>
  <c r="P58" i="39"/>
  <c r="Q57" i="39"/>
  <c r="P57" i="39"/>
  <c r="Q56" i="39"/>
  <c r="P56" i="39"/>
  <c r="G56" i="39"/>
  <c r="F56" i="39"/>
  <c r="Q55" i="39"/>
  <c r="P55" i="39"/>
  <c r="Q54" i="39"/>
  <c r="P54" i="39"/>
  <c r="Q53" i="39"/>
  <c r="P53" i="39"/>
  <c r="Q52" i="39"/>
  <c r="P52" i="39"/>
  <c r="Q51" i="39"/>
  <c r="P51" i="39"/>
  <c r="Q50" i="39"/>
  <c r="P50" i="39"/>
  <c r="Q49" i="39"/>
  <c r="P49" i="39"/>
  <c r="Q48" i="39"/>
  <c r="P48" i="39"/>
  <c r="Q47" i="39"/>
  <c r="P47" i="39"/>
  <c r="Q46" i="39"/>
  <c r="P46" i="39"/>
  <c r="Q45" i="39"/>
  <c r="P45" i="39"/>
  <c r="Q44" i="39"/>
  <c r="P44" i="39"/>
  <c r="Q43" i="39"/>
  <c r="P43" i="39"/>
  <c r="Q42" i="39"/>
  <c r="P42" i="39"/>
  <c r="Q41" i="39"/>
  <c r="P41" i="39"/>
  <c r="Q40" i="39"/>
  <c r="P40" i="39"/>
  <c r="Q39" i="39"/>
  <c r="P39" i="39"/>
  <c r="Q38" i="39"/>
  <c r="P38" i="39"/>
  <c r="Q37" i="39"/>
  <c r="P37" i="39"/>
  <c r="Q36" i="39"/>
  <c r="P36" i="39"/>
  <c r="Q35" i="39"/>
  <c r="P35" i="39"/>
  <c r="Q34" i="39"/>
  <c r="P34" i="39"/>
  <c r="Q33" i="39"/>
  <c r="P33" i="39"/>
  <c r="Q32" i="39"/>
  <c r="P32" i="39"/>
  <c r="Q31" i="39"/>
  <c r="P31" i="39"/>
  <c r="Q30" i="39"/>
  <c r="P30" i="39"/>
  <c r="Q29" i="39"/>
  <c r="P29" i="39"/>
  <c r="Q28" i="39"/>
  <c r="P28" i="39"/>
  <c r="Q27" i="39"/>
  <c r="P27" i="39"/>
  <c r="Q26" i="39"/>
  <c r="P26" i="39"/>
  <c r="Q25" i="39"/>
  <c r="P25" i="39"/>
  <c r="Q24" i="39"/>
  <c r="P24" i="39"/>
  <c r="Q23" i="39"/>
  <c r="P23" i="39"/>
  <c r="Q22" i="39"/>
  <c r="P22" i="39"/>
  <c r="Q21" i="39"/>
  <c r="P21" i="39"/>
  <c r="Q20" i="39"/>
  <c r="P20" i="39"/>
  <c r="Q19" i="39"/>
  <c r="P19" i="39"/>
  <c r="Q18" i="39"/>
  <c r="P18" i="39"/>
  <c r="Q17" i="39"/>
  <c r="P17" i="39"/>
  <c r="Q16" i="39"/>
  <c r="P16" i="39"/>
  <c r="Q15" i="39"/>
  <c r="P15" i="39"/>
  <c r="Q14" i="39"/>
  <c r="P14" i="39"/>
  <c r="Q13" i="39"/>
  <c r="P13" i="39"/>
  <c r="Q12" i="39"/>
  <c r="P12" i="39"/>
  <c r="Q11" i="39"/>
  <c r="P11" i="39"/>
  <c r="Q10" i="39"/>
  <c r="P10" i="39"/>
  <c r="Q9" i="39"/>
  <c r="P9" i="39"/>
  <c r="S179" i="40"/>
  <c r="R179" i="40"/>
  <c r="N179" i="40"/>
  <c r="M179" i="40"/>
  <c r="L179" i="40"/>
  <c r="G179" i="40"/>
  <c r="F179" i="40"/>
  <c r="S178" i="40"/>
  <c r="R178" i="40"/>
  <c r="S177" i="40"/>
  <c r="R177" i="40"/>
  <c r="S176" i="40"/>
  <c r="R176" i="40"/>
  <c r="S175" i="40"/>
  <c r="R175" i="40"/>
  <c r="S174" i="40"/>
  <c r="R174" i="40"/>
  <c r="S173" i="40"/>
  <c r="R173" i="40"/>
  <c r="S172" i="40"/>
  <c r="R172" i="40"/>
  <c r="S171" i="40"/>
  <c r="R171" i="40"/>
  <c r="S170" i="40"/>
  <c r="R170" i="40"/>
  <c r="S169" i="40"/>
  <c r="R169" i="40"/>
  <c r="G168" i="40"/>
  <c r="F168" i="40"/>
  <c r="G167" i="40"/>
  <c r="F167" i="40"/>
  <c r="G166" i="40"/>
  <c r="F166" i="40"/>
  <c r="G165" i="40"/>
  <c r="F165" i="40"/>
  <c r="G164" i="40"/>
  <c r="F164" i="40"/>
  <c r="G163" i="40"/>
  <c r="F163" i="40"/>
  <c r="G162" i="40"/>
  <c r="F162" i="40"/>
  <c r="G161" i="40"/>
  <c r="F161" i="40"/>
  <c r="G160" i="40"/>
  <c r="F160" i="40"/>
  <c r="G159" i="40"/>
  <c r="F159" i="40"/>
  <c r="S158" i="40"/>
  <c r="R158" i="40"/>
  <c r="S157" i="40"/>
  <c r="R157" i="40"/>
  <c r="S156" i="40"/>
  <c r="R156" i="40"/>
  <c r="S155" i="40"/>
  <c r="R155" i="40"/>
  <c r="S154" i="40"/>
  <c r="R154" i="40"/>
  <c r="S153" i="40"/>
  <c r="R153" i="40"/>
  <c r="S152" i="40"/>
  <c r="R152" i="40"/>
  <c r="S151" i="40"/>
  <c r="R151" i="40"/>
  <c r="S150" i="40"/>
  <c r="R150" i="40"/>
  <c r="S149" i="40"/>
  <c r="R149" i="40"/>
  <c r="S148" i="40"/>
  <c r="R148" i="40"/>
  <c r="S147" i="40"/>
  <c r="R147" i="40"/>
  <c r="S146" i="40"/>
  <c r="R146" i="40"/>
  <c r="S145" i="40"/>
  <c r="R145" i="40"/>
  <c r="S144" i="40"/>
  <c r="R144" i="40"/>
  <c r="S143" i="40"/>
  <c r="R143" i="40"/>
  <c r="S142" i="40"/>
  <c r="R142" i="40"/>
  <c r="S141" i="40"/>
  <c r="R141" i="40"/>
  <c r="S140" i="40"/>
  <c r="R140" i="40"/>
  <c r="S139" i="40"/>
  <c r="R139" i="40"/>
  <c r="S138" i="40"/>
  <c r="R138" i="40"/>
  <c r="S137" i="40"/>
  <c r="R137" i="40"/>
  <c r="S136" i="40"/>
  <c r="R136" i="40"/>
  <c r="S135" i="40"/>
  <c r="R135" i="40"/>
  <c r="S134" i="40"/>
  <c r="R134" i="40"/>
  <c r="S133" i="40"/>
  <c r="R133" i="40"/>
  <c r="S132" i="40"/>
  <c r="R132" i="40"/>
  <c r="S131" i="40"/>
  <c r="R131" i="40"/>
  <c r="S130" i="40"/>
  <c r="R130" i="40"/>
  <c r="S129" i="40"/>
  <c r="R129" i="40"/>
  <c r="S128" i="40"/>
  <c r="R128" i="40"/>
  <c r="S127" i="40"/>
  <c r="R127" i="40"/>
  <c r="S126" i="40"/>
  <c r="R126" i="40"/>
  <c r="S125" i="40"/>
  <c r="R125" i="40"/>
  <c r="S124" i="40"/>
  <c r="R124" i="40"/>
  <c r="S123" i="40"/>
  <c r="R123" i="40"/>
  <c r="S122" i="40"/>
  <c r="R122" i="40"/>
  <c r="S121" i="40"/>
  <c r="R121" i="40"/>
  <c r="S120" i="40"/>
  <c r="R120" i="40"/>
  <c r="S119" i="40"/>
  <c r="R119" i="40"/>
  <c r="S118" i="40"/>
  <c r="R118" i="40"/>
  <c r="S117" i="40"/>
  <c r="R117" i="40"/>
  <c r="S116" i="40"/>
  <c r="R116" i="40"/>
  <c r="S115" i="40"/>
  <c r="R115" i="40"/>
  <c r="S114" i="40"/>
  <c r="R114" i="40"/>
  <c r="S113" i="40"/>
  <c r="R113" i="40"/>
  <c r="S112" i="40"/>
  <c r="R112" i="40"/>
  <c r="S111" i="40"/>
  <c r="R111" i="40"/>
  <c r="S110" i="40"/>
  <c r="R110" i="40"/>
  <c r="S109" i="40"/>
  <c r="R109" i="40"/>
  <c r="N108" i="40"/>
  <c r="M108" i="40"/>
  <c r="L108" i="40"/>
  <c r="G108" i="40"/>
  <c r="F108" i="40"/>
  <c r="N107" i="40"/>
  <c r="M107" i="40"/>
  <c r="L107" i="40"/>
  <c r="G107" i="40"/>
  <c r="F107" i="40"/>
  <c r="N106" i="40"/>
  <c r="M106" i="40"/>
  <c r="L106" i="40"/>
  <c r="G106" i="40"/>
  <c r="F106" i="40"/>
  <c r="N105" i="40"/>
  <c r="M105" i="40"/>
  <c r="L105" i="40"/>
  <c r="G105" i="40"/>
  <c r="F105" i="40"/>
  <c r="N104" i="40"/>
  <c r="M104" i="40"/>
  <c r="L104" i="40"/>
  <c r="G104" i="40"/>
  <c r="F104" i="40"/>
  <c r="N103" i="40"/>
  <c r="M103" i="40"/>
  <c r="L103" i="40"/>
  <c r="G103" i="40"/>
  <c r="F103" i="40"/>
  <c r="N102" i="40"/>
  <c r="M102" i="40"/>
  <c r="L102" i="40"/>
  <c r="G102" i="40"/>
  <c r="F102" i="40"/>
  <c r="G101" i="40"/>
  <c r="F101" i="40"/>
  <c r="S100" i="40"/>
  <c r="R100" i="40"/>
  <c r="S99" i="40"/>
  <c r="R99" i="40"/>
  <c r="S98" i="40"/>
  <c r="R98" i="40"/>
  <c r="S97" i="40"/>
  <c r="R97" i="40"/>
  <c r="S96" i="40"/>
  <c r="R96" i="40"/>
  <c r="S95" i="40"/>
  <c r="R95" i="40"/>
  <c r="S94" i="40"/>
  <c r="R94" i="40"/>
  <c r="S93" i="40"/>
  <c r="R93" i="40"/>
  <c r="S92" i="40"/>
  <c r="R92" i="40"/>
  <c r="S91" i="40"/>
  <c r="R91" i="40"/>
  <c r="G91" i="40"/>
  <c r="F91" i="40"/>
  <c r="G90" i="40"/>
  <c r="F90" i="40"/>
  <c r="S89" i="40"/>
  <c r="R89" i="40"/>
  <c r="S88" i="40"/>
  <c r="R88" i="40"/>
  <c r="G87" i="40"/>
  <c r="F87" i="40"/>
  <c r="S86" i="40"/>
  <c r="R86" i="40"/>
  <c r="G86" i="40"/>
  <c r="F86" i="40"/>
  <c r="S85" i="40"/>
  <c r="R85" i="40"/>
  <c r="G85" i="40"/>
  <c r="F85" i="40"/>
  <c r="S84" i="40"/>
  <c r="R84" i="40"/>
  <c r="S83" i="40"/>
  <c r="R83" i="40"/>
  <c r="G83" i="40"/>
  <c r="F83" i="40"/>
  <c r="S82" i="40"/>
  <c r="R82" i="40"/>
  <c r="S81" i="40"/>
  <c r="R81" i="40"/>
  <c r="G81" i="40"/>
  <c r="F81" i="40"/>
  <c r="S80" i="40"/>
  <c r="R80" i="40"/>
  <c r="G80" i="40"/>
  <c r="F80" i="40"/>
  <c r="S79" i="40"/>
  <c r="R79" i="40"/>
  <c r="S78" i="40"/>
  <c r="R78" i="40"/>
  <c r="S77" i="40"/>
  <c r="R77" i="40"/>
  <c r="S76" i="40"/>
  <c r="R76" i="40"/>
  <c r="S75" i="40"/>
  <c r="R75" i="40"/>
  <c r="S74" i="40"/>
  <c r="R74" i="40"/>
  <c r="S73" i="40"/>
  <c r="R73" i="40"/>
  <c r="S72" i="40"/>
  <c r="R72" i="40"/>
  <c r="S71" i="40"/>
  <c r="R71" i="40"/>
  <c r="S70" i="40"/>
  <c r="R70" i="40"/>
  <c r="S69" i="40"/>
  <c r="R69" i="40"/>
  <c r="S68" i="40"/>
  <c r="R68" i="40"/>
  <c r="S67" i="40"/>
  <c r="R67" i="40"/>
  <c r="S66" i="40"/>
  <c r="R66" i="40"/>
  <c r="S65" i="40"/>
  <c r="R65" i="40"/>
  <c r="S64" i="40"/>
  <c r="R64" i="40"/>
  <c r="S63" i="40"/>
  <c r="R63" i="40"/>
  <c r="S62" i="40"/>
  <c r="R62" i="40"/>
  <c r="S61" i="40"/>
  <c r="R61" i="40"/>
  <c r="S60" i="40"/>
  <c r="R60" i="40"/>
  <c r="S59" i="40"/>
  <c r="R59" i="40"/>
  <c r="S58" i="40"/>
  <c r="R58" i="40"/>
  <c r="S57" i="40"/>
  <c r="R57" i="40"/>
  <c r="S56" i="40"/>
  <c r="R56" i="40"/>
  <c r="S55" i="40"/>
  <c r="R55" i="40"/>
  <c r="S54" i="40"/>
  <c r="R54" i="40"/>
  <c r="S53" i="40"/>
  <c r="R53" i="40"/>
  <c r="S52" i="40"/>
  <c r="R52" i="40"/>
  <c r="S51" i="40"/>
  <c r="R51" i="40"/>
  <c r="S50" i="40"/>
  <c r="R50" i="40"/>
  <c r="S49" i="40"/>
  <c r="R49" i="40"/>
  <c r="S48" i="40"/>
  <c r="R48" i="40"/>
  <c r="S47" i="40"/>
  <c r="R47" i="40"/>
  <c r="S46" i="40"/>
  <c r="R46" i="40"/>
  <c r="S45" i="40"/>
  <c r="R45" i="40"/>
  <c r="S44" i="40"/>
  <c r="R44" i="40"/>
  <c r="S43" i="40"/>
  <c r="R43" i="40"/>
  <c r="S42" i="40"/>
  <c r="R42" i="40"/>
  <c r="S41" i="40"/>
  <c r="R41" i="40"/>
  <c r="S40" i="40"/>
  <c r="R40" i="40"/>
  <c r="S39" i="40"/>
  <c r="R39" i="40"/>
  <c r="S38" i="40"/>
  <c r="R38" i="40"/>
  <c r="S37" i="40"/>
  <c r="R37" i="40"/>
  <c r="S36" i="40"/>
  <c r="R36" i="40"/>
  <c r="S35" i="40"/>
  <c r="R35" i="40"/>
  <c r="S34" i="40"/>
  <c r="R34" i="40"/>
  <c r="S33" i="40"/>
  <c r="R33" i="40"/>
  <c r="S32" i="40"/>
  <c r="R32" i="40"/>
  <c r="S31" i="40"/>
  <c r="R31" i="40"/>
  <c r="S30" i="40"/>
  <c r="R30" i="40"/>
  <c r="S29" i="40"/>
  <c r="R29" i="40"/>
  <c r="S28" i="40"/>
  <c r="R28" i="40"/>
  <c r="S27" i="40"/>
  <c r="R27" i="40"/>
  <c r="G26" i="40"/>
  <c r="F26" i="40"/>
  <c r="G25" i="40"/>
  <c r="F25" i="40"/>
  <c r="G24" i="40"/>
  <c r="F24" i="40"/>
  <c r="G23" i="40"/>
  <c r="F23" i="40"/>
  <c r="G22" i="40"/>
  <c r="F22" i="40"/>
  <c r="G21" i="40"/>
  <c r="F21" i="40"/>
  <c r="G20" i="40"/>
  <c r="F20" i="40"/>
  <c r="G19" i="40"/>
  <c r="F19" i="40"/>
  <c r="G18" i="40"/>
  <c r="F18" i="40"/>
  <c r="S17" i="40"/>
  <c r="R17" i="40"/>
  <c r="N17" i="40"/>
  <c r="M17" i="40"/>
  <c r="L17" i="40"/>
  <c r="G17" i="40"/>
  <c r="F17" i="40"/>
  <c r="S16" i="40"/>
  <c r="R16" i="40"/>
  <c r="S15" i="40"/>
  <c r="R15" i="40"/>
  <c r="S14" i="40"/>
  <c r="R14" i="40"/>
  <c r="S13" i="40"/>
  <c r="R13" i="40"/>
  <c r="S12" i="40"/>
  <c r="R12" i="40"/>
  <c r="S11" i="40"/>
  <c r="R11" i="40"/>
  <c r="S10" i="40"/>
  <c r="R10" i="40"/>
  <c r="N10" i="40"/>
  <c r="M10" i="40"/>
  <c r="L10" i="40"/>
  <c r="G10" i="40"/>
  <c r="F10" i="40"/>
  <c r="S9" i="40"/>
  <c r="R9" i="40"/>
  <c r="AH47" i="18" l="1"/>
  <c r="AG47" i="18"/>
  <c r="AH45" i="18"/>
  <c r="AH34" i="18"/>
  <c r="AH37" i="18" s="1"/>
  <c r="AH17" i="18"/>
  <c r="AH11" i="18"/>
  <c r="AH9" i="18"/>
  <c r="AH24" i="18" l="1"/>
  <c r="AH27" i="18" s="1"/>
  <c r="AH29" i="18"/>
  <c r="AH39" i="18" l="1"/>
  <c r="AH40" i="18" s="1"/>
  <c r="EX5" i="22" l="1"/>
  <c r="EX6" i="22"/>
  <c r="EX7" i="22"/>
  <c r="EX8" i="22"/>
  <c r="EX9" i="22"/>
  <c r="EX10" i="22"/>
  <c r="EX11" i="22"/>
  <c r="EX12" i="22"/>
  <c r="EX157" i="22" l="1"/>
  <c r="EW157" i="22"/>
  <c r="EV157" i="22"/>
  <c r="EU157" i="22"/>
  <c r="EX139" i="22"/>
  <c r="EW139" i="22"/>
  <c r="EV139" i="22"/>
  <c r="EU139" i="22"/>
  <c r="EX195" i="22"/>
  <c r="EW195" i="22"/>
  <c r="EV195" i="22"/>
  <c r="EU195" i="22"/>
  <c r="EX206" i="22"/>
  <c r="EW206" i="22"/>
  <c r="EV206" i="22"/>
  <c r="EU206" i="22"/>
  <c r="EX130" i="22"/>
  <c r="EW130" i="22"/>
  <c r="EV130" i="22"/>
  <c r="EU130" i="22"/>
  <c r="EX121" i="22"/>
  <c r="EW121" i="22"/>
  <c r="EV121" i="22"/>
  <c r="EU121" i="22"/>
  <c r="EX112" i="22"/>
  <c r="EW112" i="22"/>
  <c r="EV112" i="22"/>
  <c r="EU112" i="22"/>
  <c r="EX103" i="22"/>
  <c r="EW103" i="22"/>
  <c r="EV103" i="22"/>
  <c r="EU103" i="22"/>
  <c r="EX94" i="22"/>
  <c r="EW94" i="22"/>
  <c r="EV94" i="22"/>
  <c r="EU94" i="22"/>
  <c r="EX85" i="22"/>
  <c r="EW85" i="22"/>
  <c r="EV85" i="22"/>
  <c r="EU85" i="22"/>
  <c r="EX76" i="22"/>
  <c r="EW76" i="22"/>
  <c r="EV76" i="22"/>
  <c r="EU76" i="22"/>
  <c r="EX67" i="22"/>
  <c r="EW67" i="22"/>
  <c r="EV67" i="22"/>
  <c r="EU67" i="22"/>
  <c r="EX58" i="22"/>
  <c r="EW58" i="22"/>
  <c r="EV58" i="22"/>
  <c r="EU58" i="22"/>
  <c r="EX49" i="22"/>
  <c r="EW49" i="22"/>
  <c r="EV49" i="22"/>
  <c r="EU49" i="22"/>
  <c r="EX40" i="22"/>
  <c r="EW40" i="22"/>
  <c r="EV40" i="22"/>
  <c r="EU40" i="22"/>
  <c r="EX31" i="22"/>
  <c r="EW31" i="22"/>
  <c r="EV31" i="22"/>
  <c r="EU31" i="22"/>
  <c r="EX22" i="22"/>
  <c r="EW22" i="22"/>
  <c r="EV22" i="22"/>
  <c r="EU22" i="22"/>
  <c r="EW12" i="22"/>
  <c r="EV12" i="22"/>
  <c r="EU12" i="22"/>
  <c r="EW11" i="22"/>
  <c r="EV11" i="22"/>
  <c r="EU11" i="22"/>
  <c r="EW10" i="22"/>
  <c r="EV10" i="22"/>
  <c r="EU10" i="22"/>
  <c r="EW9" i="22"/>
  <c r="EV9" i="22"/>
  <c r="EU9" i="22"/>
  <c r="EW8" i="22"/>
  <c r="EV8" i="22"/>
  <c r="EU8" i="22"/>
  <c r="EW7" i="22"/>
  <c r="EV7" i="22"/>
  <c r="EU7" i="22"/>
  <c r="EW6" i="22"/>
  <c r="EV6" i="22"/>
  <c r="EU6" i="22"/>
  <c r="EW5" i="22"/>
  <c r="EV5" i="22"/>
  <c r="EU5" i="22"/>
  <c r="EW13" i="22" l="1"/>
  <c r="EX13" i="22"/>
  <c r="EV13" i="22"/>
  <c r="EU13" i="22"/>
  <c r="EG36" i="20" l="1"/>
  <c r="EF36" i="20"/>
  <c r="EG34" i="20"/>
  <c r="EF34" i="20"/>
  <c r="EG33" i="20"/>
  <c r="EF33" i="20"/>
  <c r="EG32" i="20"/>
  <c r="EF32" i="20"/>
  <c r="EG31" i="20"/>
  <c r="EF31" i="20"/>
  <c r="EG28" i="20"/>
  <c r="EF28" i="20"/>
  <c r="EG27" i="20"/>
  <c r="EF27" i="20"/>
  <c r="EG26" i="20"/>
  <c r="EF26" i="20"/>
  <c r="EG25" i="20"/>
  <c r="EF25" i="20"/>
  <c r="EG24" i="20"/>
  <c r="EF24" i="20"/>
  <c r="EG23" i="20"/>
  <c r="EF23" i="20"/>
  <c r="EG22" i="20"/>
  <c r="EF22" i="20"/>
  <c r="EG20" i="20"/>
  <c r="EF20" i="20"/>
  <c r="EG19" i="20"/>
  <c r="EF19" i="20"/>
  <c r="EG18" i="20"/>
  <c r="EF18" i="20"/>
  <c r="EG17" i="20"/>
  <c r="EF17" i="20"/>
  <c r="EG16" i="20"/>
  <c r="EF16" i="20"/>
  <c r="EG15" i="20"/>
  <c r="EF15" i="20"/>
  <c r="EG14" i="20"/>
  <c r="EF14" i="20"/>
  <c r="EG13" i="20"/>
  <c r="EF13" i="20"/>
  <c r="EG12" i="20"/>
  <c r="EF12" i="20"/>
  <c r="EG11" i="20"/>
  <c r="EF11" i="20"/>
  <c r="EG7" i="20"/>
  <c r="DS36" i="20"/>
  <c r="DR36" i="20"/>
  <c r="DQ36" i="20"/>
  <c r="DS35" i="20"/>
  <c r="DR35" i="20"/>
  <c r="DQ35" i="20"/>
  <c r="DS34" i="20"/>
  <c r="DR34" i="20"/>
  <c r="DQ34" i="20"/>
  <c r="DS33" i="20"/>
  <c r="DR33" i="20"/>
  <c r="DQ33" i="20"/>
  <c r="DS32" i="20"/>
  <c r="DR32" i="20"/>
  <c r="DQ32" i="20"/>
  <c r="DS31" i="20"/>
  <c r="DR31" i="20"/>
  <c r="DQ31" i="20"/>
  <c r="DS28" i="20"/>
  <c r="DR28" i="20"/>
  <c r="DQ28" i="20"/>
  <c r="DS27" i="20"/>
  <c r="DR27" i="20"/>
  <c r="DQ27" i="20"/>
  <c r="DS26" i="20"/>
  <c r="DR26" i="20"/>
  <c r="DQ26" i="20"/>
  <c r="DS25" i="20"/>
  <c r="DR25" i="20"/>
  <c r="DQ25" i="20"/>
  <c r="DS24" i="20"/>
  <c r="DR24" i="20"/>
  <c r="DQ24" i="20"/>
  <c r="DS23" i="20"/>
  <c r="DR23" i="20"/>
  <c r="DQ23" i="20"/>
  <c r="DS22" i="20"/>
  <c r="DR22" i="20"/>
  <c r="DQ22" i="20"/>
  <c r="DS21" i="20"/>
  <c r="DR21" i="20"/>
  <c r="DQ21" i="20"/>
  <c r="DS20" i="20"/>
  <c r="DR20" i="20"/>
  <c r="DQ20" i="20"/>
  <c r="DS19" i="20"/>
  <c r="DR19" i="20"/>
  <c r="DQ19" i="20"/>
  <c r="DS18" i="20"/>
  <c r="DR18" i="20"/>
  <c r="DQ18" i="20"/>
  <c r="DS17" i="20"/>
  <c r="DR17" i="20"/>
  <c r="DQ17" i="20"/>
  <c r="DS16" i="20"/>
  <c r="DR16" i="20"/>
  <c r="DQ16" i="20"/>
  <c r="DS15" i="20"/>
  <c r="DR15" i="20"/>
  <c r="DQ15" i="20"/>
  <c r="DS14" i="20"/>
  <c r="DR14" i="20"/>
  <c r="DQ14" i="20"/>
  <c r="DS13" i="20"/>
  <c r="DR13" i="20"/>
  <c r="DQ13" i="20"/>
  <c r="DS12" i="20"/>
  <c r="DR12" i="20"/>
  <c r="DQ12" i="20"/>
  <c r="DS11" i="20"/>
  <c r="DR11" i="20"/>
  <c r="DQ11" i="20"/>
  <c r="DS10" i="20"/>
  <c r="DR10" i="20"/>
  <c r="DQ10" i="20"/>
  <c r="DS9" i="20"/>
  <c r="DR9" i="20"/>
  <c r="DQ9" i="20"/>
  <c r="DS7" i="20"/>
  <c r="DR7" i="20"/>
  <c r="DQ7" i="20"/>
  <c r="AP25" i="14"/>
  <c r="AO25" i="14"/>
  <c r="AP23" i="14"/>
  <c r="AO23" i="14"/>
  <c r="AP14" i="14"/>
  <c r="AO14" i="14"/>
  <c r="AP8" i="14"/>
  <c r="AO8" i="14"/>
  <c r="AB29" i="14" l="1"/>
  <c r="AA29" i="14"/>
  <c r="AE25" i="14"/>
  <c r="AD25" i="14"/>
  <c r="AE24" i="14"/>
  <c r="AD24" i="14"/>
  <c r="AE23" i="14"/>
  <c r="AD23" i="14"/>
  <c r="AE22" i="14"/>
  <c r="AD22" i="14"/>
  <c r="AE21" i="14"/>
  <c r="AD21" i="14"/>
  <c r="AE20" i="14"/>
  <c r="AD20" i="14"/>
  <c r="AE19" i="14"/>
  <c r="AD19" i="14"/>
  <c r="AE18" i="14"/>
  <c r="AD18" i="14"/>
  <c r="AE17" i="14"/>
  <c r="AD17" i="14"/>
  <c r="AE16" i="14"/>
  <c r="AD16" i="14"/>
  <c r="AE15" i="14"/>
  <c r="AD15" i="14"/>
  <c r="AE14" i="14"/>
  <c r="AD14" i="14"/>
  <c r="AE13" i="14"/>
  <c r="AD13" i="14"/>
  <c r="AE12" i="14"/>
  <c r="AD12" i="14"/>
  <c r="AE11" i="14"/>
  <c r="AD11" i="14"/>
  <c r="AE10" i="14"/>
  <c r="AD10" i="14"/>
  <c r="AE9" i="14"/>
  <c r="AD9" i="14"/>
  <c r="AE7" i="14"/>
  <c r="AD7" i="14"/>
  <c r="AE6" i="14"/>
  <c r="AD6" i="14"/>
  <c r="AB25" i="14"/>
  <c r="AM25" i="14" s="1"/>
  <c r="AB24" i="14"/>
  <c r="AM24" i="14" s="1"/>
  <c r="AB23" i="14"/>
  <c r="AM23" i="14" s="1"/>
  <c r="AB22" i="14"/>
  <c r="AM22" i="14" s="1"/>
  <c r="AB21" i="14"/>
  <c r="AM21" i="14" s="1"/>
  <c r="AB20" i="14"/>
  <c r="AM20" i="14" s="1"/>
  <c r="AB19" i="14"/>
  <c r="AM19" i="14" s="1"/>
  <c r="AB18" i="14"/>
  <c r="AM18" i="14" s="1"/>
  <c r="AB17" i="14"/>
  <c r="AM17" i="14" s="1"/>
  <c r="AB16" i="14"/>
  <c r="AM16" i="14" s="1"/>
  <c r="AB15" i="14"/>
  <c r="AM15" i="14" s="1"/>
  <c r="AB14" i="14"/>
  <c r="AM14" i="14" s="1"/>
  <c r="AB13" i="14"/>
  <c r="AM13" i="14" s="1"/>
  <c r="AB12" i="14"/>
  <c r="AM12" i="14" s="1"/>
  <c r="AB11" i="14"/>
  <c r="AM11" i="14" s="1"/>
  <c r="AB10" i="14"/>
  <c r="AM10" i="14" s="1"/>
  <c r="AB9" i="14"/>
  <c r="AM9" i="14" s="1"/>
  <c r="AB7" i="14"/>
  <c r="AM7" i="14" s="1"/>
  <c r="AB6" i="14"/>
  <c r="AM6" i="14" s="1"/>
  <c r="N26" i="14"/>
  <c r="AA25" i="14"/>
  <c r="AN25" i="14" s="1"/>
  <c r="AA24" i="14"/>
  <c r="AN24" i="14" s="1"/>
  <c r="AA23" i="14"/>
  <c r="AN23" i="14" s="1"/>
  <c r="AA22" i="14"/>
  <c r="AN22" i="14" s="1"/>
  <c r="AA21" i="14"/>
  <c r="AN21" i="14" s="1"/>
  <c r="AA20" i="14"/>
  <c r="AN20" i="14" s="1"/>
  <c r="AA19" i="14"/>
  <c r="AN19" i="14" s="1"/>
  <c r="AA18" i="14"/>
  <c r="AN18" i="14" s="1"/>
  <c r="AA17" i="14"/>
  <c r="AN17" i="14" s="1"/>
  <c r="AA16" i="14"/>
  <c r="AN16" i="14" s="1"/>
  <c r="AA15" i="14"/>
  <c r="AN15" i="14" s="1"/>
  <c r="AA14" i="14"/>
  <c r="AN14" i="14" s="1"/>
  <c r="AA13" i="14"/>
  <c r="AN13" i="14" s="1"/>
  <c r="AA12" i="14"/>
  <c r="AN12" i="14" s="1"/>
  <c r="AA11" i="14"/>
  <c r="AN11" i="14" s="1"/>
  <c r="AA10" i="14"/>
  <c r="AN10" i="14" s="1"/>
  <c r="AA9" i="14"/>
  <c r="AN9" i="14" s="1"/>
  <c r="AA7" i="14"/>
  <c r="AN7" i="14" s="1"/>
  <c r="AA6" i="14"/>
  <c r="AN6" i="14" s="1"/>
  <c r="AD5" i="14"/>
  <c r="AA5" i="14"/>
  <c r="AE5" i="14"/>
  <c r="AB5" i="14"/>
  <c r="EU23" i="14"/>
  <c r="FI5" i="14"/>
  <c r="FJ5" i="14"/>
  <c r="FK5" i="14"/>
  <c r="FL5" i="14"/>
  <c r="FI6" i="14"/>
  <c r="FJ6" i="14"/>
  <c r="FK6" i="14"/>
  <c r="FL6" i="14"/>
  <c r="FI7" i="14"/>
  <c r="FJ7" i="14"/>
  <c r="FK7" i="14"/>
  <c r="FL7" i="14"/>
  <c r="FI8" i="14"/>
  <c r="FJ8" i="14"/>
  <c r="FK8" i="14"/>
  <c r="FL8" i="14"/>
  <c r="FI9" i="14"/>
  <c r="FJ9" i="14"/>
  <c r="FK9" i="14"/>
  <c r="FL9" i="14"/>
  <c r="FI10" i="14"/>
  <c r="FJ10" i="14"/>
  <c r="FK10" i="14"/>
  <c r="FL10" i="14"/>
  <c r="FI11" i="14"/>
  <c r="FJ11" i="14"/>
  <c r="FK11" i="14"/>
  <c r="FL11" i="14"/>
  <c r="FI12" i="14"/>
  <c r="FJ12" i="14"/>
  <c r="FK12" i="14"/>
  <c r="FL12" i="14"/>
  <c r="FI13" i="14"/>
  <c r="FJ13" i="14"/>
  <c r="FK13" i="14"/>
  <c r="FL13" i="14"/>
  <c r="FI14" i="14"/>
  <c r="FJ14" i="14"/>
  <c r="FK14" i="14"/>
  <c r="FL14" i="14"/>
  <c r="FI15" i="14"/>
  <c r="FJ15" i="14"/>
  <c r="FK15" i="14"/>
  <c r="FL15" i="14"/>
  <c r="FI16" i="14"/>
  <c r="FJ16" i="14"/>
  <c r="FK16" i="14"/>
  <c r="FL16" i="14"/>
  <c r="FI17" i="14"/>
  <c r="FJ17" i="14"/>
  <c r="FK17" i="14"/>
  <c r="FL17" i="14"/>
  <c r="FI18" i="14"/>
  <c r="FJ18" i="14"/>
  <c r="FK18" i="14"/>
  <c r="FL18" i="14"/>
  <c r="FI19" i="14"/>
  <c r="FJ19" i="14"/>
  <c r="FK19" i="14"/>
  <c r="FL19" i="14"/>
  <c r="FI20" i="14"/>
  <c r="FJ20" i="14"/>
  <c r="FK20" i="14"/>
  <c r="FL20" i="14"/>
  <c r="FI21" i="14"/>
  <c r="FJ21" i="14"/>
  <c r="FK21" i="14"/>
  <c r="FL21" i="14"/>
  <c r="FI22" i="14"/>
  <c r="FJ22" i="14"/>
  <c r="FK22" i="14"/>
  <c r="FL22" i="14"/>
  <c r="FI23" i="14"/>
  <c r="FJ23" i="14"/>
  <c r="FK23" i="14"/>
  <c r="FL23" i="14"/>
  <c r="FI24" i="14"/>
  <c r="FJ24" i="14"/>
  <c r="FK24" i="14"/>
  <c r="FL24" i="14"/>
  <c r="FI25" i="14"/>
  <c r="FJ25" i="14"/>
  <c r="FK25" i="14"/>
  <c r="FL25" i="14"/>
  <c r="FI29" i="14"/>
  <c r="FJ29" i="14"/>
  <c r="FK29" i="14"/>
  <c r="FL29" i="14"/>
  <c r="BU5" i="14"/>
  <c r="BI5" i="14"/>
  <c r="BJ5" i="14"/>
  <c r="CE5" i="14"/>
  <c r="CF5" i="14"/>
  <c r="CQ5" i="14"/>
  <c r="DB5" i="14"/>
  <c r="DM5" i="14"/>
  <c r="DX5" i="14"/>
  <c r="DZ5" i="14"/>
  <c r="EI5" i="14"/>
  <c r="EK5" i="14"/>
  <c r="ES5" i="14"/>
  <c r="ET5" i="14"/>
  <c r="EV5" i="14"/>
  <c r="FE5" i="14"/>
  <c r="FG5" i="14"/>
  <c r="BJ6" i="14"/>
  <c r="BU6" i="14"/>
  <c r="CF6" i="14"/>
  <c r="CQ6" i="14"/>
  <c r="DA6" i="14"/>
  <c r="DB6" i="14"/>
  <c r="DM6" i="14"/>
  <c r="DX6" i="14"/>
  <c r="DZ6" i="14"/>
  <c r="EI6" i="14"/>
  <c r="EK6" i="14"/>
  <c r="ET6" i="14"/>
  <c r="EV6" i="14"/>
  <c r="FE6" i="14"/>
  <c r="FG6" i="14"/>
  <c r="DZ7" i="14"/>
  <c r="EK7" i="14"/>
  <c r="EV7" i="14"/>
  <c r="FG7" i="14"/>
  <c r="CR8" i="14"/>
  <c r="CS8" i="14"/>
  <c r="DC8" i="14"/>
  <c r="DD8" i="14"/>
  <c r="DN8" i="14"/>
  <c r="DO8" i="14"/>
  <c r="DY8" i="14"/>
  <c r="DZ8" i="14"/>
  <c r="EJ8" i="14"/>
  <c r="EK8" i="14"/>
  <c r="EU8" i="14"/>
  <c r="EV8" i="14"/>
  <c r="FF8" i="14"/>
  <c r="FG8" i="14"/>
  <c r="BI9" i="14"/>
  <c r="BJ9" i="14"/>
  <c r="BT9" i="14"/>
  <c r="BU9" i="14"/>
  <c r="CE9" i="14"/>
  <c r="CF9" i="14"/>
  <c r="CP9" i="14"/>
  <c r="CQ9" i="14"/>
  <c r="DA9" i="14"/>
  <c r="DB9" i="14"/>
  <c r="DL9" i="14"/>
  <c r="DM9" i="14"/>
  <c r="DW9" i="14"/>
  <c r="DX9" i="14"/>
  <c r="DZ9" i="14"/>
  <c r="EH9" i="14"/>
  <c r="EI9" i="14"/>
  <c r="EK9" i="14"/>
  <c r="ES9" i="14"/>
  <c r="ET9" i="14"/>
  <c r="EV9" i="14"/>
  <c r="FD9" i="14"/>
  <c r="FE9" i="14"/>
  <c r="FG9" i="14"/>
  <c r="BI10" i="14"/>
  <c r="BJ10" i="14"/>
  <c r="BT10" i="14"/>
  <c r="CE10" i="14"/>
  <c r="CP10" i="14"/>
  <c r="CQ10" i="14"/>
  <c r="DA10" i="14"/>
  <c r="DB10" i="14"/>
  <c r="DL10" i="14"/>
  <c r="DX10" i="14"/>
  <c r="DZ10" i="14"/>
  <c r="EK10" i="14"/>
  <c r="ES10" i="14"/>
  <c r="ET10" i="14"/>
  <c r="EV10" i="14"/>
  <c r="FD10" i="14"/>
  <c r="FG10" i="14"/>
  <c r="BJ11" i="14"/>
  <c r="CE11" i="14"/>
  <c r="CP11" i="14"/>
  <c r="DL11" i="14"/>
  <c r="DM11" i="14"/>
  <c r="DX11" i="14"/>
  <c r="DZ11" i="14"/>
  <c r="EH11" i="14"/>
  <c r="EK11" i="14"/>
  <c r="ET11" i="14"/>
  <c r="EV11" i="14"/>
  <c r="FG11" i="14"/>
  <c r="EJ12" i="14"/>
  <c r="EK12" i="14"/>
  <c r="EU12" i="14"/>
  <c r="EV12" i="14"/>
  <c r="FF12" i="14"/>
  <c r="FG12" i="14"/>
  <c r="BI13" i="14"/>
  <c r="BJ13" i="14"/>
  <c r="BT13" i="14"/>
  <c r="BU13" i="14"/>
  <c r="CE13" i="14"/>
  <c r="CF13" i="14"/>
  <c r="CP13" i="14"/>
  <c r="CQ13" i="14"/>
  <c r="DA13" i="14"/>
  <c r="DB13" i="14"/>
  <c r="DL13" i="14"/>
  <c r="DM13" i="14"/>
  <c r="DW13" i="14"/>
  <c r="DX13" i="14"/>
  <c r="DZ13" i="14"/>
  <c r="EH13" i="14"/>
  <c r="EI13" i="14"/>
  <c r="EK13" i="14"/>
  <c r="ES13" i="14"/>
  <c r="ET13" i="14"/>
  <c r="EV13" i="14"/>
  <c r="FD13" i="14"/>
  <c r="FE13" i="14"/>
  <c r="FG13" i="14"/>
  <c r="DZ14" i="14"/>
  <c r="EK14" i="14"/>
  <c r="EV14" i="14"/>
  <c r="FG14" i="14"/>
  <c r="EU15" i="14"/>
  <c r="EV15" i="14"/>
  <c r="FF15" i="14"/>
  <c r="FG15" i="14"/>
  <c r="DM16" i="14"/>
  <c r="BI16" i="14"/>
  <c r="BJ16" i="14"/>
  <c r="BT16" i="14"/>
  <c r="BU16" i="14"/>
  <c r="CE16" i="14"/>
  <c r="CQ16" i="14"/>
  <c r="DA16" i="14"/>
  <c r="DB16" i="14"/>
  <c r="DL16" i="14"/>
  <c r="DW16" i="14"/>
  <c r="DZ16" i="14"/>
  <c r="EK16" i="14"/>
  <c r="ES16" i="14"/>
  <c r="ET16" i="14"/>
  <c r="EV16" i="14"/>
  <c r="FD16" i="14"/>
  <c r="FE16" i="14"/>
  <c r="FG16" i="14"/>
  <c r="EU17" i="14"/>
  <c r="DZ17" i="14"/>
  <c r="EK17" i="14"/>
  <c r="EV17" i="14"/>
  <c r="FG17" i="14"/>
  <c r="DY18" i="14"/>
  <c r="CF18" i="14"/>
  <c r="BI18" i="14"/>
  <c r="BJ18" i="14"/>
  <c r="BT18" i="14"/>
  <c r="BU18" i="14"/>
  <c r="CE18" i="14"/>
  <c r="CP18" i="14"/>
  <c r="CQ18" i="14"/>
  <c r="DA18" i="14"/>
  <c r="DB18" i="14"/>
  <c r="DL18" i="14"/>
  <c r="DM18" i="14"/>
  <c r="DW18" i="14"/>
  <c r="DZ18" i="14"/>
  <c r="EH18" i="14"/>
  <c r="EI18" i="14"/>
  <c r="EK18" i="14"/>
  <c r="ES18" i="14"/>
  <c r="ET18" i="14"/>
  <c r="EV18" i="14"/>
  <c r="FD18" i="14"/>
  <c r="FE18" i="14"/>
  <c r="FG18" i="14"/>
  <c r="FF19" i="14"/>
  <c r="BI19" i="14"/>
  <c r="BJ19" i="14"/>
  <c r="BU19" i="14"/>
  <c r="CE19" i="14"/>
  <c r="CF19" i="14"/>
  <c r="CP19" i="14"/>
  <c r="CQ19" i="14"/>
  <c r="DA19" i="14"/>
  <c r="DB19" i="14"/>
  <c r="DM19" i="14"/>
  <c r="DW19" i="14"/>
  <c r="DX19" i="14"/>
  <c r="DY19" i="14"/>
  <c r="DZ19" i="14"/>
  <c r="EH19" i="14"/>
  <c r="EI19" i="14"/>
  <c r="EK19" i="14"/>
  <c r="ES19" i="14"/>
  <c r="ET19" i="14"/>
  <c r="EV19" i="14"/>
  <c r="FE19" i="14"/>
  <c r="FG19" i="14"/>
  <c r="EJ20" i="14"/>
  <c r="BI20" i="14"/>
  <c r="BJ20" i="14"/>
  <c r="BT20" i="14"/>
  <c r="BU20" i="14"/>
  <c r="CE20" i="14"/>
  <c r="CF20" i="14"/>
  <c r="CP20" i="14"/>
  <c r="CQ20" i="14"/>
  <c r="DA20" i="14"/>
  <c r="DB20" i="14"/>
  <c r="DL20" i="14"/>
  <c r="DM20" i="14"/>
  <c r="DW20" i="14"/>
  <c r="DX20" i="14"/>
  <c r="DZ20" i="14"/>
  <c r="EH20" i="14"/>
  <c r="EI20" i="14"/>
  <c r="EK20" i="14"/>
  <c r="ES20" i="14"/>
  <c r="ET20" i="14"/>
  <c r="EV20" i="14"/>
  <c r="FB20" i="14"/>
  <c r="FD20" i="14"/>
  <c r="FE20" i="14"/>
  <c r="FG20" i="14"/>
  <c r="CF21" i="14"/>
  <c r="BI21" i="14"/>
  <c r="BJ21" i="14"/>
  <c r="BT21" i="14"/>
  <c r="BU21" i="14"/>
  <c r="CE21" i="14"/>
  <c r="CP21" i="14"/>
  <c r="CQ21" i="14"/>
  <c r="DB21" i="14"/>
  <c r="DJ21" i="14"/>
  <c r="DL21" i="14"/>
  <c r="DM21" i="14"/>
  <c r="DW21" i="14"/>
  <c r="DX21" i="14"/>
  <c r="DZ21" i="14"/>
  <c r="EH21" i="14"/>
  <c r="EK21" i="14"/>
  <c r="EQ21" i="14"/>
  <c r="ES21" i="14"/>
  <c r="ET21" i="14"/>
  <c r="EV21" i="14"/>
  <c r="FD21" i="14"/>
  <c r="FE21" i="14"/>
  <c r="FG21" i="14"/>
  <c r="BJ22" i="14"/>
  <c r="X26" i="14"/>
  <c r="Y25" i="14" s="1"/>
  <c r="CC22" i="14"/>
  <c r="DZ22" i="14"/>
  <c r="EK22" i="14"/>
  <c r="EV22" i="14"/>
  <c r="FG22" i="14"/>
  <c r="BU23" i="14"/>
  <c r="BJ23" i="14"/>
  <c r="BR23" i="14"/>
  <c r="CF23" i="14"/>
  <c r="DB23" i="14"/>
  <c r="DL23" i="14"/>
  <c r="DM23" i="14"/>
  <c r="DU23" i="14"/>
  <c r="DZ23" i="14"/>
  <c r="EI23" i="14"/>
  <c r="EK23" i="14"/>
  <c r="ET23" i="14"/>
  <c r="EV23" i="14"/>
  <c r="FG23" i="14"/>
  <c r="DY24" i="14"/>
  <c r="BI24" i="14"/>
  <c r="BJ24" i="14"/>
  <c r="BR24" i="14"/>
  <c r="BT24" i="14"/>
  <c r="BU24" i="14"/>
  <c r="CE24" i="14"/>
  <c r="CF24" i="14"/>
  <c r="CN24" i="14"/>
  <c r="CP24" i="14"/>
  <c r="CQ24" i="14"/>
  <c r="DA24" i="14"/>
  <c r="DB24" i="14"/>
  <c r="DJ24" i="14"/>
  <c r="DL24" i="14"/>
  <c r="DM24" i="14"/>
  <c r="DW24" i="14"/>
  <c r="DX24" i="14"/>
  <c r="DZ24" i="14"/>
  <c r="EH24" i="14"/>
  <c r="EI24" i="14"/>
  <c r="EK24" i="14"/>
  <c r="ES24" i="14"/>
  <c r="ET24" i="14"/>
  <c r="EV24" i="14"/>
  <c r="FD24" i="14"/>
  <c r="FE24" i="14"/>
  <c r="FG24" i="14"/>
  <c r="CY25" i="14"/>
  <c r="DU25" i="14"/>
  <c r="DZ25" i="14"/>
  <c r="EF25" i="14"/>
  <c r="EK25" i="14"/>
  <c r="EV25" i="14"/>
  <c r="FB25" i="14"/>
  <c r="FG25" i="14"/>
  <c r="BR25" i="14"/>
  <c r="AI26" i="14"/>
  <c r="AJ26" i="14"/>
  <c r="AK23" i="14" s="1"/>
  <c r="AT26" i="14"/>
  <c r="AU26" i="14"/>
  <c r="BE26" i="14"/>
  <c r="BF26" i="14"/>
  <c r="BI26" i="14" s="1"/>
  <c r="BP26" i="14"/>
  <c r="BQ26" i="14"/>
  <c r="CA26" i="14"/>
  <c r="CB26" i="14"/>
  <c r="CL26" i="14"/>
  <c r="CM26" i="14"/>
  <c r="CW26" i="14"/>
  <c r="CX26" i="14"/>
  <c r="DH26" i="14"/>
  <c r="DI26" i="14"/>
  <c r="DS26" i="14"/>
  <c r="DT26" i="14"/>
  <c r="ED26" i="14"/>
  <c r="EE26" i="14"/>
  <c r="EO26" i="14"/>
  <c r="EP26" i="14"/>
  <c r="ES26" i="14" s="1"/>
  <c r="EU26" i="14"/>
  <c r="EV26" i="14"/>
  <c r="EZ26" i="14"/>
  <c r="FA26" i="14"/>
  <c r="FF26" i="14"/>
  <c r="FG26" i="14"/>
  <c r="CF29" i="14"/>
  <c r="Y29" i="14"/>
  <c r="AX29" i="14"/>
  <c r="BR29" i="14"/>
  <c r="BT29" i="14"/>
  <c r="CC29" i="14"/>
  <c r="CE29" i="14"/>
  <c r="CN29" i="14"/>
  <c r="CR29" i="14"/>
  <c r="CS29" i="14"/>
  <c r="CY29" i="14"/>
  <c r="DA29" i="14"/>
  <c r="DC29" i="14"/>
  <c r="DD29" i="14"/>
  <c r="DJ29" i="14"/>
  <c r="DL29" i="14"/>
  <c r="DN29" i="14"/>
  <c r="DO29" i="14"/>
  <c r="DU29" i="14"/>
  <c r="DW29" i="14"/>
  <c r="DY29" i="14"/>
  <c r="DZ29" i="14"/>
  <c r="EF29" i="14"/>
  <c r="EH29" i="14"/>
  <c r="EI29" i="14"/>
  <c r="EJ29" i="14"/>
  <c r="EK29" i="14"/>
  <c r="EQ29" i="14"/>
  <c r="EU29" i="14"/>
  <c r="EV29" i="14"/>
  <c r="FB29" i="14"/>
  <c r="FE29" i="14"/>
  <c r="FF29" i="14"/>
  <c r="FG29" i="14"/>
  <c r="FO7" i="14" l="1"/>
  <c r="AO7" i="14" s="1"/>
  <c r="FO24" i="14"/>
  <c r="FO22" i="14"/>
  <c r="FO20" i="14"/>
  <c r="FO18" i="14"/>
  <c r="AP18" i="14" s="1"/>
  <c r="FO16" i="14"/>
  <c r="AP16" i="14" s="1"/>
  <c r="FO12" i="14"/>
  <c r="FO21" i="14"/>
  <c r="AO21" i="14" s="1"/>
  <c r="FO15" i="14"/>
  <c r="AO15" i="14" s="1"/>
  <c r="FO9" i="14"/>
  <c r="AP9" i="14" s="1"/>
  <c r="FO19" i="14"/>
  <c r="FO17" i="14"/>
  <c r="AP17" i="14" s="1"/>
  <c r="FO13" i="14"/>
  <c r="AP13" i="14" s="1"/>
  <c r="FO11" i="14"/>
  <c r="AO11" i="14" s="1"/>
  <c r="FO10" i="14"/>
  <c r="AO10" i="14" s="1"/>
  <c r="FO6" i="14"/>
  <c r="AP6" i="14" s="1"/>
  <c r="AP19" i="14"/>
  <c r="AO19" i="14"/>
  <c r="AP7" i="14"/>
  <c r="AP24" i="14"/>
  <c r="AO24" i="14"/>
  <c r="AP22" i="14"/>
  <c r="AO22" i="14"/>
  <c r="AP20" i="14"/>
  <c r="AO20" i="14"/>
  <c r="AO18" i="14"/>
  <c r="AP12" i="14"/>
  <c r="AO12" i="14"/>
  <c r="AP10" i="14"/>
  <c r="AA26" i="14"/>
  <c r="AN26" i="14" s="1"/>
  <c r="AB26" i="14"/>
  <c r="AM26" i="14" s="1"/>
  <c r="Y24" i="14"/>
  <c r="Y10" i="14"/>
  <c r="Y15" i="14"/>
  <c r="Y16" i="14"/>
  <c r="Y18" i="14"/>
  <c r="Y23" i="14"/>
  <c r="Y7" i="14"/>
  <c r="Y8" i="14"/>
  <c r="AK8" i="14"/>
  <c r="AK16" i="14"/>
  <c r="AK24" i="14"/>
  <c r="AK9" i="14"/>
  <c r="AK17" i="14"/>
  <c r="AK25" i="14"/>
  <c r="Y11" i="14"/>
  <c r="Y19" i="14"/>
  <c r="AK10" i="14"/>
  <c r="AK18" i="14"/>
  <c r="Y12" i="14"/>
  <c r="Y20" i="14"/>
  <c r="AK11" i="14"/>
  <c r="AK19" i="14"/>
  <c r="AK29" i="14"/>
  <c r="Y13" i="14"/>
  <c r="Y21" i="14"/>
  <c r="AK12" i="14"/>
  <c r="AK20" i="14"/>
  <c r="Y6" i="14"/>
  <c r="Y14" i="14"/>
  <c r="Y22" i="14"/>
  <c r="AK5" i="14"/>
  <c r="AK13" i="14"/>
  <c r="AK21" i="14"/>
  <c r="AK6" i="14"/>
  <c r="AK14" i="14"/>
  <c r="AK22" i="14"/>
  <c r="AK7" i="14"/>
  <c r="AK15" i="14"/>
  <c r="Y9" i="14"/>
  <c r="Y17" i="14"/>
  <c r="EH26" i="14"/>
  <c r="CE26" i="14"/>
  <c r="DL26" i="14"/>
  <c r="EJ24" i="14"/>
  <c r="FF24" i="14"/>
  <c r="EJ25" i="14"/>
  <c r="FF25" i="14"/>
  <c r="EU25" i="14"/>
  <c r="DY25" i="14"/>
  <c r="FM5" i="14"/>
  <c r="FD26" i="14"/>
  <c r="BT26" i="14"/>
  <c r="CP26" i="14"/>
  <c r="DA26" i="14"/>
  <c r="DW26" i="14"/>
  <c r="DM22" i="14"/>
  <c r="CC9" i="14"/>
  <c r="CC6" i="14"/>
  <c r="CC7" i="14"/>
  <c r="CC5" i="14"/>
  <c r="CC14" i="14"/>
  <c r="CC16" i="14"/>
  <c r="CC18" i="14"/>
  <c r="CC10" i="14"/>
  <c r="CC13" i="14"/>
  <c r="CC11" i="14"/>
  <c r="CC17" i="14"/>
  <c r="CC19" i="14"/>
  <c r="CC21" i="14"/>
  <c r="CC20" i="14"/>
  <c r="CC24" i="14"/>
  <c r="FF23" i="14"/>
  <c r="DY23" i="14"/>
  <c r="DL22" i="14"/>
  <c r="DJ7" i="14"/>
  <c r="BG6" i="14"/>
  <c r="BG9" i="14"/>
  <c r="BG13" i="14"/>
  <c r="BG10" i="14"/>
  <c r="BG8" i="14"/>
  <c r="BG16" i="14"/>
  <c r="BG18" i="14"/>
  <c r="BG20" i="14"/>
  <c r="BG11" i="14"/>
  <c r="BG23" i="14"/>
  <c r="BG19" i="14"/>
  <c r="BG22" i="14"/>
  <c r="DM29" i="14"/>
  <c r="AN29" i="14"/>
  <c r="EQ24" i="14"/>
  <c r="EJ23" i="14"/>
  <c r="ET22" i="14"/>
  <c r="DJ22" i="14"/>
  <c r="DJ16" i="14"/>
  <c r="CC8" i="14"/>
  <c r="AY29" i="14"/>
  <c r="ES29" i="14"/>
  <c r="CQ29" i="14"/>
  <c r="AM29" i="14"/>
  <c r="FD29" i="14" s="1"/>
  <c r="BG5" i="14"/>
  <c r="CN25" i="14"/>
  <c r="DU24" i="14"/>
  <c r="DW23" i="14"/>
  <c r="CP23" i="14"/>
  <c r="BI23" i="14"/>
  <c r="ES23" i="14"/>
  <c r="ES22" i="14"/>
  <c r="BI22" i="14"/>
  <c r="DU20" i="14"/>
  <c r="BR20" i="14"/>
  <c r="BR17" i="14"/>
  <c r="ET29" i="14"/>
  <c r="DX29" i="14"/>
  <c r="CP29" i="14"/>
  <c r="BJ29" i="14"/>
  <c r="CY5" i="14"/>
  <c r="CY26" i="14" s="1"/>
  <c r="DU6" i="14"/>
  <c r="DU7" i="14"/>
  <c r="CN8" i="14"/>
  <c r="FB5" i="14"/>
  <c r="CN6" i="14"/>
  <c r="FB7" i="14"/>
  <c r="DU8" i="14"/>
  <c r="DU5" i="14"/>
  <c r="EQ6" i="14"/>
  <c r="CY7" i="14"/>
  <c r="FB8" i="14"/>
  <c r="DJ9" i="14"/>
  <c r="EF10" i="14"/>
  <c r="FB11" i="14"/>
  <c r="FB12" i="14"/>
  <c r="CN5" i="14"/>
  <c r="DJ6" i="14"/>
  <c r="EF7" i="14"/>
  <c r="CY8" i="14"/>
  <c r="CY10" i="14"/>
  <c r="DU11" i="14"/>
  <c r="EQ5" i="14"/>
  <c r="EF8" i="14"/>
  <c r="EF9" i="14"/>
  <c r="FB10" i="14"/>
  <c r="CN11" i="14"/>
  <c r="EF12" i="14"/>
  <c r="CY6" i="14"/>
  <c r="EQ7" i="14"/>
  <c r="DJ8" i="14"/>
  <c r="FB9" i="14"/>
  <c r="CN10" i="14"/>
  <c r="DJ11" i="14"/>
  <c r="EQ8" i="14"/>
  <c r="EQ12" i="14"/>
  <c r="EQ13" i="14"/>
  <c r="EQ14" i="14"/>
  <c r="DU17" i="14"/>
  <c r="FB6" i="14"/>
  <c r="EF11" i="14"/>
  <c r="DJ13" i="14"/>
  <c r="CN14" i="14"/>
  <c r="EF16" i="14"/>
  <c r="FB17" i="14"/>
  <c r="EF18" i="14"/>
  <c r="CN9" i="14"/>
  <c r="DJ10" i="14"/>
  <c r="EQ10" i="14"/>
  <c r="CY11" i="14"/>
  <c r="DU14" i="14"/>
  <c r="CY16" i="14"/>
  <c r="CY17" i="14"/>
  <c r="CY18" i="14"/>
  <c r="DU19" i="14"/>
  <c r="EF6" i="14"/>
  <c r="EF13" i="14"/>
  <c r="FB14" i="14"/>
  <c r="FB16" i="14"/>
  <c r="EF17" i="14"/>
  <c r="FB18" i="14"/>
  <c r="EF5" i="14"/>
  <c r="DU10" i="14"/>
  <c r="EQ11" i="14"/>
  <c r="CY13" i="14"/>
  <c r="CY14" i="14"/>
  <c r="DU16" i="14"/>
  <c r="DU18" i="14"/>
  <c r="CN7" i="14"/>
  <c r="DU13" i="14"/>
  <c r="EQ16" i="14"/>
  <c r="EQ17" i="14"/>
  <c r="EQ18" i="14"/>
  <c r="DJ5" i="14"/>
  <c r="CN16" i="14"/>
  <c r="CN17" i="14"/>
  <c r="CN19" i="14"/>
  <c r="EQ20" i="14"/>
  <c r="CY22" i="14"/>
  <c r="CY9" i="14"/>
  <c r="DJ17" i="14"/>
  <c r="DJ19" i="14"/>
  <c r="EF19" i="14"/>
  <c r="DJ20" i="14"/>
  <c r="EF21" i="14"/>
  <c r="FB22" i="14"/>
  <c r="CN23" i="14"/>
  <c r="CN13" i="14"/>
  <c r="DJ14" i="14"/>
  <c r="FB19" i="14"/>
  <c r="CY21" i="14"/>
  <c r="DU22" i="14"/>
  <c r="EQ23" i="14"/>
  <c r="EF20" i="14"/>
  <c r="FB21" i="14"/>
  <c r="CN22" i="14"/>
  <c r="DJ23" i="14"/>
  <c r="EF24" i="14"/>
  <c r="FB13" i="14"/>
  <c r="EF14" i="14"/>
  <c r="DJ18" i="14"/>
  <c r="CY19" i="14"/>
  <c r="CY20" i="14"/>
  <c r="DU21" i="14"/>
  <c r="EQ22" i="14"/>
  <c r="EQ25" i="14"/>
  <c r="CC25" i="14"/>
  <c r="FD23" i="14"/>
  <c r="EH23" i="14"/>
  <c r="CE23" i="14"/>
  <c r="CN20" i="14"/>
  <c r="EQ19" i="14"/>
  <c r="CN18" i="14"/>
  <c r="DU9" i="14"/>
  <c r="CF22" i="14"/>
  <c r="EI22" i="14"/>
  <c r="DB22" i="14"/>
  <c r="BU22" i="14"/>
  <c r="FE22" i="14"/>
  <c r="DX22" i="14"/>
  <c r="BU29" i="14"/>
  <c r="BI29" i="14"/>
  <c r="DJ25" i="14"/>
  <c r="CY24" i="14"/>
  <c r="BG24" i="14"/>
  <c r="FB23" i="14"/>
  <c r="EF23" i="14"/>
  <c r="DA23" i="14"/>
  <c r="CC23" i="14"/>
  <c r="EF22" i="14"/>
  <c r="CQ22" i="14"/>
  <c r="FF20" i="14"/>
  <c r="DY20" i="14"/>
  <c r="EU20" i="14"/>
  <c r="EQ9" i="14"/>
  <c r="EH22" i="14"/>
  <c r="DA22" i="14"/>
  <c r="BT22" i="14"/>
  <c r="FD22" i="14"/>
  <c r="DW22" i="14"/>
  <c r="CP22" i="14"/>
  <c r="EU14" i="14"/>
  <c r="DY14" i="14"/>
  <c r="FF14" i="14"/>
  <c r="EJ14" i="14"/>
  <c r="DB29" i="14"/>
  <c r="BG29" i="14"/>
  <c r="W26" i="14"/>
  <c r="CF26" i="14" s="1"/>
  <c r="BR5" i="14"/>
  <c r="BR26" i="14" s="1"/>
  <c r="BR11" i="14"/>
  <c r="BR7" i="14"/>
  <c r="BR10" i="14"/>
  <c r="BR8" i="14"/>
  <c r="BR9" i="14"/>
  <c r="BR16" i="14"/>
  <c r="BR18" i="14"/>
  <c r="BR6" i="14"/>
  <c r="BR14" i="14"/>
  <c r="BR19" i="14"/>
  <c r="BR22" i="14"/>
  <c r="BR21" i="14"/>
  <c r="BR13" i="14"/>
  <c r="FB24" i="14"/>
  <c r="EU24" i="14"/>
  <c r="CY23" i="14"/>
  <c r="BT23" i="14"/>
  <c r="CE22" i="14"/>
  <c r="CN21" i="14"/>
  <c r="BG21" i="14"/>
  <c r="EJ19" i="14"/>
  <c r="DY17" i="14"/>
  <c r="FF17" i="14"/>
  <c r="EJ17" i="14"/>
  <c r="EU16" i="14"/>
  <c r="EJ16" i="14"/>
  <c r="FF16" i="14"/>
  <c r="FF13" i="14"/>
  <c r="DY13" i="14"/>
  <c r="EU13" i="14"/>
  <c r="EJ13" i="14"/>
  <c r="CQ23" i="14"/>
  <c r="EI21" i="14"/>
  <c r="DA21" i="14"/>
  <c r="DX23" i="14"/>
  <c r="BT19" i="14"/>
  <c r="FD19" i="14"/>
  <c r="DL19" i="14"/>
  <c r="BT6" i="14"/>
  <c r="FD6" i="14"/>
  <c r="DW6" i="14"/>
  <c r="CP6" i="14"/>
  <c r="BI6" i="14"/>
  <c r="ES6" i="14"/>
  <c r="DL6" i="14"/>
  <c r="EH6" i="14"/>
  <c r="CE6" i="14"/>
  <c r="FE23" i="14"/>
  <c r="EU19" i="14"/>
  <c r="EU18" i="14"/>
  <c r="EJ18" i="14"/>
  <c r="FF18" i="14"/>
  <c r="DY16" i="14"/>
  <c r="DX18" i="14"/>
  <c r="DX16" i="14"/>
  <c r="CP16" i="14"/>
  <c r="CF11" i="14"/>
  <c r="DM10" i="14"/>
  <c r="CF10" i="14"/>
  <c r="EI10" i="14"/>
  <c r="BU10" i="14"/>
  <c r="FE10" i="14"/>
  <c r="EI16" i="14"/>
  <c r="FF9" i="14"/>
  <c r="EJ9" i="14"/>
  <c r="EH16" i="14"/>
  <c r="CF16" i="14"/>
  <c r="DA11" i="14"/>
  <c r="BT11" i="14"/>
  <c r="FD11" i="14"/>
  <c r="DW11" i="14"/>
  <c r="BI11" i="14"/>
  <c r="ES11" i="14"/>
  <c r="Y5" i="14"/>
  <c r="EH5" i="14"/>
  <c r="DA5" i="14"/>
  <c r="BT5" i="14"/>
  <c r="FD5" i="14"/>
  <c r="DW5" i="14"/>
  <c r="CP5" i="14"/>
  <c r="DL5" i="14"/>
  <c r="EI11" i="14"/>
  <c r="DB11" i="14"/>
  <c r="BU11" i="14"/>
  <c r="FE11" i="14"/>
  <c r="CQ11" i="14"/>
  <c r="DY9" i="14"/>
  <c r="EU9" i="14"/>
  <c r="DW10" i="14"/>
  <c r="EH10" i="14"/>
  <c r="AO9" i="14" l="1"/>
  <c r="AO6" i="14"/>
  <c r="AP15" i="14"/>
  <c r="AP11" i="14"/>
  <c r="AO16" i="14"/>
  <c r="AO17" i="14"/>
  <c r="AO13" i="14"/>
  <c r="AP21" i="14"/>
  <c r="AK26" i="14"/>
  <c r="EJ5" i="14"/>
  <c r="FF5" i="14"/>
  <c r="EU5" i="14"/>
  <c r="DY5" i="14"/>
  <c r="BU26" i="14"/>
  <c r="DB26" i="14"/>
  <c r="EI26" i="14"/>
  <c r="DX26" i="14"/>
  <c r="EF26" i="14"/>
  <c r="DY7" i="14"/>
  <c r="FF7" i="14"/>
  <c r="EJ7" i="14"/>
  <c r="EU7" i="14"/>
  <c r="EQ26" i="14"/>
  <c r="DM26" i="14"/>
  <c r="EU10" i="14"/>
  <c r="EJ10" i="14"/>
  <c r="DY10" i="14"/>
  <c r="FF10" i="14"/>
  <c r="EU21" i="14"/>
  <c r="EJ21" i="14"/>
  <c r="DY21" i="14"/>
  <c r="FF21" i="14"/>
  <c r="CQ26" i="14"/>
  <c r="Y26" i="14"/>
  <c r="EJ11" i="14"/>
  <c r="DY11" i="14"/>
  <c r="FF11" i="14"/>
  <c r="EU11" i="14"/>
  <c r="EJ22" i="14"/>
  <c r="FF22" i="14"/>
  <c r="DY22" i="14"/>
  <c r="EU22" i="14"/>
  <c r="BJ26" i="14"/>
  <c r="BG26" i="14"/>
  <c r="CC26" i="14"/>
  <c r="EJ6" i="14"/>
  <c r="FF6" i="14"/>
  <c r="DY6" i="14"/>
  <c r="EU6" i="14"/>
  <c r="ET26" i="14"/>
  <c r="CN26" i="14"/>
  <c r="DJ26" i="14"/>
  <c r="DU26" i="14"/>
  <c r="FB26" i="14"/>
  <c r="FE26" i="14"/>
  <c r="ET22" i="22"/>
  <c r="ES22" i="22"/>
  <c r="ER22" i="22"/>
  <c r="EQ22" i="22"/>
  <c r="ET31" i="22"/>
  <c r="ES31" i="22"/>
  <c r="ER31" i="22"/>
  <c r="EQ31" i="22"/>
  <c r="ET40" i="22"/>
  <c r="ES40" i="22"/>
  <c r="ER40" i="22"/>
  <c r="EQ40" i="22"/>
  <c r="ET49" i="22"/>
  <c r="ES49" i="22"/>
  <c r="ER49" i="22"/>
  <c r="EQ49" i="22"/>
  <c r="ET58" i="22"/>
  <c r="ES58" i="22"/>
  <c r="ER58" i="22"/>
  <c r="EQ58" i="22"/>
  <c r="ET67" i="22"/>
  <c r="ES67" i="22"/>
  <c r="ER67" i="22"/>
  <c r="EQ67" i="22"/>
  <c r="ET76" i="22"/>
  <c r="ES76" i="22"/>
  <c r="ER76" i="22"/>
  <c r="EQ76" i="22"/>
  <c r="ET85" i="22"/>
  <c r="ES85" i="22"/>
  <c r="ER85" i="22"/>
  <c r="EQ85" i="22"/>
  <c r="ET94" i="22"/>
  <c r="ES94" i="22"/>
  <c r="ER94" i="22"/>
  <c r="EQ94" i="22"/>
  <c r="ET103" i="22"/>
  <c r="ES103" i="22"/>
  <c r="ER103" i="22"/>
  <c r="EQ103" i="22"/>
  <c r="ET112" i="22"/>
  <c r="ES112" i="22"/>
  <c r="ER112" i="22"/>
  <c r="EQ112" i="22"/>
  <c r="ET121" i="22"/>
  <c r="ES121" i="22"/>
  <c r="ER121" i="22"/>
  <c r="EQ121" i="22"/>
  <c r="ET130" i="22"/>
  <c r="ES130" i="22"/>
  <c r="ER130" i="22"/>
  <c r="EQ130" i="22"/>
  <c r="ET195" i="22"/>
  <c r="ES195" i="22"/>
  <c r="ER195" i="22"/>
  <c r="EQ195" i="22"/>
  <c r="ET206" i="22"/>
  <c r="ES206" i="22"/>
  <c r="ER206" i="22"/>
  <c r="EQ206" i="22"/>
  <c r="ET12" i="22" l="1"/>
  <c r="ES12" i="22"/>
  <c r="ER12" i="22"/>
  <c r="EQ12" i="22"/>
  <c r="ET11" i="22"/>
  <c r="ES11" i="22"/>
  <c r="ER11" i="22"/>
  <c r="EQ11" i="22"/>
  <c r="ET10" i="22"/>
  <c r="ES10" i="22"/>
  <c r="ER10" i="22"/>
  <c r="EQ10" i="22"/>
  <c r="ET9" i="22"/>
  <c r="ES9" i="22"/>
  <c r="ER9" i="22"/>
  <c r="EQ9" i="22"/>
  <c r="ET8" i="22"/>
  <c r="ES8" i="22"/>
  <c r="ER8" i="22"/>
  <c r="EQ8" i="22"/>
  <c r="ET7" i="22"/>
  <c r="ES7" i="22"/>
  <c r="ER7" i="22"/>
  <c r="EQ7" i="22"/>
  <c r="ET6" i="22"/>
  <c r="ES6" i="22"/>
  <c r="ER6" i="22"/>
  <c r="EQ6" i="22"/>
  <c r="ET5" i="22"/>
  <c r="ET13" i="22" s="1"/>
  <c r="ES5" i="22"/>
  <c r="ER5" i="22"/>
  <c r="EQ5" i="22"/>
  <c r="Z73" i="3"/>
  <c r="Z72" i="3"/>
  <c r="Z71" i="3"/>
  <c r="Z70" i="3"/>
  <c r="Z69" i="3"/>
  <c r="Z68" i="3"/>
  <c r="Z67" i="3"/>
  <c r="Z66" i="3"/>
  <c r="Z65" i="3"/>
  <c r="Z64" i="3"/>
  <c r="Z63" i="3"/>
  <c r="Z62" i="3"/>
  <c r="EQ13" i="22" l="1"/>
  <c r="ES13" i="22"/>
  <c r="ER13" i="22"/>
  <c r="AK74" i="3"/>
  <c r="AJ74" i="3"/>
  <c r="AI74" i="3"/>
  <c r="AH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Y74" i="3"/>
  <c r="X74" i="3"/>
  <c r="R73" i="3"/>
  <c r="AA73" i="3" s="1"/>
  <c r="Q73" i="3"/>
  <c r="R72" i="3"/>
  <c r="AA72" i="3" s="1"/>
  <c r="Q72" i="3"/>
  <c r="R71" i="3"/>
  <c r="AA71" i="3" s="1"/>
  <c r="Q71" i="3"/>
  <c r="R70" i="3"/>
  <c r="AA70" i="3" s="1"/>
  <c r="Q70" i="3"/>
  <c r="R69" i="3"/>
  <c r="AA69" i="3" s="1"/>
  <c r="Q69" i="3"/>
  <c r="R68" i="3"/>
  <c r="AA68" i="3" s="1"/>
  <c r="Q68" i="3"/>
  <c r="R67" i="3"/>
  <c r="AA67" i="3" s="1"/>
  <c r="Q67" i="3"/>
  <c r="R66" i="3"/>
  <c r="AA66" i="3" s="1"/>
  <c r="Q66" i="3"/>
  <c r="R65" i="3"/>
  <c r="AA65" i="3" s="1"/>
  <c r="Q65" i="3"/>
  <c r="R64" i="3"/>
  <c r="AA64" i="3" s="1"/>
  <c r="Q64" i="3"/>
  <c r="R63" i="3"/>
  <c r="AA63" i="3" s="1"/>
  <c r="Q63" i="3"/>
  <c r="R62" i="3"/>
  <c r="AA62" i="3" s="1"/>
  <c r="Q62" i="3"/>
  <c r="R56" i="3"/>
  <c r="Q56" i="3"/>
  <c r="R37" i="3"/>
  <c r="Q37" i="3"/>
  <c r="R18" i="3"/>
  <c r="Q18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AL74" i="3" l="1"/>
  <c r="R74" i="3"/>
  <c r="AA74" i="3"/>
  <c r="Z74" i="3"/>
  <c r="Q74" i="3"/>
  <c r="AG45" i="18"/>
  <c r="AG40" i="18"/>
  <c r="AG39" i="18"/>
  <c r="AG37" i="18"/>
  <c r="AG34" i="18"/>
  <c r="AG29" i="18"/>
  <c r="AG27" i="18"/>
  <c r="AG24" i="18"/>
  <c r="AG17" i="18"/>
  <c r="AG11" i="18"/>
  <c r="AG9" i="18"/>
  <c r="ID34" i="20" l="1"/>
  <c r="ID30" i="20"/>
  <c r="ID29" i="20"/>
  <c r="IE28" i="20"/>
  <c r="ID25" i="20"/>
  <c r="ID22" i="20"/>
  <c r="ID21" i="20"/>
  <c r="ID18" i="20"/>
  <c r="IE16" i="20"/>
  <c r="ID13" i="20"/>
  <c r="IE12" i="20"/>
  <c r="ID10" i="20"/>
  <c r="ID9" i="20"/>
  <c r="EA37" i="20"/>
  <c r="IE7" i="20"/>
  <c r="FC41" i="20"/>
  <c r="HX37" i="20"/>
  <c r="HW37" i="20"/>
  <c r="IA37" i="20" s="1"/>
  <c r="HV37" i="20"/>
  <c r="HU37" i="20"/>
  <c r="HO37" i="20"/>
  <c r="HN37" i="20"/>
  <c r="HM37" i="20"/>
  <c r="HL37" i="20"/>
  <c r="HF37" i="20"/>
  <c r="HE37" i="20"/>
  <c r="HI37" i="20" s="1"/>
  <c r="HD37" i="20"/>
  <c r="HC37" i="20"/>
  <c r="GW37" i="20"/>
  <c r="GV37" i="20"/>
  <c r="GU37" i="20"/>
  <c r="GT37" i="20"/>
  <c r="GN37" i="20"/>
  <c r="GN41" i="20" s="1"/>
  <c r="GM37" i="20"/>
  <c r="GM41" i="20" s="1"/>
  <c r="GL37" i="20"/>
  <c r="GK37" i="20"/>
  <c r="GE37" i="20"/>
  <c r="GE41" i="20" s="1"/>
  <c r="GD37" i="20"/>
  <c r="GD41" i="20" s="1"/>
  <c r="GC37" i="20"/>
  <c r="GB37" i="20"/>
  <c r="FV37" i="20"/>
  <c r="FU37" i="20"/>
  <c r="FT37" i="20"/>
  <c r="FS37" i="20"/>
  <c r="FM37" i="20"/>
  <c r="FM41" i="20" s="1"/>
  <c r="FL37" i="20"/>
  <c r="FL41" i="20" s="1"/>
  <c r="FK37" i="20"/>
  <c r="FJ37" i="20"/>
  <c r="FP37" i="20" s="1"/>
  <c r="FD37" i="20"/>
  <c r="FD41" i="20" s="1"/>
  <c r="FC37" i="20"/>
  <c r="FB37" i="20"/>
  <c r="FA37" i="20"/>
  <c r="EU37" i="20"/>
  <c r="FH37" i="20" s="1"/>
  <c r="ET37" i="20"/>
  <c r="ET41" i="20" s="1"/>
  <c r="ES37" i="20"/>
  <c r="ER37" i="20"/>
  <c r="EL37" i="20"/>
  <c r="EK37" i="20"/>
  <c r="EJ37" i="20"/>
  <c r="EI37" i="20"/>
  <c r="EC37" i="20"/>
  <c r="EB37" i="20"/>
  <c r="IG36" i="20"/>
  <c r="IF36" i="20"/>
  <c r="IE36" i="20"/>
  <c r="IK36" i="20" s="1"/>
  <c r="ID36" i="20"/>
  <c r="IB36" i="20"/>
  <c r="IA36" i="20"/>
  <c r="HS36" i="20"/>
  <c r="HR36" i="20"/>
  <c r="HJ36" i="20"/>
  <c r="HI36" i="20"/>
  <c r="HA36" i="20"/>
  <c r="GZ36" i="20"/>
  <c r="GR36" i="20"/>
  <c r="GQ36" i="20"/>
  <c r="GI36" i="20"/>
  <c r="GH36" i="20"/>
  <c r="FZ36" i="20"/>
  <c r="FY36" i="20"/>
  <c r="FQ36" i="20"/>
  <c r="FP36" i="20"/>
  <c r="FH36" i="20"/>
  <c r="FG36" i="20"/>
  <c r="EY36" i="20"/>
  <c r="EX36" i="20"/>
  <c r="IG35" i="20"/>
  <c r="IF35" i="20"/>
  <c r="IE35" i="20"/>
  <c r="ID35" i="20"/>
  <c r="IB35" i="20"/>
  <c r="HS35" i="20"/>
  <c r="HJ35" i="20"/>
  <c r="GR35" i="20"/>
  <c r="GI35" i="20"/>
  <c r="GH35" i="20"/>
  <c r="FZ35" i="20"/>
  <c r="FY35" i="20"/>
  <c r="FQ35" i="20"/>
  <c r="FP35" i="20"/>
  <c r="FH35" i="20"/>
  <c r="FG35" i="20"/>
  <c r="EY35" i="20"/>
  <c r="EX35" i="20"/>
  <c r="IG34" i="20"/>
  <c r="IF34" i="20"/>
  <c r="IE34" i="20"/>
  <c r="IB34" i="20"/>
  <c r="IA34" i="20"/>
  <c r="HS34" i="20"/>
  <c r="HR34" i="20"/>
  <c r="HJ34" i="20"/>
  <c r="HI34" i="20"/>
  <c r="HA34" i="20"/>
  <c r="GZ34" i="20"/>
  <c r="GR34" i="20"/>
  <c r="GQ34" i="20"/>
  <c r="GI34" i="20"/>
  <c r="GH34" i="20"/>
  <c r="FZ34" i="20"/>
  <c r="FY34" i="20"/>
  <c r="FQ34" i="20"/>
  <c r="FP34" i="20"/>
  <c r="FH34" i="20"/>
  <c r="FG34" i="20"/>
  <c r="EY34" i="20"/>
  <c r="EX34" i="20"/>
  <c r="IG33" i="20"/>
  <c r="IF33" i="20"/>
  <c r="IE33" i="20"/>
  <c r="IB33" i="20"/>
  <c r="IA33" i="20"/>
  <c r="HS33" i="20"/>
  <c r="HR33" i="20"/>
  <c r="HJ33" i="20"/>
  <c r="HI33" i="20"/>
  <c r="HA33" i="20"/>
  <c r="GZ33" i="20"/>
  <c r="GR33" i="20"/>
  <c r="GQ33" i="20"/>
  <c r="GI33" i="20"/>
  <c r="GH33" i="20"/>
  <c r="FZ33" i="20"/>
  <c r="FY33" i="20"/>
  <c r="FQ33" i="20"/>
  <c r="FP33" i="20"/>
  <c r="FH33" i="20"/>
  <c r="FG33" i="20"/>
  <c r="EY33" i="20"/>
  <c r="EX33" i="20"/>
  <c r="IG32" i="20"/>
  <c r="IF32" i="20"/>
  <c r="IE32" i="20"/>
  <c r="IK32" i="20" s="1"/>
  <c r="ID32" i="20"/>
  <c r="IB32" i="20"/>
  <c r="IA32" i="20"/>
  <c r="HS32" i="20"/>
  <c r="HR32" i="20"/>
  <c r="HJ32" i="20"/>
  <c r="HI32" i="20"/>
  <c r="HA32" i="20"/>
  <c r="GZ32" i="20"/>
  <c r="GR32" i="20"/>
  <c r="GQ32" i="20"/>
  <c r="GI32" i="20"/>
  <c r="GH32" i="20"/>
  <c r="FZ32" i="20"/>
  <c r="FY32" i="20"/>
  <c r="FQ32" i="20"/>
  <c r="FP32" i="20"/>
  <c r="FH32" i="20"/>
  <c r="FG32" i="20"/>
  <c r="EY32" i="20"/>
  <c r="EX32" i="20"/>
  <c r="IG31" i="20"/>
  <c r="IF31" i="20"/>
  <c r="IE31" i="20"/>
  <c r="ID31" i="20"/>
  <c r="IB31" i="20"/>
  <c r="IA31" i="20"/>
  <c r="HS31" i="20"/>
  <c r="HR31" i="20"/>
  <c r="HJ31" i="20"/>
  <c r="HI31" i="20"/>
  <c r="HA31" i="20"/>
  <c r="GZ31" i="20"/>
  <c r="GR31" i="20"/>
  <c r="GQ31" i="20"/>
  <c r="GI31" i="20"/>
  <c r="GH31" i="20"/>
  <c r="FZ31" i="20"/>
  <c r="FY31" i="20"/>
  <c r="FQ31" i="20"/>
  <c r="FP31" i="20"/>
  <c r="FH31" i="20"/>
  <c r="FG31" i="20"/>
  <c r="EY31" i="20"/>
  <c r="EX31" i="20"/>
  <c r="IG30" i="20"/>
  <c r="IF30" i="20"/>
  <c r="IE30" i="20"/>
  <c r="IG29" i="20"/>
  <c r="IF29" i="20"/>
  <c r="IE29" i="20"/>
  <c r="IG28" i="20"/>
  <c r="IF28" i="20"/>
  <c r="ID28" i="20"/>
  <c r="IB28" i="20"/>
  <c r="IA28" i="20"/>
  <c r="HS28" i="20"/>
  <c r="HR28" i="20"/>
  <c r="HJ28" i="20"/>
  <c r="HI28" i="20"/>
  <c r="HA28" i="20"/>
  <c r="GZ28" i="20"/>
  <c r="GR28" i="20"/>
  <c r="GQ28" i="20"/>
  <c r="GI28" i="20"/>
  <c r="GH28" i="20"/>
  <c r="FZ28" i="20"/>
  <c r="FY28" i="20"/>
  <c r="FQ28" i="20"/>
  <c r="FP28" i="20"/>
  <c r="FH28" i="20"/>
  <c r="FG28" i="20"/>
  <c r="EY28" i="20"/>
  <c r="EX28" i="20"/>
  <c r="IG27" i="20"/>
  <c r="IF27" i="20"/>
  <c r="IE27" i="20"/>
  <c r="ID27" i="20"/>
  <c r="IB27" i="20"/>
  <c r="IA27" i="20"/>
  <c r="HS27" i="20"/>
  <c r="HR27" i="20"/>
  <c r="HJ27" i="20"/>
  <c r="HI27" i="20"/>
  <c r="HA27" i="20"/>
  <c r="GZ27" i="20"/>
  <c r="GR27" i="20"/>
  <c r="GQ27" i="20"/>
  <c r="GI27" i="20"/>
  <c r="GH27" i="20"/>
  <c r="FZ27" i="20"/>
  <c r="FY27" i="20"/>
  <c r="FQ27" i="20"/>
  <c r="FP27" i="20"/>
  <c r="FH27" i="20"/>
  <c r="FG27" i="20"/>
  <c r="EY27" i="20"/>
  <c r="EX27" i="20"/>
  <c r="IG26" i="20"/>
  <c r="IF26" i="20"/>
  <c r="IE26" i="20"/>
  <c r="IB26" i="20"/>
  <c r="IA26" i="20"/>
  <c r="HS26" i="20"/>
  <c r="HR26" i="20"/>
  <c r="HJ26" i="20"/>
  <c r="HI26" i="20"/>
  <c r="HA26" i="20"/>
  <c r="GZ26" i="20"/>
  <c r="GR26" i="20"/>
  <c r="GQ26" i="20"/>
  <c r="GI26" i="20"/>
  <c r="GH26" i="20"/>
  <c r="FZ26" i="20"/>
  <c r="FY26" i="20"/>
  <c r="FQ26" i="20"/>
  <c r="FP26" i="20"/>
  <c r="FH26" i="20"/>
  <c r="FG26" i="20"/>
  <c r="EY26" i="20"/>
  <c r="EX26" i="20"/>
  <c r="IG25" i="20"/>
  <c r="IF25" i="20"/>
  <c r="IE25" i="20"/>
  <c r="IB25" i="20"/>
  <c r="IA25" i="20"/>
  <c r="HS25" i="20"/>
  <c r="HR25" i="20"/>
  <c r="HJ25" i="20"/>
  <c r="HI25" i="20"/>
  <c r="HA25" i="20"/>
  <c r="GZ25" i="20"/>
  <c r="GR25" i="20"/>
  <c r="GQ25" i="20"/>
  <c r="GI25" i="20"/>
  <c r="GH25" i="20"/>
  <c r="FZ25" i="20"/>
  <c r="FY25" i="20"/>
  <c r="FQ25" i="20"/>
  <c r="FP25" i="20"/>
  <c r="FH25" i="20"/>
  <c r="FG25" i="20"/>
  <c r="EY25" i="20"/>
  <c r="EX25" i="20"/>
  <c r="IG24" i="20"/>
  <c r="IF24" i="20"/>
  <c r="IE24" i="20"/>
  <c r="ID24" i="20"/>
  <c r="IB24" i="20"/>
  <c r="IA24" i="20"/>
  <c r="HS24" i="20"/>
  <c r="HR24" i="20"/>
  <c r="HJ24" i="20"/>
  <c r="HI24" i="20"/>
  <c r="HA24" i="20"/>
  <c r="GZ24" i="20"/>
  <c r="GR24" i="20"/>
  <c r="GQ24" i="20"/>
  <c r="GI24" i="20"/>
  <c r="GH24" i="20"/>
  <c r="FZ24" i="20"/>
  <c r="FY24" i="20"/>
  <c r="FQ24" i="20"/>
  <c r="FP24" i="20"/>
  <c r="FH24" i="20"/>
  <c r="FG24" i="20"/>
  <c r="EY24" i="20"/>
  <c r="EX24" i="20"/>
  <c r="IG23" i="20"/>
  <c r="IF23" i="20"/>
  <c r="IE23" i="20"/>
  <c r="ID23" i="20"/>
  <c r="IB23" i="20"/>
  <c r="IA23" i="20"/>
  <c r="HS23" i="20"/>
  <c r="HR23" i="20"/>
  <c r="HJ23" i="20"/>
  <c r="HI23" i="20"/>
  <c r="HA23" i="20"/>
  <c r="GZ23" i="20"/>
  <c r="GR23" i="20"/>
  <c r="GQ23" i="20"/>
  <c r="GI23" i="20"/>
  <c r="GH23" i="20"/>
  <c r="FZ23" i="20"/>
  <c r="FY23" i="20"/>
  <c r="FQ23" i="20"/>
  <c r="FP23" i="20"/>
  <c r="FH23" i="20"/>
  <c r="FG23" i="20"/>
  <c r="EY23" i="20"/>
  <c r="EX23" i="20"/>
  <c r="IG22" i="20"/>
  <c r="IF22" i="20"/>
  <c r="IE22" i="20"/>
  <c r="IB22" i="20"/>
  <c r="IA22" i="20"/>
  <c r="HS22" i="20"/>
  <c r="HR22" i="20"/>
  <c r="HJ22" i="20"/>
  <c r="HI22" i="20"/>
  <c r="HA22" i="20"/>
  <c r="GZ22" i="20"/>
  <c r="GR22" i="20"/>
  <c r="GQ22" i="20"/>
  <c r="GI22" i="20"/>
  <c r="GH22" i="20"/>
  <c r="FZ22" i="20"/>
  <c r="FY22" i="20"/>
  <c r="FQ22" i="20"/>
  <c r="FP22" i="20"/>
  <c r="FH22" i="20"/>
  <c r="FG22" i="20"/>
  <c r="EY22" i="20"/>
  <c r="EX22" i="20"/>
  <c r="IG21" i="20"/>
  <c r="IF21" i="20"/>
  <c r="IE21" i="20"/>
  <c r="FH21" i="20"/>
  <c r="EY21" i="20"/>
  <c r="EX21" i="20"/>
  <c r="IG20" i="20"/>
  <c r="IF20" i="20"/>
  <c r="IE20" i="20"/>
  <c r="ID20" i="20"/>
  <c r="IB20" i="20"/>
  <c r="IA20" i="20"/>
  <c r="HS20" i="20"/>
  <c r="HR20" i="20"/>
  <c r="HJ20" i="20"/>
  <c r="HI20" i="20"/>
  <c r="HA20" i="20"/>
  <c r="GZ20" i="20"/>
  <c r="GR20" i="20"/>
  <c r="GQ20" i="20"/>
  <c r="GI20" i="20"/>
  <c r="GH20" i="20"/>
  <c r="FZ20" i="20"/>
  <c r="FY20" i="20"/>
  <c r="FQ20" i="20"/>
  <c r="FP20" i="20"/>
  <c r="FH20" i="20"/>
  <c r="FG20" i="20"/>
  <c r="EY20" i="20"/>
  <c r="EX20" i="20"/>
  <c r="IG19" i="20"/>
  <c r="IF19" i="20"/>
  <c r="IE19" i="20"/>
  <c r="ID19" i="20"/>
  <c r="IB19" i="20"/>
  <c r="IA19" i="20"/>
  <c r="HS19" i="20"/>
  <c r="HR19" i="20"/>
  <c r="HJ19" i="20"/>
  <c r="HI19" i="20"/>
  <c r="HA19" i="20"/>
  <c r="GZ19" i="20"/>
  <c r="GR19" i="20"/>
  <c r="GQ19" i="20"/>
  <c r="GI19" i="20"/>
  <c r="GH19" i="20"/>
  <c r="FZ19" i="20"/>
  <c r="FY19" i="20"/>
  <c r="FQ19" i="20"/>
  <c r="FP19" i="20"/>
  <c r="FH19" i="20"/>
  <c r="FG19" i="20"/>
  <c r="EY19" i="20"/>
  <c r="EX19" i="20"/>
  <c r="IG18" i="20"/>
  <c r="IF18" i="20"/>
  <c r="IE18" i="20"/>
  <c r="IB18" i="20"/>
  <c r="IA18" i="20"/>
  <c r="HS18" i="20"/>
  <c r="HR18" i="20"/>
  <c r="HJ18" i="20"/>
  <c r="HI18" i="20"/>
  <c r="HA18" i="20"/>
  <c r="GZ18" i="20"/>
  <c r="GR18" i="20"/>
  <c r="GQ18" i="20"/>
  <c r="GI18" i="20"/>
  <c r="GH18" i="20"/>
  <c r="FZ18" i="20"/>
  <c r="FY18" i="20"/>
  <c r="FQ18" i="20"/>
  <c r="FP18" i="20"/>
  <c r="FH18" i="20"/>
  <c r="FG18" i="20"/>
  <c r="EY18" i="20"/>
  <c r="EX18" i="20"/>
  <c r="IG17" i="20"/>
  <c r="IF17" i="20"/>
  <c r="IE17" i="20"/>
  <c r="IB17" i="20"/>
  <c r="IA17" i="20"/>
  <c r="HS17" i="20"/>
  <c r="HR17" i="20"/>
  <c r="HJ17" i="20"/>
  <c r="HI17" i="20"/>
  <c r="HA17" i="20"/>
  <c r="GZ17" i="20"/>
  <c r="GR17" i="20"/>
  <c r="GQ17" i="20"/>
  <c r="GI17" i="20"/>
  <c r="GH17" i="20"/>
  <c r="FZ17" i="20"/>
  <c r="FY17" i="20"/>
  <c r="FQ17" i="20"/>
  <c r="FP17" i="20"/>
  <c r="FH17" i="20"/>
  <c r="FG17" i="20"/>
  <c r="EY17" i="20"/>
  <c r="EX17" i="20"/>
  <c r="IG16" i="20"/>
  <c r="IF16" i="20"/>
  <c r="ID16" i="20"/>
  <c r="IB16" i="20"/>
  <c r="IA16" i="20"/>
  <c r="HS16" i="20"/>
  <c r="HR16" i="20"/>
  <c r="HJ16" i="20"/>
  <c r="HI16" i="20"/>
  <c r="HA16" i="20"/>
  <c r="GZ16" i="20"/>
  <c r="GR16" i="20"/>
  <c r="GQ16" i="20"/>
  <c r="GI16" i="20"/>
  <c r="GH16" i="20"/>
  <c r="FZ16" i="20"/>
  <c r="FY16" i="20"/>
  <c r="FQ16" i="20"/>
  <c r="FP16" i="20"/>
  <c r="FH16" i="20"/>
  <c r="FG16" i="20"/>
  <c r="EY16" i="20"/>
  <c r="EX16" i="20"/>
  <c r="IG15" i="20"/>
  <c r="IF15" i="20"/>
  <c r="IE15" i="20"/>
  <c r="ID15" i="20"/>
  <c r="IB15" i="20"/>
  <c r="IA15" i="20"/>
  <c r="HS15" i="20"/>
  <c r="HR15" i="20"/>
  <c r="HJ15" i="20"/>
  <c r="HI15" i="20"/>
  <c r="HA15" i="20"/>
  <c r="GZ15" i="20"/>
  <c r="GR15" i="20"/>
  <c r="GQ15" i="20"/>
  <c r="GI15" i="20"/>
  <c r="GH15" i="20"/>
  <c r="FZ15" i="20"/>
  <c r="FY15" i="20"/>
  <c r="FQ15" i="20"/>
  <c r="FP15" i="20"/>
  <c r="FH15" i="20"/>
  <c r="FG15" i="20"/>
  <c r="EY15" i="20"/>
  <c r="EX15" i="20"/>
  <c r="IG14" i="20"/>
  <c r="IF14" i="20"/>
  <c r="IE14" i="20"/>
  <c r="ID14" i="20"/>
  <c r="IB14" i="20"/>
  <c r="IA14" i="20"/>
  <c r="HS14" i="20"/>
  <c r="HR14" i="20"/>
  <c r="HJ14" i="20"/>
  <c r="HI14" i="20"/>
  <c r="HA14" i="20"/>
  <c r="GZ14" i="20"/>
  <c r="GR14" i="20"/>
  <c r="GQ14" i="20"/>
  <c r="GI14" i="20"/>
  <c r="GH14" i="20"/>
  <c r="FZ14" i="20"/>
  <c r="FY14" i="20"/>
  <c r="FQ14" i="20"/>
  <c r="FP14" i="20"/>
  <c r="FH14" i="20"/>
  <c r="FG14" i="20"/>
  <c r="EY14" i="20"/>
  <c r="EX14" i="20"/>
  <c r="IG13" i="20"/>
  <c r="IF13" i="20"/>
  <c r="IE13" i="20"/>
  <c r="IB13" i="20"/>
  <c r="IA13" i="20"/>
  <c r="HS13" i="20"/>
  <c r="HR13" i="20"/>
  <c r="HJ13" i="20"/>
  <c r="HI13" i="20"/>
  <c r="HA13" i="20"/>
  <c r="GZ13" i="20"/>
  <c r="GR13" i="20"/>
  <c r="GQ13" i="20"/>
  <c r="GI13" i="20"/>
  <c r="GH13" i="20"/>
  <c r="FZ13" i="20"/>
  <c r="FY13" i="20"/>
  <c r="FQ13" i="20"/>
  <c r="FP13" i="20"/>
  <c r="FH13" i="20"/>
  <c r="FG13" i="20"/>
  <c r="EY13" i="20"/>
  <c r="EX13" i="20"/>
  <c r="IG12" i="20"/>
  <c r="IF12" i="20"/>
  <c r="ID12" i="20"/>
  <c r="IB12" i="20"/>
  <c r="IA12" i="20"/>
  <c r="HS12" i="20"/>
  <c r="HR12" i="20"/>
  <c r="HJ12" i="20"/>
  <c r="HI12" i="20"/>
  <c r="HA12" i="20"/>
  <c r="GZ12" i="20"/>
  <c r="GR12" i="20"/>
  <c r="GQ12" i="20"/>
  <c r="GI12" i="20"/>
  <c r="GH12" i="20"/>
  <c r="FZ12" i="20"/>
  <c r="FY12" i="20"/>
  <c r="FQ12" i="20"/>
  <c r="FP12" i="20"/>
  <c r="FH12" i="20"/>
  <c r="FG12" i="20"/>
  <c r="EY12" i="20"/>
  <c r="EX12" i="20"/>
  <c r="IG11" i="20"/>
  <c r="IF11" i="20"/>
  <c r="IE11" i="20"/>
  <c r="IK11" i="20" s="1"/>
  <c r="ID11" i="20"/>
  <c r="IB11" i="20"/>
  <c r="IA11" i="20"/>
  <c r="HS11" i="20"/>
  <c r="HR11" i="20"/>
  <c r="HJ11" i="20"/>
  <c r="HI11" i="20"/>
  <c r="HA11" i="20"/>
  <c r="GZ11" i="20"/>
  <c r="GR11" i="20"/>
  <c r="GQ11" i="20"/>
  <c r="GI11" i="20"/>
  <c r="GH11" i="20"/>
  <c r="FZ11" i="20"/>
  <c r="FY11" i="20"/>
  <c r="FQ11" i="20"/>
  <c r="FP11" i="20"/>
  <c r="FH11" i="20"/>
  <c r="FG11" i="20"/>
  <c r="EY11" i="20"/>
  <c r="EX11" i="20"/>
  <c r="IG10" i="20"/>
  <c r="IF10" i="20"/>
  <c r="IE10" i="20"/>
  <c r="EY10" i="20"/>
  <c r="IG9" i="20"/>
  <c r="IF9" i="20"/>
  <c r="IE9" i="20"/>
  <c r="FZ9" i="20"/>
  <c r="FQ9" i="20"/>
  <c r="FP9" i="20"/>
  <c r="FH9" i="20"/>
  <c r="FG9" i="20"/>
  <c r="EY9" i="20"/>
  <c r="EX9" i="20"/>
  <c r="IG8" i="20"/>
  <c r="IF8" i="20"/>
  <c r="IE8" i="20"/>
  <c r="ID8" i="20"/>
  <c r="IG7" i="20"/>
  <c r="IF7" i="20"/>
  <c r="IB7" i="20"/>
  <c r="IA7" i="20"/>
  <c r="HS7" i="20"/>
  <c r="HR7" i="20"/>
  <c r="HJ7" i="20"/>
  <c r="HI7" i="20"/>
  <c r="HA7" i="20"/>
  <c r="GZ7" i="20"/>
  <c r="GR7" i="20"/>
  <c r="GQ7" i="20"/>
  <c r="GI7" i="20"/>
  <c r="GH7" i="20"/>
  <c r="FZ7" i="20"/>
  <c r="FY7" i="20"/>
  <c r="FQ7" i="20"/>
  <c r="FP7" i="20"/>
  <c r="FH7" i="20"/>
  <c r="FG7" i="20"/>
  <c r="EY7" i="20"/>
  <c r="EX7" i="20"/>
  <c r="EO7" i="20"/>
  <c r="LT15" i="19"/>
  <c r="IJ19" i="20" l="1"/>
  <c r="IJ20" i="20"/>
  <c r="IJ18" i="20"/>
  <c r="IJ14" i="20"/>
  <c r="IJ22" i="20"/>
  <c r="IJ15" i="20"/>
  <c r="IJ27" i="20"/>
  <c r="IJ25" i="20"/>
  <c r="IJ31" i="20"/>
  <c r="IJ11" i="20"/>
  <c r="IJ16" i="20"/>
  <c r="IJ23" i="20"/>
  <c r="IJ28" i="20"/>
  <c r="IJ32" i="20"/>
  <c r="IJ36" i="20"/>
  <c r="IJ13" i="20"/>
  <c r="IJ12" i="20"/>
  <c r="IJ24" i="20"/>
  <c r="IJ34" i="20"/>
  <c r="IK14" i="20"/>
  <c r="IK26" i="20"/>
  <c r="IK15" i="20"/>
  <c r="IK22" i="20"/>
  <c r="IK27" i="20"/>
  <c r="IK18" i="20"/>
  <c r="IK24" i="20"/>
  <c r="IK33" i="20"/>
  <c r="IK13" i="20"/>
  <c r="IK19" i="20"/>
  <c r="IK25" i="20"/>
  <c r="IK34" i="20"/>
  <c r="IK20" i="20"/>
  <c r="IK28" i="20"/>
  <c r="IK31" i="20"/>
  <c r="IK12" i="20"/>
  <c r="IK17" i="20"/>
  <c r="IK23" i="20"/>
  <c r="IK16" i="20"/>
  <c r="EG37" i="20"/>
  <c r="ED36" i="20"/>
  <c r="ED28" i="20"/>
  <c r="ED20" i="20"/>
  <c r="ED12" i="20"/>
  <c r="ED35" i="20"/>
  <c r="ED27" i="20"/>
  <c r="ED19" i="20"/>
  <c r="ED11" i="20"/>
  <c r="ED18" i="20"/>
  <c r="ED33" i="20"/>
  <c r="ED25" i="20"/>
  <c r="ED17" i="20"/>
  <c r="ED15" i="20"/>
  <c r="ED26" i="20"/>
  <c r="ED32" i="20"/>
  <c r="ED24" i="20"/>
  <c r="ED16" i="20"/>
  <c r="ED23" i="20"/>
  <c r="ED13" i="20"/>
  <c r="ED7" i="20"/>
  <c r="ED31" i="20"/>
  <c r="ED22" i="20"/>
  <c r="ED14" i="20"/>
  <c r="ED37" i="20"/>
  <c r="ED34" i="20"/>
  <c r="ID17" i="20"/>
  <c r="IJ17" i="20" s="1"/>
  <c r="DZ37" i="20"/>
  <c r="EF37" i="20" s="1"/>
  <c r="ID33" i="20"/>
  <c r="IJ33" i="20" s="1"/>
  <c r="ID26" i="20"/>
  <c r="IJ26" i="20" s="1"/>
  <c r="EF7" i="20"/>
  <c r="ID7" i="20"/>
  <c r="ID37" i="20" s="1"/>
  <c r="IB37" i="20"/>
  <c r="HR37" i="20"/>
  <c r="HJ37" i="20"/>
  <c r="GI37" i="20"/>
  <c r="FG37" i="20"/>
  <c r="EX37" i="20"/>
  <c r="IE37" i="20"/>
  <c r="EO37" i="20"/>
  <c r="FQ37" i="20"/>
  <c r="GZ37" i="20"/>
  <c r="IF37" i="20"/>
  <c r="HA37" i="20"/>
  <c r="FY37" i="20"/>
  <c r="IK7" i="20"/>
  <c r="HS37" i="20"/>
  <c r="FZ37" i="20"/>
  <c r="EY37" i="20"/>
  <c r="FU41" i="20"/>
  <c r="GQ37" i="20"/>
  <c r="FV41" i="20"/>
  <c r="GH37" i="20"/>
  <c r="GR37" i="20"/>
  <c r="IG37" i="20"/>
  <c r="EU41" i="20"/>
  <c r="FO5" i="14"/>
  <c r="FL26" i="14"/>
  <c r="FK26" i="14"/>
  <c r="BL22" i="14" l="1"/>
  <c r="DN22" i="14"/>
  <c r="CG22" i="14"/>
  <c r="DO22" i="14"/>
  <c r="CH22" i="14"/>
  <c r="DC22" i="14"/>
  <c r="BV22" i="14"/>
  <c r="DD22" i="14"/>
  <c r="BW22" i="14"/>
  <c r="CR22" i="14"/>
  <c r="CS22" i="14"/>
  <c r="BK22" i="14"/>
  <c r="CR7" i="14"/>
  <c r="CS7" i="14"/>
  <c r="DC7" i="14"/>
  <c r="DD7" i="14"/>
  <c r="CH7" i="14"/>
  <c r="DN7" i="14"/>
  <c r="DO7" i="14"/>
  <c r="CG7" i="14"/>
  <c r="CR16" i="14"/>
  <c r="BK16" i="14"/>
  <c r="CS16" i="14"/>
  <c r="BL16" i="14"/>
  <c r="DN16" i="14"/>
  <c r="CG16" i="14"/>
  <c r="DO16" i="14"/>
  <c r="CH16" i="14"/>
  <c r="BV16" i="14"/>
  <c r="DD16" i="14"/>
  <c r="DC16" i="14"/>
  <c r="BW16" i="14"/>
  <c r="CG11" i="14"/>
  <c r="DO11" i="14"/>
  <c r="CH11" i="14"/>
  <c r="DC11" i="14"/>
  <c r="BW11" i="14"/>
  <c r="CR11" i="14"/>
  <c r="BK11" i="14"/>
  <c r="CS11" i="14"/>
  <c r="BL11" i="14"/>
  <c r="BV11" i="14"/>
  <c r="DD11" i="14"/>
  <c r="DN11" i="14"/>
  <c r="BL5" i="14"/>
  <c r="DN5" i="14"/>
  <c r="CG5" i="14"/>
  <c r="DO5" i="14"/>
  <c r="CH5" i="14"/>
  <c r="DC5" i="14"/>
  <c r="BV5" i="14"/>
  <c r="DD5" i="14"/>
  <c r="CR5" i="14"/>
  <c r="BK5" i="14"/>
  <c r="BW5" i="14"/>
  <c r="CS5" i="14"/>
  <c r="BV20" i="14"/>
  <c r="DD20" i="14"/>
  <c r="BW20" i="14"/>
  <c r="CR20" i="14"/>
  <c r="BK20" i="14"/>
  <c r="CS20" i="14"/>
  <c r="BL20" i="14"/>
  <c r="DN20" i="14"/>
  <c r="CG20" i="14"/>
  <c r="CH20" i="14"/>
  <c r="DO20" i="14"/>
  <c r="DC20" i="14"/>
  <c r="CR24" i="14"/>
  <c r="BK24" i="14"/>
  <c r="CS24" i="14"/>
  <c r="BV24" i="14"/>
  <c r="BW24" i="14"/>
  <c r="DN24" i="14"/>
  <c r="DO24" i="14"/>
  <c r="BL24" i="14"/>
  <c r="CG24" i="14"/>
  <c r="DC24" i="14"/>
  <c r="CH24" i="14"/>
  <c r="DD24" i="14"/>
  <c r="DD25" i="14"/>
  <c r="DN25" i="14"/>
  <c r="DO25" i="14"/>
  <c r="CR25" i="14"/>
  <c r="CS25" i="14"/>
  <c r="DC25" i="14"/>
  <c r="BK10" i="14"/>
  <c r="CS10" i="14"/>
  <c r="BL10" i="14"/>
  <c r="DN10" i="14"/>
  <c r="CG10" i="14"/>
  <c r="DO10" i="14"/>
  <c r="DC10" i="14"/>
  <c r="BW10" i="14"/>
  <c r="DD10" i="14"/>
  <c r="CH10" i="14"/>
  <c r="CR10" i="14"/>
  <c r="BV10" i="14"/>
  <c r="BV13" i="14"/>
  <c r="DD13" i="14"/>
  <c r="BW13" i="14"/>
  <c r="CR13" i="14"/>
  <c r="BK13" i="14"/>
  <c r="CS13" i="14"/>
  <c r="BL13" i="14"/>
  <c r="DN13" i="14"/>
  <c r="CH13" i="14"/>
  <c r="CG13" i="14"/>
  <c r="DO13" i="14"/>
  <c r="DC13" i="14"/>
  <c r="BW9" i="14"/>
  <c r="CR9" i="14"/>
  <c r="BK9" i="14"/>
  <c r="CS9" i="14"/>
  <c r="CG9" i="14"/>
  <c r="DO9" i="14"/>
  <c r="DC9" i="14"/>
  <c r="CH9" i="14"/>
  <c r="DD9" i="14"/>
  <c r="BL9" i="14"/>
  <c r="DN9" i="14"/>
  <c r="BV9" i="14"/>
  <c r="DN14" i="14"/>
  <c r="DO14" i="14"/>
  <c r="CR14" i="14"/>
  <c r="CS14" i="14"/>
  <c r="DD14" i="14"/>
  <c r="DC14" i="14"/>
  <c r="CH19" i="14"/>
  <c r="CR19" i="14"/>
  <c r="BL19" i="14"/>
  <c r="DD19" i="14"/>
  <c r="BV19" i="14"/>
  <c r="CS19" i="14"/>
  <c r="DN19" i="14"/>
  <c r="BW19" i="14"/>
  <c r="DO19" i="14"/>
  <c r="BK19" i="14"/>
  <c r="DC19" i="14"/>
  <c r="CG19" i="14"/>
  <c r="CH6" i="14"/>
  <c r="DC6" i="14"/>
  <c r="BV6" i="14"/>
  <c r="DD6" i="14"/>
  <c r="BW6" i="14"/>
  <c r="CR6" i="14"/>
  <c r="BL6" i="14"/>
  <c r="DN6" i="14"/>
  <c r="DO6" i="14"/>
  <c r="CG6" i="14"/>
  <c r="CS6" i="14"/>
  <c r="BK6" i="14"/>
  <c r="CR21" i="14"/>
  <c r="BK21" i="14"/>
  <c r="CS21" i="14"/>
  <c r="BL21" i="14"/>
  <c r="DN21" i="14"/>
  <c r="CG21" i="14"/>
  <c r="DO21" i="14"/>
  <c r="CH21" i="14"/>
  <c r="BW21" i="14"/>
  <c r="DC21" i="14"/>
  <c r="BV21" i="14"/>
  <c r="DD21" i="14"/>
  <c r="CR17" i="14"/>
  <c r="CS17" i="14"/>
  <c r="DC17" i="14"/>
  <c r="DD17" i="14"/>
  <c r="DN17" i="14"/>
  <c r="DO17" i="14"/>
  <c r="DC23" i="14"/>
  <c r="BV23" i="14"/>
  <c r="DD23" i="14"/>
  <c r="BW23" i="14"/>
  <c r="CR23" i="14"/>
  <c r="BL23" i="14"/>
  <c r="CG23" i="14"/>
  <c r="BK23" i="14"/>
  <c r="CH23" i="14"/>
  <c r="DN23" i="14"/>
  <c r="DO23" i="14"/>
  <c r="CS23" i="14"/>
  <c r="CR18" i="14"/>
  <c r="BK18" i="14"/>
  <c r="CS18" i="14"/>
  <c r="BL18" i="14"/>
  <c r="DN18" i="14"/>
  <c r="CG18" i="14"/>
  <c r="DO18" i="14"/>
  <c r="CH18" i="14"/>
  <c r="BV18" i="14"/>
  <c r="DD18" i="14"/>
  <c r="DC18" i="14"/>
  <c r="BW18" i="14"/>
  <c r="IJ7" i="20"/>
  <c r="IK37" i="20"/>
  <c r="IJ37" i="20"/>
  <c r="XP15" i="19"/>
  <c r="XO15" i="19"/>
  <c r="WS15" i="19"/>
  <c r="WR15" i="19"/>
  <c r="WQ15" i="19"/>
  <c r="WP15" i="19"/>
  <c r="WN15" i="19"/>
  <c r="WX15" i="19" s="1"/>
  <c r="WM15" i="19"/>
  <c r="WL15" i="19"/>
  <c r="WK15" i="19"/>
  <c r="WI15" i="19"/>
  <c r="WH15" i="19"/>
  <c r="WG15" i="19"/>
  <c r="WF15" i="19"/>
  <c r="WU15" i="19" s="1"/>
  <c r="VT15" i="19"/>
  <c r="VS15" i="19"/>
  <c r="VR15" i="19"/>
  <c r="VQ15" i="19"/>
  <c r="VO15" i="19"/>
  <c r="VN15" i="19"/>
  <c r="VM15" i="19"/>
  <c r="VL15" i="19"/>
  <c r="VV15" i="19" s="1"/>
  <c r="VJ15" i="19"/>
  <c r="VI15" i="19"/>
  <c r="VH15" i="19"/>
  <c r="VG15" i="19"/>
  <c r="UU15" i="19"/>
  <c r="UT15" i="19"/>
  <c r="US15" i="19"/>
  <c r="UR15" i="19"/>
  <c r="UP15" i="19"/>
  <c r="UO15" i="19"/>
  <c r="UN15" i="19"/>
  <c r="UM15" i="19"/>
  <c r="UK15" i="19"/>
  <c r="UZ15" i="19" s="1"/>
  <c r="UJ15" i="19"/>
  <c r="UY15" i="19" s="1"/>
  <c r="UI15" i="19"/>
  <c r="UH15" i="19"/>
  <c r="TV15" i="19"/>
  <c r="TU15" i="19"/>
  <c r="TT15" i="19"/>
  <c r="TS15" i="19"/>
  <c r="TQ15" i="19"/>
  <c r="TP15" i="19"/>
  <c r="TZ15" i="19" s="1"/>
  <c r="TO15" i="19"/>
  <c r="TY15" i="19" s="1"/>
  <c r="TN15" i="19"/>
  <c r="TX15" i="19" s="1"/>
  <c r="TL15" i="19"/>
  <c r="UA15" i="19" s="1"/>
  <c r="TK15" i="19"/>
  <c r="TJ15" i="19"/>
  <c r="TI15" i="19"/>
  <c r="SW15" i="19"/>
  <c r="SV15" i="19"/>
  <c r="SU15" i="19"/>
  <c r="ST15" i="19"/>
  <c r="SR15" i="19"/>
  <c r="TB15" i="19" s="1"/>
  <c r="SQ15" i="19"/>
  <c r="SP15" i="19"/>
  <c r="SO15" i="19"/>
  <c r="SM15" i="19"/>
  <c r="SL15" i="19"/>
  <c r="TA15" i="19" s="1"/>
  <c r="SK15" i="19"/>
  <c r="SZ15" i="19" s="1"/>
  <c r="SJ15" i="19"/>
  <c r="SY15" i="19" s="1"/>
  <c r="RX15" i="19"/>
  <c r="RW15" i="19"/>
  <c r="RV15" i="19"/>
  <c r="RU15" i="19"/>
  <c r="RS15" i="19"/>
  <c r="RR15" i="19"/>
  <c r="RQ15" i="19"/>
  <c r="RP15" i="19"/>
  <c r="RN15" i="19"/>
  <c r="SC15" i="19" s="1"/>
  <c r="RM15" i="19"/>
  <c r="RL15" i="19"/>
  <c r="RK15" i="19"/>
  <c r="QY15" i="19"/>
  <c r="QX15" i="19"/>
  <c r="QW15" i="19"/>
  <c r="QV15" i="19"/>
  <c r="QT15" i="19"/>
  <c r="RD15" i="19" s="1"/>
  <c r="QS15" i="19"/>
  <c r="QR15" i="19"/>
  <c r="QQ15" i="19"/>
  <c r="QO15" i="19"/>
  <c r="QN15" i="19"/>
  <c r="RC15" i="19" s="1"/>
  <c r="QM15" i="19"/>
  <c r="QL15" i="19"/>
  <c r="RA15" i="19" s="1"/>
  <c r="PZ15" i="19"/>
  <c r="PY15" i="19"/>
  <c r="PX15" i="19"/>
  <c r="PW15" i="19"/>
  <c r="PU15" i="19"/>
  <c r="PT15" i="19"/>
  <c r="PS15" i="19"/>
  <c r="QC15" i="19" s="1"/>
  <c r="PR15" i="19"/>
  <c r="QB15" i="19" s="1"/>
  <c r="PP15" i="19"/>
  <c r="QE15" i="19" s="1"/>
  <c r="PO15" i="19"/>
  <c r="PN15" i="19"/>
  <c r="PM15" i="19"/>
  <c r="PA15" i="19"/>
  <c r="OZ15" i="19"/>
  <c r="OY15" i="19"/>
  <c r="OX15" i="19"/>
  <c r="OV15" i="19"/>
  <c r="PF15" i="19" s="1"/>
  <c r="OU15" i="19"/>
  <c r="OT15" i="19"/>
  <c r="OS15" i="19"/>
  <c r="OQ15" i="19"/>
  <c r="OP15" i="19"/>
  <c r="OO15" i="19"/>
  <c r="PD15" i="19" s="1"/>
  <c r="ON15" i="19"/>
  <c r="PC15" i="19" s="1"/>
  <c r="OB15" i="19"/>
  <c r="OA15" i="19"/>
  <c r="NZ15" i="19"/>
  <c r="NY15" i="19"/>
  <c r="NW15" i="19"/>
  <c r="NV15" i="19"/>
  <c r="OF15" i="19" s="1"/>
  <c r="NU15" i="19"/>
  <c r="OE15" i="19" s="1"/>
  <c r="NT15" i="19"/>
  <c r="OD15" i="19" s="1"/>
  <c r="NR15" i="19"/>
  <c r="OG15" i="19" s="1"/>
  <c r="NQ15" i="19"/>
  <c r="NP15" i="19"/>
  <c r="NO15" i="19"/>
  <c r="NC15" i="19"/>
  <c r="NB15" i="19"/>
  <c r="NA15" i="19"/>
  <c r="MZ15" i="19"/>
  <c r="MX15" i="19"/>
  <c r="MW15" i="19"/>
  <c r="MV15" i="19"/>
  <c r="MU15" i="19"/>
  <c r="MS15" i="19"/>
  <c r="MR15" i="19"/>
  <c r="MQ15" i="19"/>
  <c r="MP15" i="19"/>
  <c r="MD15" i="19"/>
  <c r="MC15" i="19"/>
  <c r="MB15" i="19"/>
  <c r="MA15" i="19"/>
  <c r="LY15" i="19"/>
  <c r="LX15" i="19"/>
  <c r="LW15" i="19"/>
  <c r="LV15" i="19"/>
  <c r="LS15" i="19"/>
  <c r="LR15" i="19"/>
  <c r="LQ15" i="19"/>
  <c r="XU14" i="19"/>
  <c r="XT14" i="19"/>
  <c r="XR14" i="19"/>
  <c r="XQ14" i="19"/>
  <c r="XM14" i="19"/>
  <c r="XL14" i="19"/>
  <c r="XH14" i="19"/>
  <c r="XG14" i="19"/>
  <c r="WX14" i="19"/>
  <c r="XB14" i="19" s="1"/>
  <c r="WW14" i="19"/>
  <c r="WV14" i="19"/>
  <c r="WU14" i="19"/>
  <c r="VY14" i="19"/>
  <c r="WC14" i="19" s="1"/>
  <c r="VX14" i="19"/>
  <c r="VW14" i="19"/>
  <c r="VV14" i="19"/>
  <c r="UZ14" i="19"/>
  <c r="VD14" i="19" s="1"/>
  <c r="UY14" i="19"/>
  <c r="UX14" i="19"/>
  <c r="UW14" i="19"/>
  <c r="UA14" i="19"/>
  <c r="UE14" i="19" s="1"/>
  <c r="TZ14" i="19"/>
  <c r="TY14" i="19"/>
  <c r="TX14" i="19"/>
  <c r="TF14" i="19"/>
  <c r="TB14" i="19"/>
  <c r="TA14" i="19"/>
  <c r="SZ14" i="19"/>
  <c r="SY14" i="19"/>
  <c r="SC14" i="19"/>
  <c r="SG14" i="19" s="1"/>
  <c r="SB14" i="19"/>
  <c r="SA14" i="19"/>
  <c r="RZ14" i="19"/>
  <c r="RD14" i="19"/>
  <c r="RH14" i="19" s="1"/>
  <c r="RC14" i="19"/>
  <c r="RB14" i="19"/>
  <c r="RA14" i="19"/>
  <c r="QE14" i="19"/>
  <c r="QI14" i="19" s="1"/>
  <c r="QD14" i="19"/>
  <c r="QC14" i="19"/>
  <c r="QB14" i="19"/>
  <c r="PJ14" i="19"/>
  <c r="PF14" i="19"/>
  <c r="PE14" i="19"/>
  <c r="PD14" i="19"/>
  <c r="PC14" i="19"/>
  <c r="OG14" i="19"/>
  <c r="OK14" i="19" s="1"/>
  <c r="OF14" i="19"/>
  <c r="OE14" i="19"/>
  <c r="OD14" i="19"/>
  <c r="NH14" i="19"/>
  <c r="NL14" i="19" s="1"/>
  <c r="NG14" i="19"/>
  <c r="NF14" i="19"/>
  <c r="NE14" i="19"/>
  <c r="MI14" i="19"/>
  <c r="MM14" i="19" s="1"/>
  <c r="MH14" i="19"/>
  <c r="MG14" i="19"/>
  <c r="MF14" i="19"/>
  <c r="XU13" i="19"/>
  <c r="XT13" i="19"/>
  <c r="XR13" i="19"/>
  <c r="XQ13" i="19"/>
  <c r="XM13" i="19"/>
  <c r="XL13" i="19"/>
  <c r="XH13" i="19"/>
  <c r="XG13" i="19"/>
  <c r="WX13" i="19"/>
  <c r="WZ13" i="19" s="1"/>
  <c r="XA13" i="19" s="1"/>
  <c r="WW13" i="19"/>
  <c r="WV13" i="19"/>
  <c r="WU13" i="19"/>
  <c r="VY13" i="19"/>
  <c r="WA13" i="19" s="1"/>
  <c r="VX13" i="19"/>
  <c r="VW13" i="19"/>
  <c r="VV13" i="19"/>
  <c r="UZ13" i="19"/>
  <c r="VB13" i="19" s="1"/>
  <c r="UY13" i="19"/>
  <c r="UX13" i="19"/>
  <c r="UW13" i="19"/>
  <c r="UA13" i="19"/>
  <c r="UC13" i="19" s="1"/>
  <c r="UD13" i="19" s="1"/>
  <c r="TZ13" i="19"/>
  <c r="TY13" i="19"/>
  <c r="TX13" i="19"/>
  <c r="TB13" i="19"/>
  <c r="TD13" i="19" s="1"/>
  <c r="TA13" i="19"/>
  <c r="SZ13" i="19"/>
  <c r="SY13" i="19"/>
  <c r="SC13" i="19"/>
  <c r="SE13" i="19" s="1"/>
  <c r="SF13" i="19" s="1"/>
  <c r="SB13" i="19"/>
  <c r="SA13" i="19"/>
  <c r="RZ13" i="19"/>
  <c r="RF13" i="19"/>
  <c r="RD13" i="19"/>
  <c r="RC13" i="19"/>
  <c r="RB13" i="19"/>
  <c r="RA13" i="19"/>
  <c r="QE13" i="19"/>
  <c r="QG13" i="19" s="1"/>
  <c r="QD13" i="19"/>
  <c r="QC13" i="19"/>
  <c r="QB13" i="19"/>
  <c r="PF13" i="19"/>
  <c r="PH13" i="19" s="1"/>
  <c r="PE13" i="19"/>
  <c r="PD13" i="19"/>
  <c r="PC13" i="19"/>
  <c r="OG13" i="19"/>
  <c r="OI13" i="19" s="1"/>
  <c r="OF13" i="19"/>
  <c r="OE13" i="19"/>
  <c r="OD13" i="19"/>
  <c r="NH13" i="19"/>
  <c r="NJ13" i="19" s="1"/>
  <c r="NG13" i="19"/>
  <c r="NF13" i="19"/>
  <c r="NE13" i="19"/>
  <c r="MI13" i="19"/>
  <c r="MK13" i="19" s="1"/>
  <c r="MH13" i="19"/>
  <c r="MG13" i="19"/>
  <c r="MF13" i="19"/>
  <c r="XW12" i="19"/>
  <c r="XV12" i="19"/>
  <c r="XK12" i="19"/>
  <c r="XJ12" i="19"/>
  <c r="XF12" i="19"/>
  <c r="XE12" i="19"/>
  <c r="WX12" i="19"/>
  <c r="WW12" i="19"/>
  <c r="WV12" i="19"/>
  <c r="WU12" i="19"/>
  <c r="VY12" i="19"/>
  <c r="VX12" i="19"/>
  <c r="VW12" i="19"/>
  <c r="VV12" i="19"/>
  <c r="UZ12" i="19"/>
  <c r="UY12" i="19"/>
  <c r="UX12" i="19"/>
  <c r="UW12" i="19"/>
  <c r="UA12" i="19"/>
  <c r="TZ12" i="19"/>
  <c r="TY12" i="19"/>
  <c r="TX12" i="19"/>
  <c r="TB12" i="19"/>
  <c r="TA12" i="19"/>
  <c r="SZ12" i="19"/>
  <c r="SY12" i="19"/>
  <c r="SC12" i="19"/>
  <c r="SB12" i="19"/>
  <c r="SA12" i="19"/>
  <c r="RZ12" i="19"/>
  <c r="RD12" i="19"/>
  <c r="RC12" i="19"/>
  <c r="RB12" i="19"/>
  <c r="RA12" i="19"/>
  <c r="QE12" i="19"/>
  <c r="QD12" i="19"/>
  <c r="QC12" i="19"/>
  <c r="QB12" i="19"/>
  <c r="PF12" i="19"/>
  <c r="PE12" i="19"/>
  <c r="PD12" i="19"/>
  <c r="PC12" i="19"/>
  <c r="OG12" i="19"/>
  <c r="OF12" i="19"/>
  <c r="OE12" i="19"/>
  <c r="OD12" i="19"/>
  <c r="NH12" i="19"/>
  <c r="NG12" i="19"/>
  <c r="NF12" i="19"/>
  <c r="NE12" i="19"/>
  <c r="MI12" i="19"/>
  <c r="MH12" i="19"/>
  <c r="MG12" i="19"/>
  <c r="MF12" i="19"/>
  <c r="XU11" i="19"/>
  <c r="XT11" i="19"/>
  <c r="XR11" i="19"/>
  <c r="XQ11" i="19"/>
  <c r="XM11" i="19"/>
  <c r="XL11" i="19"/>
  <c r="XH11" i="19"/>
  <c r="XG11" i="19"/>
  <c r="WX11" i="19"/>
  <c r="XB11" i="19" s="1"/>
  <c r="WW11" i="19"/>
  <c r="WV11" i="19"/>
  <c r="WU11" i="19"/>
  <c r="VY11" i="19"/>
  <c r="WC11" i="19" s="1"/>
  <c r="VX11" i="19"/>
  <c r="VW11" i="19"/>
  <c r="VV11" i="19"/>
  <c r="UZ11" i="19"/>
  <c r="VD11" i="19" s="1"/>
  <c r="UY11" i="19"/>
  <c r="UX11" i="19"/>
  <c r="UW11" i="19"/>
  <c r="UA11" i="19"/>
  <c r="UE11" i="19" s="1"/>
  <c r="TZ11" i="19"/>
  <c r="TY11" i="19"/>
  <c r="TX11" i="19"/>
  <c r="TB11" i="19"/>
  <c r="TF11" i="19" s="1"/>
  <c r="TA11" i="19"/>
  <c r="SZ11" i="19"/>
  <c r="SY11" i="19"/>
  <c r="SC11" i="19"/>
  <c r="SG11" i="19" s="1"/>
  <c r="SB11" i="19"/>
  <c r="SA11" i="19"/>
  <c r="RZ11" i="19"/>
  <c r="RD11" i="19"/>
  <c r="RH11" i="19" s="1"/>
  <c r="RC11" i="19"/>
  <c r="RB11" i="19"/>
  <c r="RA11" i="19"/>
  <c r="QE11" i="19"/>
  <c r="QI11" i="19" s="1"/>
  <c r="QJ11" i="19" s="1"/>
  <c r="QD11" i="19"/>
  <c r="QC11" i="19"/>
  <c r="QB11" i="19"/>
  <c r="PF11" i="19"/>
  <c r="PJ11" i="19" s="1"/>
  <c r="PE11" i="19"/>
  <c r="PD11" i="19"/>
  <c r="PC11" i="19"/>
  <c r="OG11" i="19"/>
  <c r="OK11" i="19" s="1"/>
  <c r="OL11" i="19" s="1"/>
  <c r="OF11" i="19"/>
  <c r="OE11" i="19"/>
  <c r="OD11" i="19"/>
  <c r="NH11" i="19"/>
  <c r="NL11" i="19" s="1"/>
  <c r="NG11" i="19"/>
  <c r="NF11" i="19"/>
  <c r="NE11" i="19"/>
  <c r="MI11" i="19"/>
  <c r="MM11" i="19" s="1"/>
  <c r="MH11" i="19"/>
  <c r="MG11" i="19"/>
  <c r="MF11" i="19"/>
  <c r="XU10" i="19"/>
  <c r="XT10" i="19"/>
  <c r="XR10" i="19"/>
  <c r="XQ10" i="19"/>
  <c r="XM10" i="19"/>
  <c r="XL10" i="19"/>
  <c r="XH10" i="19"/>
  <c r="XG10" i="19"/>
  <c r="WZ10" i="19"/>
  <c r="WX10" i="19"/>
  <c r="WW10" i="19"/>
  <c r="WV10" i="19"/>
  <c r="WU10" i="19"/>
  <c r="VY10" i="19"/>
  <c r="WA10" i="19" s="1"/>
  <c r="VX10" i="19"/>
  <c r="VW10" i="19"/>
  <c r="VV10" i="19"/>
  <c r="VB10" i="19"/>
  <c r="UZ10" i="19"/>
  <c r="UY10" i="19"/>
  <c r="UX10" i="19"/>
  <c r="UW10" i="19"/>
  <c r="UA10" i="19"/>
  <c r="UC10" i="19" s="1"/>
  <c r="TZ10" i="19"/>
  <c r="TY10" i="19"/>
  <c r="TX10" i="19"/>
  <c r="TD10" i="19"/>
  <c r="TB10" i="19"/>
  <c r="TA10" i="19"/>
  <c r="SZ10" i="19"/>
  <c r="SY10" i="19"/>
  <c r="SC10" i="19"/>
  <c r="SE10" i="19" s="1"/>
  <c r="SB10" i="19"/>
  <c r="SA10" i="19"/>
  <c r="RZ10" i="19"/>
  <c r="RF10" i="19"/>
  <c r="RF15" i="19" s="1"/>
  <c r="RG15" i="19" s="1"/>
  <c r="RD10" i="19"/>
  <c r="RC10" i="19"/>
  <c r="RB10" i="19"/>
  <c r="RA10" i="19"/>
  <c r="QE10" i="19"/>
  <c r="QG10" i="19" s="1"/>
  <c r="QD10" i="19"/>
  <c r="QC10" i="19"/>
  <c r="QB10" i="19"/>
  <c r="PH10" i="19"/>
  <c r="PF10" i="19"/>
  <c r="PE10" i="19"/>
  <c r="PD10" i="19"/>
  <c r="PC10" i="19"/>
  <c r="OG10" i="19"/>
  <c r="OI10" i="19" s="1"/>
  <c r="OF10" i="19"/>
  <c r="OE10" i="19"/>
  <c r="OD10" i="19"/>
  <c r="NH10" i="19"/>
  <c r="NJ10" i="19" s="1"/>
  <c r="NG10" i="19"/>
  <c r="NF10" i="19"/>
  <c r="NE10" i="19"/>
  <c r="MI10" i="19"/>
  <c r="MK10" i="19" s="1"/>
  <c r="MH10" i="19"/>
  <c r="MG10" i="19"/>
  <c r="MF10" i="19"/>
  <c r="XW9" i="19"/>
  <c r="XV9" i="19"/>
  <c r="XK9" i="19"/>
  <c r="XJ9" i="19"/>
  <c r="XF9" i="19"/>
  <c r="XE9" i="19"/>
  <c r="WX9" i="19"/>
  <c r="WW9" i="19"/>
  <c r="WV9" i="19"/>
  <c r="WU9" i="19"/>
  <c r="VY9" i="19"/>
  <c r="VX9" i="19"/>
  <c r="VW9" i="19"/>
  <c r="VV9" i="19"/>
  <c r="UZ9" i="19"/>
  <c r="UY9" i="19"/>
  <c r="UX9" i="19"/>
  <c r="UW9" i="19"/>
  <c r="UA9" i="19"/>
  <c r="TZ9" i="19"/>
  <c r="TY9" i="19"/>
  <c r="TX9" i="19"/>
  <c r="TB9" i="19"/>
  <c r="TA9" i="19"/>
  <c r="SZ9" i="19"/>
  <c r="SY9" i="19"/>
  <c r="SC9" i="19"/>
  <c r="SB9" i="19"/>
  <c r="SA9" i="19"/>
  <c r="RZ9" i="19"/>
  <c r="RD9" i="19"/>
  <c r="RC9" i="19"/>
  <c r="RB9" i="19"/>
  <c r="RA9" i="19"/>
  <c r="QE9" i="19"/>
  <c r="QD9" i="19"/>
  <c r="QC9" i="19"/>
  <c r="QB9" i="19"/>
  <c r="PF9" i="19"/>
  <c r="PE9" i="19"/>
  <c r="PD9" i="19"/>
  <c r="PC9" i="19"/>
  <c r="OG9" i="19"/>
  <c r="OF9" i="19"/>
  <c r="OE9" i="19"/>
  <c r="OD9" i="19"/>
  <c r="NH9" i="19"/>
  <c r="NG9" i="19"/>
  <c r="NF9" i="19"/>
  <c r="NE9" i="19"/>
  <c r="MI9" i="19"/>
  <c r="MH9" i="19"/>
  <c r="MG9" i="19"/>
  <c r="MF9" i="19"/>
  <c r="XM8" i="19"/>
  <c r="XK8" i="19"/>
  <c r="XJ8" i="19"/>
  <c r="XH8" i="19"/>
  <c r="XG8" i="19"/>
  <c r="XF8" i="19"/>
  <c r="XE8" i="19"/>
  <c r="WX8" i="19"/>
  <c r="XB8" i="19" s="1"/>
  <c r="WW8" i="19"/>
  <c r="WV8" i="19"/>
  <c r="WU8" i="19"/>
  <c r="VY8" i="19"/>
  <c r="WC8" i="19" s="1"/>
  <c r="VX8" i="19"/>
  <c r="VW8" i="19"/>
  <c r="VV8" i="19"/>
  <c r="UZ8" i="19"/>
  <c r="VD8" i="19" s="1"/>
  <c r="UY8" i="19"/>
  <c r="UX8" i="19"/>
  <c r="UW8" i="19"/>
  <c r="UA8" i="19"/>
  <c r="UE8" i="19" s="1"/>
  <c r="TZ8" i="19"/>
  <c r="TY8" i="19"/>
  <c r="TX8" i="19"/>
  <c r="TB8" i="19"/>
  <c r="TF8" i="19" s="1"/>
  <c r="TA8" i="19"/>
  <c r="SZ8" i="19"/>
  <c r="SY8" i="19"/>
  <c r="SG8" i="19"/>
  <c r="SC8" i="19"/>
  <c r="SB8" i="19"/>
  <c r="SA8" i="19"/>
  <c r="RZ8" i="19"/>
  <c r="RD8" i="19"/>
  <c r="RH8" i="19" s="1"/>
  <c r="RC8" i="19"/>
  <c r="RB8" i="19"/>
  <c r="RA8" i="19"/>
  <c r="QI8" i="19"/>
  <c r="QE8" i="19"/>
  <c r="QD8" i="19"/>
  <c r="QC8" i="19"/>
  <c r="QB8" i="19"/>
  <c r="PF8" i="19"/>
  <c r="PJ8" i="19" s="1"/>
  <c r="PE8" i="19"/>
  <c r="PD8" i="19"/>
  <c r="PC8" i="19"/>
  <c r="OK8" i="19"/>
  <c r="OG8" i="19"/>
  <c r="OF8" i="19"/>
  <c r="OE8" i="19"/>
  <c r="OD8" i="19"/>
  <c r="NH8" i="19"/>
  <c r="NL8" i="19" s="1"/>
  <c r="NG8" i="19"/>
  <c r="NF8" i="19"/>
  <c r="NE8" i="19"/>
  <c r="MI8" i="19"/>
  <c r="MM8" i="19" s="1"/>
  <c r="MH8" i="19"/>
  <c r="MG8" i="19"/>
  <c r="MF8" i="19"/>
  <c r="XR7" i="19"/>
  <c r="XQ7" i="19"/>
  <c r="XM7" i="19"/>
  <c r="XL7" i="19"/>
  <c r="XK7" i="19"/>
  <c r="XJ7" i="19"/>
  <c r="XH7" i="19"/>
  <c r="XG7" i="19"/>
  <c r="XF7" i="19"/>
  <c r="XE7" i="19"/>
  <c r="WX7" i="19"/>
  <c r="XB7" i="19" s="1"/>
  <c r="WW7" i="19"/>
  <c r="WV7" i="19"/>
  <c r="WU7" i="19"/>
  <c r="WC7" i="19"/>
  <c r="VY7" i="19"/>
  <c r="VX7" i="19"/>
  <c r="VW7" i="19"/>
  <c r="VV7" i="19"/>
  <c r="UZ7" i="19"/>
  <c r="VD7" i="19" s="1"/>
  <c r="UY7" i="19"/>
  <c r="UX7" i="19"/>
  <c r="UW7" i="19"/>
  <c r="UA7" i="19"/>
  <c r="UE7" i="19" s="1"/>
  <c r="TZ7" i="19"/>
  <c r="TY7" i="19"/>
  <c r="TX7" i="19"/>
  <c r="TB7" i="19"/>
  <c r="TF7" i="19" s="1"/>
  <c r="TA7" i="19"/>
  <c r="SZ7" i="19"/>
  <c r="SY7" i="19"/>
  <c r="SG7" i="19"/>
  <c r="SC7" i="19"/>
  <c r="SB7" i="19"/>
  <c r="SA7" i="19"/>
  <c r="RZ7" i="19"/>
  <c r="RD7" i="19"/>
  <c r="RH7" i="19" s="1"/>
  <c r="RC7" i="19"/>
  <c r="RB7" i="19"/>
  <c r="RA7" i="19"/>
  <c r="QI7" i="19"/>
  <c r="QE7" i="19"/>
  <c r="QD7" i="19"/>
  <c r="QC7" i="19"/>
  <c r="QB7" i="19"/>
  <c r="PF7" i="19"/>
  <c r="PJ7" i="19" s="1"/>
  <c r="PE7" i="19"/>
  <c r="PD7" i="19"/>
  <c r="PC7" i="19"/>
  <c r="OG7" i="19"/>
  <c r="OK7" i="19" s="1"/>
  <c r="OF7" i="19"/>
  <c r="OE7" i="19"/>
  <c r="OD7" i="19"/>
  <c r="NH7" i="19"/>
  <c r="NL7" i="19" s="1"/>
  <c r="NG7" i="19"/>
  <c r="NF7" i="19"/>
  <c r="NE7" i="19"/>
  <c r="MI7" i="19"/>
  <c r="MM7" i="19" s="1"/>
  <c r="MH7" i="19"/>
  <c r="MG7" i="19"/>
  <c r="MF7" i="19"/>
  <c r="KZ14" i="19"/>
  <c r="KZ13" i="19"/>
  <c r="KZ11" i="19"/>
  <c r="KZ10" i="19"/>
  <c r="KZ8" i="19"/>
  <c r="NG15" i="19" l="1"/>
  <c r="NH15" i="19"/>
  <c r="NM14" i="19" s="1"/>
  <c r="NE15" i="19"/>
  <c r="NF15" i="19"/>
  <c r="XF15" i="19"/>
  <c r="WZ15" i="19"/>
  <c r="XA15" i="19" s="1"/>
  <c r="WV15" i="19"/>
  <c r="WW15" i="19"/>
  <c r="WC15" i="19"/>
  <c r="WD15" i="19" s="1"/>
  <c r="VY15" i="19"/>
  <c r="WD7" i="19" s="1"/>
  <c r="WD14" i="19"/>
  <c r="VW15" i="19"/>
  <c r="VX15" i="19"/>
  <c r="VE11" i="19"/>
  <c r="VC13" i="19"/>
  <c r="VE14" i="19"/>
  <c r="VB15" i="19"/>
  <c r="VC15" i="19" s="1"/>
  <c r="VC10" i="19"/>
  <c r="UW15" i="19"/>
  <c r="UX15" i="19"/>
  <c r="UE15" i="19"/>
  <c r="UF15" i="19" s="1"/>
  <c r="UF11" i="19"/>
  <c r="UF14" i="19"/>
  <c r="TD15" i="19"/>
  <c r="TE15" i="19" s="1"/>
  <c r="SH7" i="19"/>
  <c r="RZ15" i="19"/>
  <c r="SB15" i="19"/>
  <c r="SA15" i="19"/>
  <c r="RB15" i="19"/>
  <c r="XR15" i="19"/>
  <c r="QD15" i="19"/>
  <c r="XV8" i="19"/>
  <c r="PE15" i="19"/>
  <c r="PH15" i="19"/>
  <c r="PI15" i="19" s="1"/>
  <c r="OL7" i="19"/>
  <c r="XW13" i="19"/>
  <c r="XY13" i="19" s="1"/>
  <c r="XG15" i="19"/>
  <c r="XK15" i="19"/>
  <c r="XT12" i="19"/>
  <c r="NJ15" i="19"/>
  <c r="NK15" i="19" s="1"/>
  <c r="XU12" i="19"/>
  <c r="XE15" i="19"/>
  <c r="MI15" i="19"/>
  <c r="ML13" i="19" s="1"/>
  <c r="XV10" i="19"/>
  <c r="XW10" i="19"/>
  <c r="XY10" i="19" s="1"/>
  <c r="XQ15" i="19"/>
  <c r="XW8" i="19"/>
  <c r="YA8" i="19" s="1"/>
  <c r="XV11" i="19"/>
  <c r="XJ15" i="19"/>
  <c r="XW11" i="19"/>
  <c r="YA11" i="19" s="1"/>
  <c r="XL15" i="19"/>
  <c r="XM15" i="19"/>
  <c r="XV14" i="19"/>
  <c r="XT8" i="19"/>
  <c r="XT9" i="19"/>
  <c r="XW14" i="19"/>
  <c r="YA14" i="19" s="1"/>
  <c r="XU8" i="19"/>
  <c r="XV13" i="19"/>
  <c r="XU9" i="19"/>
  <c r="MF15" i="19"/>
  <c r="MG15" i="19"/>
  <c r="MH15" i="19"/>
  <c r="XV7" i="19"/>
  <c r="XH15" i="19"/>
  <c r="MK15" i="19"/>
  <c r="ML15" i="19" s="1"/>
  <c r="RH15" i="19"/>
  <c r="RI15" i="19" s="1"/>
  <c r="RI7" i="19"/>
  <c r="OJ10" i="19"/>
  <c r="OI15" i="19"/>
  <c r="OJ15" i="19" s="1"/>
  <c r="PK11" i="19"/>
  <c r="PK14" i="19"/>
  <c r="RG10" i="19"/>
  <c r="RG13" i="19"/>
  <c r="TG11" i="19"/>
  <c r="TG14" i="19"/>
  <c r="TG7" i="19"/>
  <c r="TF15" i="19"/>
  <c r="TG15" i="19" s="1"/>
  <c r="QG15" i="19"/>
  <c r="QH15" i="19" s="1"/>
  <c r="QH10" i="19"/>
  <c r="SH11" i="19"/>
  <c r="PI13" i="19"/>
  <c r="RI14" i="19"/>
  <c r="XC11" i="19"/>
  <c r="XC14" i="19"/>
  <c r="VD15" i="19"/>
  <c r="VE15" i="19" s="1"/>
  <c r="VE7" i="19"/>
  <c r="OK15" i="19"/>
  <c r="XC7" i="19"/>
  <c r="XB15" i="19"/>
  <c r="XC15" i="19" s="1"/>
  <c r="UC15" i="19"/>
  <c r="UD15" i="19" s="1"/>
  <c r="UD10" i="19"/>
  <c r="TE13" i="19"/>
  <c r="OL14" i="19"/>
  <c r="MM15" i="19"/>
  <c r="SF10" i="19"/>
  <c r="SE15" i="19"/>
  <c r="SF15" i="19" s="1"/>
  <c r="QI15" i="19"/>
  <c r="QJ15" i="19" s="1"/>
  <c r="OJ13" i="19"/>
  <c r="QJ14" i="19"/>
  <c r="SG15" i="19"/>
  <c r="QJ8" i="19"/>
  <c r="WB10" i="19"/>
  <c r="WA15" i="19"/>
  <c r="WB15" i="19" s="1"/>
  <c r="RI11" i="19"/>
  <c r="QH13" i="19"/>
  <c r="SH14" i="19"/>
  <c r="NL15" i="19"/>
  <c r="PJ15" i="19"/>
  <c r="PK15" i="19" s="1"/>
  <c r="PK7" i="19"/>
  <c r="XU7" i="19"/>
  <c r="PI10" i="19"/>
  <c r="TE10" i="19"/>
  <c r="XA10" i="19"/>
  <c r="QJ7" i="19"/>
  <c r="UF7" i="19"/>
  <c r="XW7" i="19"/>
  <c r="YA7" i="19" s="1"/>
  <c r="XT7" i="19"/>
  <c r="KU7" i="19"/>
  <c r="LE14" i="19"/>
  <c r="LD14" i="19"/>
  <c r="LE13" i="19"/>
  <c r="LD13" i="19"/>
  <c r="LE11" i="19"/>
  <c r="LD11" i="19"/>
  <c r="LE10" i="19"/>
  <c r="LD10" i="19"/>
  <c r="LE7" i="19"/>
  <c r="LD7" i="19"/>
  <c r="KY14" i="19"/>
  <c r="KY13" i="19"/>
  <c r="KX12" i="19"/>
  <c r="KW12" i="19"/>
  <c r="KY11" i="19"/>
  <c r="KY10" i="19"/>
  <c r="KX9" i="19"/>
  <c r="KW9" i="19"/>
  <c r="KY8" i="19"/>
  <c r="KX8" i="19"/>
  <c r="KW8" i="19"/>
  <c r="KZ7" i="19"/>
  <c r="KY7" i="19"/>
  <c r="KX7" i="19"/>
  <c r="KW7" i="19"/>
  <c r="KU14" i="19"/>
  <c r="KT14" i="19"/>
  <c r="KU13" i="19"/>
  <c r="KT13" i="19"/>
  <c r="KS12" i="19"/>
  <c r="KR12" i="19"/>
  <c r="KU11" i="19"/>
  <c r="KT11" i="19"/>
  <c r="KU10" i="19"/>
  <c r="KT10" i="19"/>
  <c r="KS9" i="19"/>
  <c r="KR9" i="19"/>
  <c r="KU8" i="19"/>
  <c r="KT8" i="19"/>
  <c r="KS8" i="19"/>
  <c r="KR8" i="19"/>
  <c r="KT7" i="19"/>
  <c r="KS7" i="19"/>
  <c r="KR7" i="19"/>
  <c r="NM15" i="19" l="1"/>
  <c r="NM7" i="19"/>
  <c r="NK13" i="19"/>
  <c r="NK10" i="19"/>
  <c r="NM11" i="19"/>
  <c r="XU15" i="19"/>
  <c r="MN14" i="19"/>
  <c r="WD8" i="19"/>
  <c r="WB13" i="19"/>
  <c r="WD11" i="19"/>
  <c r="UF8" i="19"/>
  <c r="XY15" i="19"/>
  <c r="XZ15" i="19" s="1"/>
  <c r="RI8" i="19"/>
  <c r="XT15" i="19"/>
  <c r="XV15" i="19"/>
  <c r="MN15" i="19"/>
  <c r="MN11" i="19"/>
  <c r="MN7" i="19"/>
  <c r="ML10" i="19"/>
  <c r="XW15" i="19"/>
  <c r="YB14" i="19" s="1"/>
  <c r="MN8" i="19"/>
  <c r="OL15" i="19"/>
  <c r="OL8" i="19"/>
  <c r="SH15" i="19"/>
  <c r="SH8" i="19"/>
  <c r="PK8" i="19"/>
  <c r="TG8" i="19"/>
  <c r="YA15" i="19"/>
  <c r="XC8" i="19"/>
  <c r="VE8" i="19"/>
  <c r="NM8" i="19"/>
  <c r="YB7" i="19" l="1"/>
  <c r="XZ10" i="19"/>
  <c r="XZ13" i="19"/>
  <c r="YB11" i="19"/>
  <c r="YB15" i="19"/>
  <c r="YB8" i="19"/>
  <c r="AE46" i="18"/>
  <c r="AE44" i="18"/>
  <c r="AE42" i="18"/>
  <c r="AE33" i="18"/>
  <c r="AE32" i="18"/>
  <c r="AE31" i="18"/>
  <c r="AE22" i="18" l="1"/>
  <c r="AE21" i="18"/>
  <c r="AE20" i="18"/>
  <c r="AE19" i="18"/>
  <c r="AE18" i="18"/>
  <c r="AE16" i="18"/>
  <c r="AE15" i="18"/>
  <c r="AE14" i="18"/>
  <c r="AE13" i="18"/>
  <c r="AE12" i="18"/>
  <c r="AE7" i="18"/>
  <c r="AE6" i="18"/>
  <c r="AE9" i="18" s="1"/>
  <c r="AE47" i="18"/>
  <c r="AE45" i="18"/>
  <c r="AE36" i="18"/>
  <c r="AE34" i="18"/>
  <c r="AE28" i="18"/>
  <c r="AE26" i="18"/>
  <c r="AE17" i="18" l="1"/>
  <c r="AE11" i="18"/>
  <c r="AE24" i="18" s="1"/>
  <c r="AE27" i="18" s="1"/>
  <c r="AE37" i="18"/>
  <c r="AC47" i="18" l="1"/>
  <c r="AC45" i="18"/>
  <c r="AC34" i="18"/>
  <c r="AC37" i="18" s="1"/>
  <c r="AC17" i="18"/>
  <c r="AC11" i="18"/>
  <c r="AC9" i="18"/>
  <c r="AC24" i="18" l="1"/>
  <c r="AC27" i="18"/>
  <c r="AC39" i="18"/>
  <c r="AC29" i="18"/>
  <c r="EP12" i="22"/>
  <c r="EO12" i="22"/>
  <c r="EN12" i="22"/>
  <c r="EP11" i="22"/>
  <c r="EO11" i="22"/>
  <c r="EN11" i="22"/>
  <c r="EP10" i="22"/>
  <c r="EO10" i="22"/>
  <c r="EN10" i="22"/>
  <c r="EP9" i="22"/>
  <c r="EO9" i="22"/>
  <c r="EN9" i="22"/>
  <c r="EP8" i="22"/>
  <c r="EO8" i="22"/>
  <c r="EN8" i="22"/>
  <c r="EP7" i="22"/>
  <c r="EO7" i="22"/>
  <c r="EN7" i="22"/>
  <c r="EP6" i="22"/>
  <c r="EO6" i="22"/>
  <c r="EN6" i="22"/>
  <c r="EP5" i="22"/>
  <c r="EO5" i="22"/>
  <c r="EN5" i="22"/>
  <c r="EM12" i="22"/>
  <c r="EM11" i="22"/>
  <c r="EM10" i="22"/>
  <c r="EM9" i="22"/>
  <c r="EM8" i="22"/>
  <c r="EM7" i="22"/>
  <c r="EM6" i="22"/>
  <c r="EM5" i="22"/>
  <c r="EP76" i="22"/>
  <c r="EO76" i="22"/>
  <c r="EN76" i="22"/>
  <c r="EM76" i="22"/>
  <c r="EP49" i="22"/>
  <c r="EO49" i="22"/>
  <c r="EN49" i="22"/>
  <c r="EM49" i="22"/>
  <c r="D8" i="23" l="1"/>
  <c r="D3" i="23"/>
  <c r="AD74" i="3" l="1"/>
  <c r="DT36" i="20" l="1"/>
  <c r="DT35" i="20"/>
  <c r="DT34" i="20"/>
  <c r="DT33" i="20"/>
  <c r="DT32" i="20"/>
  <c r="DT31" i="20"/>
  <c r="DT28" i="20"/>
  <c r="DT27" i="20"/>
  <c r="DT26" i="20"/>
  <c r="DT25" i="20"/>
  <c r="DT24" i="20"/>
  <c r="DT23" i="20"/>
  <c r="DT22" i="20"/>
  <c r="DT21" i="20"/>
  <c r="DT20" i="20"/>
  <c r="DT19" i="20"/>
  <c r="DT18" i="20"/>
  <c r="DT17" i="20"/>
  <c r="DT16" i="20"/>
  <c r="DT15" i="20"/>
  <c r="DT14" i="20"/>
  <c r="DT13" i="20"/>
  <c r="DT12" i="20"/>
  <c r="DT11" i="20"/>
  <c r="DT10" i="20"/>
  <c r="DT9" i="20"/>
  <c r="DT7" i="20"/>
  <c r="EL12" i="22"/>
  <c r="EK12" i="22"/>
  <c r="EJ12" i="22"/>
  <c r="EI12" i="22"/>
  <c r="EL11" i="22"/>
  <c r="EK11" i="22"/>
  <c r="EJ11" i="22"/>
  <c r="EI11" i="22"/>
  <c r="EL10" i="22"/>
  <c r="EK10" i="22"/>
  <c r="EJ10" i="22"/>
  <c r="EI10" i="22"/>
  <c r="EL9" i="22"/>
  <c r="EK9" i="22"/>
  <c r="EJ9" i="22"/>
  <c r="EI9" i="22"/>
  <c r="EL8" i="22"/>
  <c r="EK8" i="22"/>
  <c r="EJ8" i="22"/>
  <c r="EI8" i="22"/>
  <c r="EL7" i="22"/>
  <c r="EK7" i="22"/>
  <c r="EJ7" i="22"/>
  <c r="EI7" i="22"/>
  <c r="EL6" i="22"/>
  <c r="EK6" i="22"/>
  <c r="EJ6" i="22"/>
  <c r="EI6" i="22"/>
  <c r="EL5" i="22"/>
  <c r="EK5" i="22"/>
  <c r="EJ5" i="22"/>
  <c r="EI5" i="22"/>
  <c r="EL76" i="22"/>
  <c r="EK76" i="22"/>
  <c r="EJ76" i="22"/>
  <c r="EI76" i="22"/>
  <c r="EL49" i="22"/>
  <c r="EK49" i="22"/>
  <c r="EJ49" i="22"/>
  <c r="EI49" i="22"/>
  <c r="D13" i="23"/>
  <c r="G13" i="23"/>
  <c r="J13" i="23"/>
  <c r="G10" i="23"/>
  <c r="D10" i="23"/>
  <c r="DW10" i="20" l="1"/>
  <c r="DW35" i="20"/>
  <c r="DW9" i="20"/>
  <c r="AA47" i="18" l="1"/>
  <c r="AA45" i="18"/>
  <c r="AA34" i="18"/>
  <c r="AA37" i="18" s="1"/>
  <c r="AA17" i="18"/>
  <c r="AA11" i="18"/>
  <c r="AA24" i="18" s="1"/>
  <c r="AA9" i="18"/>
  <c r="AA29" i="18" l="1"/>
  <c r="AA27" i="18"/>
  <c r="AA39" i="18"/>
  <c r="Y47" i="18" l="1"/>
  <c r="Y45" i="18"/>
  <c r="Y34" i="18" l="1"/>
  <c r="Y37" i="18" s="1"/>
  <c r="Y17" i="18"/>
  <c r="Y11" i="18"/>
  <c r="Y9" i="18"/>
  <c r="Y24" i="18" l="1"/>
  <c r="Y29" i="18" s="1"/>
  <c r="Y39" i="18" l="1"/>
  <c r="Y27" i="18"/>
  <c r="FK205" i="22"/>
  <c r="FJ205" i="22"/>
  <c r="FK204" i="22"/>
  <c r="FJ204" i="22"/>
  <c r="FK203" i="22"/>
  <c r="FJ203" i="22"/>
  <c r="FK202" i="22"/>
  <c r="FJ202" i="22"/>
  <c r="FK201" i="22"/>
  <c r="FJ201" i="22"/>
  <c r="FK200" i="22"/>
  <c r="FJ200" i="22"/>
  <c r="FK199" i="22"/>
  <c r="FJ199" i="22"/>
  <c r="FK198" i="22"/>
  <c r="FJ198" i="22"/>
  <c r="FK194" i="22"/>
  <c r="FJ194" i="22"/>
  <c r="FK193" i="22"/>
  <c r="FJ193" i="22"/>
  <c r="FK192" i="22"/>
  <c r="FJ192" i="22"/>
  <c r="FK191" i="22"/>
  <c r="FJ191" i="22"/>
  <c r="FK190" i="22"/>
  <c r="FJ190" i="22"/>
  <c r="FK189" i="22"/>
  <c r="FJ189" i="22"/>
  <c r="FK188" i="22"/>
  <c r="FJ188" i="22"/>
  <c r="FK187" i="22"/>
  <c r="FJ187" i="22"/>
  <c r="FK185" i="22"/>
  <c r="FJ185" i="22"/>
  <c r="FK184" i="22"/>
  <c r="FJ184" i="22"/>
  <c r="FK183" i="22"/>
  <c r="FJ183" i="22"/>
  <c r="FK182" i="22"/>
  <c r="FJ182" i="22"/>
  <c r="FK181" i="22"/>
  <c r="FJ181" i="22"/>
  <c r="FK180" i="22"/>
  <c r="FJ180" i="22"/>
  <c r="FK179" i="22"/>
  <c r="FJ179" i="22"/>
  <c r="FK178" i="22"/>
  <c r="FJ178" i="22"/>
  <c r="FK174" i="22"/>
  <c r="FJ174" i="22"/>
  <c r="FK173" i="22"/>
  <c r="FJ173" i="22"/>
  <c r="FK172" i="22"/>
  <c r="FJ172" i="22"/>
  <c r="FK171" i="22"/>
  <c r="FJ171" i="22"/>
  <c r="FK170" i="22"/>
  <c r="FJ170" i="22"/>
  <c r="FK169" i="22"/>
  <c r="FJ169" i="22"/>
  <c r="FK168" i="22"/>
  <c r="FJ168" i="22"/>
  <c r="FK167" i="22"/>
  <c r="FJ167" i="22"/>
  <c r="FK165" i="22"/>
  <c r="FJ165" i="22"/>
  <c r="FK164" i="22"/>
  <c r="FJ164" i="22"/>
  <c r="FK163" i="22"/>
  <c r="FJ163" i="22"/>
  <c r="FK162" i="22"/>
  <c r="FJ162" i="22"/>
  <c r="FK161" i="22"/>
  <c r="FJ161" i="22"/>
  <c r="FK160" i="22"/>
  <c r="FJ160" i="22"/>
  <c r="FK159" i="22"/>
  <c r="FJ159" i="22"/>
  <c r="FK158" i="22"/>
  <c r="FJ158" i="22"/>
  <c r="FK156" i="22"/>
  <c r="FJ156" i="22"/>
  <c r="FK155" i="22"/>
  <c r="FJ155" i="22"/>
  <c r="FK154" i="22"/>
  <c r="FJ154" i="22"/>
  <c r="FK153" i="22"/>
  <c r="FJ153" i="22"/>
  <c r="FK152" i="22"/>
  <c r="FJ152" i="22"/>
  <c r="FK151" i="22"/>
  <c r="FJ151" i="22"/>
  <c r="FK150" i="22"/>
  <c r="FJ150" i="22"/>
  <c r="FK149" i="22"/>
  <c r="FJ149" i="22"/>
  <c r="FK147" i="22"/>
  <c r="FJ147" i="22"/>
  <c r="FK146" i="22"/>
  <c r="FJ146" i="22"/>
  <c r="FK145" i="22"/>
  <c r="FJ145" i="22"/>
  <c r="FK144" i="22"/>
  <c r="FJ144" i="22"/>
  <c r="FK143" i="22"/>
  <c r="FJ143" i="22"/>
  <c r="FK142" i="22"/>
  <c r="FJ142" i="22"/>
  <c r="FK141" i="22"/>
  <c r="FJ141" i="22"/>
  <c r="FK140" i="22"/>
  <c r="FJ140" i="22"/>
  <c r="FK138" i="22"/>
  <c r="FJ138" i="22"/>
  <c r="FK137" i="22"/>
  <c r="FJ137" i="22"/>
  <c r="FK136" i="22"/>
  <c r="FJ136" i="22"/>
  <c r="FK135" i="22"/>
  <c r="FJ135" i="22"/>
  <c r="FK134" i="22"/>
  <c r="FJ134" i="22"/>
  <c r="FK133" i="22"/>
  <c r="FJ133" i="22"/>
  <c r="FK132" i="22"/>
  <c r="FJ132" i="22"/>
  <c r="FK131" i="22"/>
  <c r="FJ131" i="22"/>
  <c r="FK129" i="22"/>
  <c r="FJ129" i="22"/>
  <c r="FK128" i="22"/>
  <c r="FJ128" i="22"/>
  <c r="FK127" i="22"/>
  <c r="FJ127" i="22"/>
  <c r="FK126" i="22"/>
  <c r="FJ126" i="22"/>
  <c r="FK125" i="22"/>
  <c r="FJ125" i="22"/>
  <c r="FK124" i="22"/>
  <c r="FJ124" i="22"/>
  <c r="FK123" i="22"/>
  <c r="FJ123" i="22"/>
  <c r="FK122" i="22"/>
  <c r="FJ122" i="22"/>
  <c r="FK120" i="22"/>
  <c r="FJ120" i="22"/>
  <c r="FK119" i="22"/>
  <c r="FJ119" i="22"/>
  <c r="FK118" i="22"/>
  <c r="FJ118" i="22"/>
  <c r="FK117" i="22"/>
  <c r="FJ117" i="22"/>
  <c r="FK116" i="22"/>
  <c r="FJ116" i="22"/>
  <c r="FK115" i="22"/>
  <c r="FJ115" i="22"/>
  <c r="FK114" i="22"/>
  <c r="FJ114" i="22"/>
  <c r="FK113" i="22"/>
  <c r="FJ113" i="22"/>
  <c r="FK111" i="22"/>
  <c r="FJ111" i="22"/>
  <c r="FK110" i="22"/>
  <c r="FJ110" i="22"/>
  <c r="FK109" i="22"/>
  <c r="FJ109" i="22"/>
  <c r="FK108" i="22"/>
  <c r="FJ108" i="22"/>
  <c r="FK107" i="22"/>
  <c r="FJ107" i="22"/>
  <c r="FK106" i="22"/>
  <c r="FJ106" i="22"/>
  <c r="FK105" i="22"/>
  <c r="FJ105" i="22"/>
  <c r="FK104" i="22"/>
  <c r="FJ104" i="22"/>
  <c r="FK102" i="22"/>
  <c r="FJ102" i="22"/>
  <c r="FK101" i="22"/>
  <c r="FJ101" i="22"/>
  <c r="FK100" i="22"/>
  <c r="FJ100" i="22"/>
  <c r="FK99" i="22"/>
  <c r="FJ99" i="22"/>
  <c r="FK98" i="22"/>
  <c r="FJ98" i="22"/>
  <c r="FK97" i="22"/>
  <c r="FJ97" i="22"/>
  <c r="FK96" i="22"/>
  <c r="FJ96" i="22"/>
  <c r="FK95" i="22"/>
  <c r="FJ95" i="22"/>
  <c r="FK93" i="22"/>
  <c r="FJ93" i="22"/>
  <c r="FK92" i="22"/>
  <c r="FJ92" i="22"/>
  <c r="FK91" i="22"/>
  <c r="FJ91" i="22"/>
  <c r="FK90" i="22"/>
  <c r="FJ90" i="22"/>
  <c r="FK89" i="22"/>
  <c r="FJ89" i="22"/>
  <c r="FK88" i="22"/>
  <c r="FJ88" i="22"/>
  <c r="FK87" i="22"/>
  <c r="FJ87" i="22"/>
  <c r="FK86" i="22"/>
  <c r="FJ86" i="22"/>
  <c r="FK84" i="22"/>
  <c r="FJ84" i="22"/>
  <c r="FK83" i="22"/>
  <c r="FJ83" i="22"/>
  <c r="FK82" i="22"/>
  <c r="FJ82" i="22"/>
  <c r="FK81" i="22"/>
  <c r="FJ81" i="22"/>
  <c r="FK80" i="22"/>
  <c r="FJ80" i="22"/>
  <c r="FK79" i="22"/>
  <c r="FJ79" i="22"/>
  <c r="FK78" i="22"/>
  <c r="FJ78" i="22"/>
  <c r="FK77" i="22"/>
  <c r="FJ77" i="22"/>
  <c r="FK66" i="22"/>
  <c r="FJ66" i="22"/>
  <c r="FK65" i="22"/>
  <c r="FJ65" i="22"/>
  <c r="FK64" i="22"/>
  <c r="FJ64" i="22"/>
  <c r="FK63" i="22"/>
  <c r="FJ63" i="22"/>
  <c r="FK62" i="22"/>
  <c r="FJ62" i="22"/>
  <c r="FK61" i="22"/>
  <c r="FJ61" i="22"/>
  <c r="FK60" i="22"/>
  <c r="FJ60" i="22"/>
  <c r="FK59" i="22"/>
  <c r="FJ59" i="22"/>
  <c r="FK57" i="22"/>
  <c r="FJ57" i="22"/>
  <c r="FK56" i="22"/>
  <c r="FJ56" i="22"/>
  <c r="FK55" i="22"/>
  <c r="FJ55" i="22"/>
  <c r="FK54" i="22"/>
  <c r="FJ54" i="22"/>
  <c r="FK53" i="22"/>
  <c r="FJ53" i="22"/>
  <c r="FK52" i="22"/>
  <c r="FJ52" i="22"/>
  <c r="FK51" i="22"/>
  <c r="FJ51" i="22"/>
  <c r="FK50" i="22"/>
  <c r="FJ50" i="22"/>
  <c r="FM48" i="22"/>
  <c r="FL48" i="22"/>
  <c r="FK48" i="22"/>
  <c r="FJ48" i="22"/>
  <c r="FM47" i="22"/>
  <c r="FL47" i="22"/>
  <c r="FK47" i="22"/>
  <c r="FJ47" i="22"/>
  <c r="FM46" i="22"/>
  <c r="FL46" i="22"/>
  <c r="FK46" i="22"/>
  <c r="FJ46" i="22"/>
  <c r="FM45" i="22"/>
  <c r="FL45" i="22"/>
  <c r="FK45" i="22"/>
  <c r="FJ45" i="22"/>
  <c r="FM44" i="22"/>
  <c r="FL44" i="22"/>
  <c r="FK44" i="22"/>
  <c r="FJ44" i="22"/>
  <c r="FM43" i="22"/>
  <c r="FL43" i="22"/>
  <c r="FK43" i="22"/>
  <c r="FJ43" i="22"/>
  <c r="FM42" i="22"/>
  <c r="FL42" i="22"/>
  <c r="FK42" i="22"/>
  <c r="FJ42" i="22"/>
  <c r="FM41" i="22"/>
  <c r="FL41" i="22"/>
  <c r="FK41" i="22"/>
  <c r="FJ41" i="22"/>
  <c r="FK39" i="22"/>
  <c r="FJ39" i="22"/>
  <c r="FK38" i="22"/>
  <c r="FJ38" i="22"/>
  <c r="FK37" i="22"/>
  <c r="FJ37" i="22"/>
  <c r="FK36" i="22"/>
  <c r="FJ36" i="22"/>
  <c r="FK35" i="22"/>
  <c r="FJ35" i="22"/>
  <c r="FK34" i="22"/>
  <c r="FJ34" i="22"/>
  <c r="FK33" i="22"/>
  <c r="FJ33" i="22"/>
  <c r="FK32" i="22"/>
  <c r="FJ32" i="22"/>
  <c r="FK30" i="22"/>
  <c r="FJ30" i="22"/>
  <c r="FK29" i="22"/>
  <c r="FJ29" i="22"/>
  <c r="FK28" i="22"/>
  <c r="FJ28" i="22"/>
  <c r="FK27" i="22"/>
  <c r="FJ27" i="22"/>
  <c r="FK26" i="22"/>
  <c r="FJ26" i="22"/>
  <c r="FK25" i="22"/>
  <c r="FJ25" i="22"/>
  <c r="FK24" i="22"/>
  <c r="FJ24" i="22"/>
  <c r="FK23" i="22"/>
  <c r="FJ23" i="22"/>
  <c r="FK21" i="22"/>
  <c r="FJ21" i="22"/>
  <c r="FK20" i="22"/>
  <c r="FJ20" i="22"/>
  <c r="FK19" i="22"/>
  <c r="FJ19" i="22"/>
  <c r="FK18" i="22"/>
  <c r="FK9" i="22" s="1"/>
  <c r="FJ18" i="22"/>
  <c r="FK17" i="22"/>
  <c r="FJ17" i="22"/>
  <c r="FK16" i="22"/>
  <c r="FJ16" i="22"/>
  <c r="FK15" i="22"/>
  <c r="FJ15" i="22"/>
  <c r="FK14" i="22"/>
  <c r="FK5" i="22" s="1"/>
  <c r="FJ14" i="22"/>
  <c r="EH12" i="22"/>
  <c r="EG12" i="22"/>
  <c r="EH11" i="22"/>
  <c r="EG11" i="22"/>
  <c r="EH9" i="22"/>
  <c r="EG9" i="22"/>
  <c r="EH8" i="22"/>
  <c r="EG8" i="22"/>
  <c r="EH6" i="22"/>
  <c r="EG6" i="22"/>
  <c r="EH5" i="22"/>
  <c r="EG5" i="22"/>
  <c r="EF12" i="22"/>
  <c r="EF11" i="22"/>
  <c r="EF10" i="22"/>
  <c r="EF9" i="22"/>
  <c r="EF8" i="22"/>
  <c r="EF7" i="22"/>
  <c r="EF6" i="22"/>
  <c r="EF5" i="22"/>
  <c r="EE12" i="22"/>
  <c r="EE11" i="22"/>
  <c r="EE10" i="22"/>
  <c r="EE9" i="22"/>
  <c r="EE8" i="22"/>
  <c r="EE7" i="22"/>
  <c r="EE6" i="22"/>
  <c r="EE5" i="22"/>
  <c r="EH195" i="22"/>
  <c r="EG195" i="22"/>
  <c r="EF195" i="22"/>
  <c r="EE195" i="22"/>
  <c r="EH186" i="22"/>
  <c r="EG186" i="22"/>
  <c r="EF186" i="22"/>
  <c r="EE186" i="22"/>
  <c r="EH157" i="22"/>
  <c r="EG157" i="22"/>
  <c r="EF157" i="22"/>
  <c r="EE157" i="22"/>
  <c r="EH139" i="22"/>
  <c r="EG139" i="22"/>
  <c r="EF139" i="22"/>
  <c r="EE139" i="22"/>
  <c r="EH130" i="22"/>
  <c r="EG130" i="22"/>
  <c r="EF130" i="22"/>
  <c r="EE130" i="22"/>
  <c r="EH121" i="22"/>
  <c r="EG121" i="22"/>
  <c r="EF121" i="22"/>
  <c r="EE121" i="22"/>
  <c r="EH112" i="22"/>
  <c r="EG112" i="22"/>
  <c r="EF112" i="22"/>
  <c r="EE112" i="22"/>
  <c r="EH103" i="22"/>
  <c r="EG103" i="22"/>
  <c r="EF103" i="22"/>
  <c r="EE103" i="22"/>
  <c r="EH94" i="22"/>
  <c r="EG94" i="22"/>
  <c r="EF94" i="22"/>
  <c r="EE94" i="22"/>
  <c r="EH85" i="22"/>
  <c r="EG85" i="22"/>
  <c r="EF85" i="22"/>
  <c r="EE85" i="22"/>
  <c r="EH67" i="22"/>
  <c r="EG67" i="22"/>
  <c r="EF67" i="22"/>
  <c r="EE67" i="22"/>
  <c r="EH58" i="22"/>
  <c r="EG58" i="22"/>
  <c r="EF58" i="22"/>
  <c r="EE58" i="22"/>
  <c r="EH49" i="22"/>
  <c r="EG49" i="22"/>
  <c r="EF49" i="22"/>
  <c r="EE49" i="22"/>
  <c r="EH40" i="22"/>
  <c r="EG40" i="22"/>
  <c r="EF40" i="22"/>
  <c r="EE40" i="22"/>
  <c r="EH31" i="22"/>
  <c r="EG31" i="22"/>
  <c r="EF31" i="22"/>
  <c r="EE31" i="22"/>
  <c r="EH22" i="22"/>
  <c r="EG22" i="22"/>
  <c r="EF22" i="22"/>
  <c r="EE22" i="22"/>
  <c r="EH163" i="22"/>
  <c r="EG163" i="22"/>
  <c r="EH160" i="22"/>
  <c r="EG160" i="22"/>
  <c r="EH145" i="22"/>
  <c r="EG145" i="22"/>
  <c r="EH142" i="22"/>
  <c r="EG142" i="22"/>
  <c r="D16" i="23"/>
  <c r="D17" i="23"/>
  <c r="J10" i="23"/>
  <c r="G7" i="23"/>
  <c r="G8" i="23"/>
  <c r="EH7" i="22" l="1"/>
  <c r="FJ49" i="22"/>
  <c r="EG7" i="22"/>
  <c r="EG10" i="22"/>
  <c r="EH10" i="22"/>
  <c r="FK49" i="22"/>
  <c r="FL49" i="22"/>
  <c r="FK6" i="22"/>
  <c r="FK10" i="22"/>
  <c r="FM49" i="22"/>
  <c r="FJ7" i="22"/>
  <c r="FJ11" i="22"/>
  <c r="FK7" i="22"/>
  <c r="FK11" i="22"/>
  <c r="FJ8" i="22"/>
  <c r="FJ12" i="22"/>
  <c r="FK8" i="22"/>
  <c r="FK12" i="22"/>
  <c r="FJ5" i="22"/>
  <c r="FJ9" i="22"/>
  <c r="FJ6" i="22"/>
  <c r="FJ10" i="22"/>
  <c r="EH13" i="22" l="1"/>
  <c r="EG13" i="22"/>
  <c r="ED203" i="22"/>
  <c r="EC203" i="22"/>
  <c r="ED200" i="22"/>
  <c r="EC200" i="22"/>
  <c r="ED192" i="22"/>
  <c r="EC192" i="22"/>
  <c r="ED189" i="22"/>
  <c r="EC189" i="22"/>
  <c r="ED183" i="22"/>
  <c r="EC183" i="22"/>
  <c r="ED180" i="22"/>
  <c r="EC180" i="22"/>
  <c r="ED172" i="22"/>
  <c r="EC172" i="22"/>
  <c r="ED169" i="22"/>
  <c r="EC169" i="22"/>
  <c r="ED163" i="22"/>
  <c r="EC163" i="22"/>
  <c r="ED160" i="22"/>
  <c r="EC160" i="22"/>
  <c r="ED154" i="22"/>
  <c r="EC154" i="22"/>
  <c r="ED151" i="22"/>
  <c r="EC151" i="22"/>
  <c r="ED145" i="22"/>
  <c r="EC145" i="22"/>
  <c r="ED142" i="22"/>
  <c r="EC142" i="22"/>
  <c r="ED136" i="22"/>
  <c r="EC136" i="22"/>
  <c r="ED133" i="22"/>
  <c r="EC133" i="22"/>
  <c r="ED127" i="22"/>
  <c r="EC127" i="22"/>
  <c r="ED124" i="22"/>
  <c r="EC124" i="22"/>
  <c r="ED118" i="22"/>
  <c r="EC118" i="22"/>
  <c r="ED115" i="22"/>
  <c r="EC115" i="22"/>
  <c r="ED109" i="22"/>
  <c r="EC109" i="22"/>
  <c r="ED106" i="22"/>
  <c r="EC106" i="22"/>
  <c r="ED100" i="22"/>
  <c r="EC100" i="22"/>
  <c r="ED97" i="22"/>
  <c r="EC97" i="22"/>
  <c r="ED91" i="22"/>
  <c r="EC91" i="22"/>
  <c r="ED88" i="22"/>
  <c r="EC88" i="22"/>
  <c r="ED82" i="22"/>
  <c r="EC82" i="22"/>
  <c r="ED79" i="22"/>
  <c r="EC79" i="22"/>
  <c r="ED64" i="22"/>
  <c r="EC64" i="22"/>
  <c r="ED61" i="22"/>
  <c r="EC61" i="22"/>
  <c r="ED55" i="22"/>
  <c r="EC55" i="22"/>
  <c r="ED52" i="22"/>
  <c r="EC52" i="22"/>
  <c r="ED37" i="22"/>
  <c r="EC37" i="22"/>
  <c r="ED34" i="22"/>
  <c r="EC34" i="22"/>
  <c r="ED28" i="22"/>
  <c r="EC28" i="22"/>
  <c r="ED25" i="22"/>
  <c r="EC25" i="22"/>
  <c r="ED19" i="22"/>
  <c r="EC19" i="22"/>
  <c r="ED16" i="22"/>
  <c r="EC16" i="22"/>
  <c r="DR97" i="22" l="1"/>
  <c r="DQ97" i="22"/>
  <c r="P67" i="3" l="1"/>
  <c r="DX33" i="20" l="1"/>
  <c r="DX25" i="20"/>
  <c r="DX22" i="20"/>
  <c r="DX17" i="20"/>
  <c r="DX9" i="20"/>
  <c r="DX36" i="20"/>
  <c r="DX35" i="20"/>
  <c r="DX19" i="20"/>
  <c r="DX34" i="20"/>
  <c r="DX32" i="20"/>
  <c r="DX31" i="20"/>
  <c r="DX27" i="20"/>
  <c r="DX26" i="20"/>
  <c r="DX23" i="20"/>
  <c r="DX18" i="20"/>
  <c r="DX15" i="20"/>
  <c r="DX14" i="20"/>
  <c r="DX11" i="20"/>
  <c r="DX10" i="20"/>
  <c r="DX7" i="20"/>
  <c r="DX16" i="20" l="1"/>
  <c r="DX24" i="20"/>
  <c r="DX12" i="20"/>
  <c r="DX20" i="20"/>
  <c r="DX28" i="20"/>
  <c r="DX13" i="20"/>
  <c r="DX21" i="20"/>
  <c r="DS37" i="20"/>
  <c r="W47" i="18" l="1"/>
  <c r="W45" i="18"/>
  <c r="W34" i="18"/>
  <c r="W37" i="18" s="1"/>
  <c r="W17" i="18"/>
  <c r="W11" i="18"/>
  <c r="W9" i="18"/>
  <c r="W24" i="18" l="1"/>
  <c r="W29" i="18" s="1"/>
  <c r="W39" i="18" l="1"/>
  <c r="W27" i="18"/>
  <c r="P70" i="3"/>
  <c r="G22" i="23" l="1"/>
  <c r="D22" i="23"/>
  <c r="G3" i="23"/>
  <c r="G24" i="23"/>
  <c r="G23" i="23"/>
  <c r="G21" i="23"/>
  <c r="G19" i="23"/>
  <c r="G18" i="23"/>
  <c r="G17" i="23"/>
  <c r="G16" i="23"/>
  <c r="G15" i="23"/>
  <c r="G14" i="23"/>
  <c r="G12" i="23"/>
  <c r="G11" i="23"/>
  <c r="G9" i="23"/>
  <c r="G6" i="23"/>
  <c r="G5" i="23"/>
  <c r="G4" i="23"/>
  <c r="D24" i="23"/>
  <c r="D23" i="23"/>
  <c r="D20" i="23"/>
  <c r="D19" i="23"/>
  <c r="D18" i="23"/>
  <c r="D15" i="23"/>
  <c r="D14" i="23"/>
  <c r="D12" i="23"/>
  <c r="D11" i="23"/>
  <c r="D9" i="23"/>
  <c r="D7" i="23"/>
  <c r="D6" i="23"/>
  <c r="D5" i="23"/>
  <c r="D4" i="23"/>
  <c r="DT37" i="20" l="1"/>
  <c r="DR37" i="20"/>
  <c r="DQ37" i="20"/>
  <c r="DW36" i="20"/>
  <c r="DW34" i="20"/>
  <c r="DW33" i="20"/>
  <c r="DW32" i="20"/>
  <c r="DW31" i="20"/>
  <c r="DW28" i="20"/>
  <c r="DW27" i="20"/>
  <c r="DW26" i="20"/>
  <c r="DW25" i="20"/>
  <c r="DW24" i="20"/>
  <c r="DW23" i="20"/>
  <c r="DW22" i="20"/>
  <c r="DW20" i="20"/>
  <c r="DW19" i="20"/>
  <c r="DW18" i="20"/>
  <c r="DW17" i="20"/>
  <c r="DW16" i="20"/>
  <c r="DW15" i="20"/>
  <c r="DW14" i="20"/>
  <c r="DW13" i="20"/>
  <c r="DW12" i="20"/>
  <c r="DW11" i="20"/>
  <c r="DW7" i="20"/>
  <c r="DK37" i="20"/>
  <c r="DJ37" i="20"/>
  <c r="DI37" i="20"/>
  <c r="DH37" i="20"/>
  <c r="DO36" i="20"/>
  <c r="DN36" i="20"/>
  <c r="DO35" i="20"/>
  <c r="DO34" i="20"/>
  <c r="DN34" i="20"/>
  <c r="DO33" i="20"/>
  <c r="DN33" i="20"/>
  <c r="DO32" i="20"/>
  <c r="DN32" i="20"/>
  <c r="DO31" i="20"/>
  <c r="DN31" i="20"/>
  <c r="DO28" i="20"/>
  <c r="DN28" i="20"/>
  <c r="DO27" i="20"/>
  <c r="DN27" i="20"/>
  <c r="DO26" i="20"/>
  <c r="DN26" i="20"/>
  <c r="DO25" i="20"/>
  <c r="DN25" i="20"/>
  <c r="DO24" i="20"/>
  <c r="DN24" i="20"/>
  <c r="DO23" i="20"/>
  <c r="DN23" i="20"/>
  <c r="DO22" i="20"/>
  <c r="DN22" i="20"/>
  <c r="DO20" i="20"/>
  <c r="DN20" i="20"/>
  <c r="DO19" i="20"/>
  <c r="DN19" i="20"/>
  <c r="DO18" i="20"/>
  <c r="DN18" i="20"/>
  <c r="DO17" i="20"/>
  <c r="DN17" i="20"/>
  <c r="DO16" i="20"/>
  <c r="DN16" i="20"/>
  <c r="DO15" i="20"/>
  <c r="DN15" i="20"/>
  <c r="DO14" i="20"/>
  <c r="DN14" i="20"/>
  <c r="DO13" i="20"/>
  <c r="DN13" i="20"/>
  <c r="DO12" i="20"/>
  <c r="DN12" i="20"/>
  <c r="DO11" i="20"/>
  <c r="DN11" i="20"/>
  <c r="DO7" i="20"/>
  <c r="DN7" i="20"/>
  <c r="DB37" i="20"/>
  <c r="DA37" i="20"/>
  <c r="CZ37" i="20"/>
  <c r="CY37" i="20"/>
  <c r="DF36" i="20"/>
  <c r="DE36" i="20"/>
  <c r="DF35" i="20"/>
  <c r="DF34" i="20"/>
  <c r="DE34" i="20"/>
  <c r="DF33" i="20"/>
  <c r="DE33" i="20"/>
  <c r="DF32" i="20"/>
  <c r="DE32" i="20"/>
  <c r="DF31" i="20"/>
  <c r="DE31" i="20"/>
  <c r="DF28" i="20"/>
  <c r="DE28" i="20"/>
  <c r="DF27" i="20"/>
  <c r="DE27" i="20"/>
  <c r="DF26" i="20"/>
  <c r="DE26" i="20"/>
  <c r="DF25" i="20"/>
  <c r="DE25" i="20"/>
  <c r="DF24" i="20"/>
  <c r="DE24" i="20"/>
  <c r="DF23" i="20"/>
  <c r="DE23" i="20"/>
  <c r="DF22" i="20"/>
  <c r="DE22" i="20"/>
  <c r="DF20" i="20"/>
  <c r="DE20" i="20"/>
  <c r="DF19" i="20"/>
  <c r="DE19" i="20"/>
  <c r="DF18" i="20"/>
  <c r="DE18" i="20"/>
  <c r="DF17" i="20"/>
  <c r="DE17" i="20"/>
  <c r="DF16" i="20"/>
  <c r="DE16" i="20"/>
  <c r="DF15" i="20"/>
  <c r="DE15" i="20"/>
  <c r="DF14" i="20"/>
  <c r="DE14" i="20"/>
  <c r="DF13" i="20"/>
  <c r="DE13" i="20"/>
  <c r="DF12" i="20"/>
  <c r="DE12" i="20"/>
  <c r="DF11" i="20"/>
  <c r="DE11" i="20"/>
  <c r="DF7" i="20"/>
  <c r="DE7" i="20"/>
  <c r="CS37" i="20"/>
  <c r="CR37" i="20"/>
  <c r="CQ37" i="20"/>
  <c r="CP37" i="20"/>
  <c r="CW36" i="20"/>
  <c r="CV36" i="20"/>
  <c r="CW35" i="20"/>
  <c r="CW34" i="20"/>
  <c r="CV34" i="20"/>
  <c r="CW33" i="20"/>
  <c r="CV33" i="20"/>
  <c r="CW32" i="20"/>
  <c r="CV32" i="20"/>
  <c r="CW31" i="20"/>
  <c r="CV31" i="20"/>
  <c r="CW28" i="20"/>
  <c r="CV28" i="20"/>
  <c r="CW27" i="20"/>
  <c r="CV27" i="20"/>
  <c r="CW26" i="20"/>
  <c r="CV26" i="20"/>
  <c r="CW25" i="20"/>
  <c r="CV25" i="20"/>
  <c r="CW24" i="20"/>
  <c r="CV24" i="20"/>
  <c r="CW23" i="20"/>
  <c r="CV23" i="20"/>
  <c r="CW22" i="20"/>
  <c r="CV22" i="20"/>
  <c r="CW20" i="20"/>
  <c r="CV20" i="20"/>
  <c r="CW19" i="20"/>
  <c r="CV19" i="20"/>
  <c r="CW18" i="20"/>
  <c r="CV18" i="20"/>
  <c r="CW17" i="20"/>
  <c r="CV17" i="20"/>
  <c r="CW16" i="20"/>
  <c r="CV16" i="20"/>
  <c r="CW15" i="20"/>
  <c r="CV15" i="20"/>
  <c r="CW14" i="20"/>
  <c r="CV14" i="20"/>
  <c r="CW13" i="20"/>
  <c r="CV13" i="20"/>
  <c r="CW12" i="20"/>
  <c r="CV12" i="20"/>
  <c r="CW11" i="20"/>
  <c r="CV11" i="20"/>
  <c r="CW7" i="20"/>
  <c r="CV7" i="20"/>
  <c r="CJ37" i="20"/>
  <c r="CI37" i="20"/>
  <c r="CH37" i="20"/>
  <c r="CG37" i="20"/>
  <c r="CN36" i="20"/>
  <c r="CM36" i="20"/>
  <c r="CN34" i="20"/>
  <c r="CM34" i="20"/>
  <c r="CN33" i="20"/>
  <c r="CM33" i="20"/>
  <c r="CN32" i="20"/>
  <c r="CM32" i="20"/>
  <c r="CN31" i="20"/>
  <c r="CM31" i="20"/>
  <c r="CN28" i="20"/>
  <c r="CM28" i="20"/>
  <c r="CN27" i="20"/>
  <c r="CM27" i="20"/>
  <c r="CN26" i="20"/>
  <c r="CM26" i="20"/>
  <c r="CN25" i="20"/>
  <c r="CM25" i="20"/>
  <c r="CN24" i="20"/>
  <c r="CM24" i="20"/>
  <c r="CN23" i="20"/>
  <c r="CM23" i="20"/>
  <c r="CN22" i="20"/>
  <c r="CM22" i="20"/>
  <c r="CN20" i="20"/>
  <c r="CM20" i="20"/>
  <c r="CN19" i="20"/>
  <c r="CM19" i="20"/>
  <c r="CN18" i="20"/>
  <c r="CM18" i="20"/>
  <c r="CN17" i="20"/>
  <c r="CM17" i="20"/>
  <c r="CN16" i="20"/>
  <c r="CM16" i="20"/>
  <c r="CN15" i="20"/>
  <c r="CM15" i="20"/>
  <c r="CN14" i="20"/>
  <c r="CM14" i="20"/>
  <c r="CN13" i="20"/>
  <c r="CM13" i="20"/>
  <c r="CN12" i="20"/>
  <c r="CM12" i="20"/>
  <c r="CN11" i="20"/>
  <c r="CM11" i="20"/>
  <c r="CN7" i="20"/>
  <c r="CM7" i="20"/>
  <c r="DU36" i="20" l="1"/>
  <c r="DU28" i="20"/>
  <c r="DU20" i="20"/>
  <c r="DU12" i="20"/>
  <c r="DU34" i="20"/>
  <c r="DU18" i="20"/>
  <c r="DU21" i="20"/>
  <c r="DU35" i="20"/>
  <c r="DU27" i="20"/>
  <c r="DU19" i="20"/>
  <c r="DU11" i="20"/>
  <c r="DU26" i="20"/>
  <c r="DU10" i="20"/>
  <c r="DU14" i="20"/>
  <c r="DU33" i="20"/>
  <c r="DU25" i="20"/>
  <c r="DU17" i="20"/>
  <c r="DU9" i="20"/>
  <c r="DU13" i="20"/>
  <c r="DU32" i="20"/>
  <c r="DU24" i="20"/>
  <c r="DU16" i="20"/>
  <c r="DU7" i="20"/>
  <c r="DU37" i="20"/>
  <c r="DU31" i="20"/>
  <c r="DU23" i="20"/>
  <c r="DU15" i="20"/>
  <c r="DU22" i="20"/>
  <c r="DE37" i="20"/>
  <c r="DF37" i="20"/>
  <c r="DN37" i="20"/>
  <c r="DX37" i="20"/>
  <c r="DO37" i="20"/>
  <c r="CV37" i="20"/>
  <c r="DW37" i="20"/>
  <c r="CW37" i="20"/>
  <c r="CM37" i="20"/>
  <c r="LJ8" i="19"/>
  <c r="LN8" i="19" s="1"/>
  <c r="LH7" i="19"/>
  <c r="LD15" i="19"/>
  <c r="LI11" i="19"/>
  <c r="LJ10" i="19"/>
  <c r="LL10" i="19" s="1"/>
  <c r="KX15" i="19"/>
  <c r="KU15" i="19"/>
  <c r="KS15" i="19"/>
  <c r="KR15" i="19"/>
  <c r="LE15" i="19"/>
  <c r="LB15" i="19"/>
  <c r="KZ15" i="19"/>
  <c r="LJ15" i="19" s="1"/>
  <c r="LJ14" i="19"/>
  <c r="LN14" i="19" s="1"/>
  <c r="LI14" i="19"/>
  <c r="LH14" i="19"/>
  <c r="LG14" i="19"/>
  <c r="LH13" i="19"/>
  <c r="LG13" i="19"/>
  <c r="LJ12" i="19"/>
  <c r="LI12" i="19"/>
  <c r="LH12" i="19"/>
  <c r="LJ11" i="19"/>
  <c r="LN11" i="19" s="1"/>
  <c r="LH11" i="19"/>
  <c r="LG11" i="19"/>
  <c r="LH10" i="19"/>
  <c r="LG10" i="19"/>
  <c r="LJ9" i="19"/>
  <c r="LI9" i="19"/>
  <c r="LH9" i="19"/>
  <c r="LG9" i="19"/>
  <c r="LJ7" i="19"/>
  <c r="LN7" i="19" s="1"/>
  <c r="LG7" i="19"/>
  <c r="LJ18" i="19" l="1"/>
  <c r="LC15" i="19"/>
  <c r="LI10" i="19"/>
  <c r="LI13" i="19"/>
  <c r="LJ13" i="19"/>
  <c r="LL13" i="19" s="1"/>
  <c r="LL15" i="19" s="1"/>
  <c r="KW15" i="19"/>
  <c r="LG15" i="19" s="1"/>
  <c r="LG12" i="19"/>
  <c r="LH15" i="19"/>
  <c r="KY15" i="19"/>
  <c r="LO14" i="19"/>
  <c r="LI7" i="19"/>
  <c r="KT15" i="19"/>
  <c r="LG8" i="19"/>
  <c r="LH8" i="19"/>
  <c r="LI8" i="19"/>
  <c r="LN15" i="19"/>
  <c r="LI15" i="19" l="1"/>
  <c r="LM13" i="19"/>
  <c r="LO7" i="19"/>
  <c r="LO15" i="19"/>
  <c r="LO11" i="19"/>
  <c r="LM10" i="19"/>
  <c r="LO8" i="19"/>
  <c r="G20" i="23" l="1"/>
  <c r="D21" i="23"/>
  <c r="D25" i="23" s="1"/>
  <c r="I25" i="23"/>
  <c r="H25" i="23"/>
  <c r="F25" i="23"/>
  <c r="E25" i="23"/>
  <c r="C25" i="23"/>
  <c r="B25" i="23"/>
  <c r="J24" i="23"/>
  <c r="J23" i="23"/>
  <c r="J22" i="23"/>
  <c r="J21" i="23"/>
  <c r="J20" i="23"/>
  <c r="J19" i="23"/>
  <c r="J18" i="23"/>
  <c r="J17" i="23"/>
  <c r="J16" i="23"/>
  <c r="J15" i="23"/>
  <c r="J14" i="23"/>
  <c r="J12" i="23"/>
  <c r="J11" i="23"/>
  <c r="J9" i="23"/>
  <c r="J8" i="23"/>
  <c r="J7" i="23"/>
  <c r="J6" i="23"/>
  <c r="J5" i="23"/>
  <c r="J4" i="23"/>
  <c r="J3" i="23"/>
  <c r="G25" i="23" l="1"/>
  <c r="C29" i="23"/>
  <c r="J25" i="23"/>
  <c r="C35" i="23"/>
  <c r="C32" i="23"/>
  <c r="C28" i="23"/>
  <c r="C31" i="23"/>
  <c r="C34" i="23"/>
  <c r="KF15" i="19"/>
  <c r="KE15" i="19"/>
  <c r="KD15" i="19"/>
  <c r="KC15" i="19"/>
  <c r="KA15" i="19"/>
  <c r="JZ15" i="19"/>
  <c r="JY15" i="19"/>
  <c r="JX15" i="19"/>
  <c r="JV15" i="19"/>
  <c r="JU15" i="19"/>
  <c r="JT15" i="19"/>
  <c r="JS15" i="19"/>
  <c r="KK14" i="19"/>
  <c r="KO14" i="19" s="1"/>
  <c r="KJ14" i="19"/>
  <c r="KI14" i="19"/>
  <c r="KH14" i="19"/>
  <c r="KK13" i="19"/>
  <c r="KM13" i="19" s="1"/>
  <c r="KJ13" i="19"/>
  <c r="KI13" i="19"/>
  <c r="KH13" i="19"/>
  <c r="KK12" i="19"/>
  <c r="KJ12" i="19"/>
  <c r="KI12" i="19"/>
  <c r="KH12" i="19"/>
  <c r="KK11" i="19"/>
  <c r="KO11" i="19" s="1"/>
  <c r="KJ11" i="19"/>
  <c r="KI11" i="19"/>
  <c r="KH11" i="19"/>
  <c r="KK10" i="19"/>
  <c r="KM10" i="19" s="1"/>
  <c r="KJ10" i="19"/>
  <c r="KI10" i="19"/>
  <c r="KH10" i="19"/>
  <c r="KK9" i="19"/>
  <c r="KJ9" i="19"/>
  <c r="KI9" i="19"/>
  <c r="KH9" i="19"/>
  <c r="KK8" i="19"/>
  <c r="KO8" i="19" s="1"/>
  <c r="KJ8" i="19"/>
  <c r="KI8" i="19"/>
  <c r="KH8" i="19"/>
  <c r="KK7" i="19"/>
  <c r="KO7" i="19" s="1"/>
  <c r="KJ7" i="19"/>
  <c r="KI7" i="19"/>
  <c r="KH7" i="19"/>
  <c r="JG15" i="19"/>
  <c r="JF15" i="19"/>
  <c r="JE15" i="19"/>
  <c r="JD15" i="19"/>
  <c r="JB15" i="19"/>
  <c r="JA15" i="19"/>
  <c r="IZ15" i="19"/>
  <c r="IY15" i="19"/>
  <c r="IW15" i="19"/>
  <c r="IV15" i="19"/>
  <c r="IU15" i="19"/>
  <c r="IT15" i="19"/>
  <c r="JL14" i="19"/>
  <c r="JP14" i="19" s="1"/>
  <c r="JK14" i="19"/>
  <c r="JJ14" i="19"/>
  <c r="JI14" i="19"/>
  <c r="JL13" i="19"/>
  <c r="JN13" i="19" s="1"/>
  <c r="JK13" i="19"/>
  <c r="JJ13" i="19"/>
  <c r="JI13" i="19"/>
  <c r="JL12" i="19"/>
  <c r="JK12" i="19"/>
  <c r="JJ12" i="19"/>
  <c r="JI12" i="19"/>
  <c r="JL11" i="19"/>
  <c r="JP11" i="19" s="1"/>
  <c r="JK11" i="19"/>
  <c r="JJ11" i="19"/>
  <c r="JI11" i="19"/>
  <c r="JL10" i="19"/>
  <c r="JN10" i="19" s="1"/>
  <c r="JK10" i="19"/>
  <c r="JJ10" i="19"/>
  <c r="JI10" i="19"/>
  <c r="JL9" i="19"/>
  <c r="JK9" i="19"/>
  <c r="JJ9" i="19"/>
  <c r="JI9" i="19"/>
  <c r="JL8" i="19"/>
  <c r="JP8" i="19" s="1"/>
  <c r="JK8" i="19"/>
  <c r="JJ8" i="19"/>
  <c r="JI8" i="19"/>
  <c r="JL7" i="19"/>
  <c r="JP7" i="19" s="1"/>
  <c r="JK7" i="19"/>
  <c r="JJ7" i="19"/>
  <c r="JI7" i="19"/>
  <c r="IH15" i="19"/>
  <c r="IG15" i="19"/>
  <c r="IF15" i="19"/>
  <c r="IE15" i="19"/>
  <c r="IC15" i="19"/>
  <c r="IB15" i="19"/>
  <c r="IA15" i="19"/>
  <c r="HZ15" i="19"/>
  <c r="HX15" i="19"/>
  <c r="HW15" i="19"/>
  <c r="HV15" i="19"/>
  <c r="HU15" i="19"/>
  <c r="IM14" i="19"/>
  <c r="IQ14" i="19" s="1"/>
  <c r="IL14" i="19"/>
  <c r="IK14" i="19"/>
  <c r="IJ14" i="19"/>
  <c r="IM13" i="19"/>
  <c r="IO13" i="19" s="1"/>
  <c r="IL13" i="19"/>
  <c r="IK13" i="19"/>
  <c r="IJ13" i="19"/>
  <c r="IM12" i="19"/>
  <c r="IL12" i="19"/>
  <c r="IK12" i="19"/>
  <c r="IJ12" i="19"/>
  <c r="IM11" i="19"/>
  <c r="IQ11" i="19" s="1"/>
  <c r="IL11" i="19"/>
  <c r="IK11" i="19"/>
  <c r="IJ11" i="19"/>
  <c r="IM10" i="19"/>
  <c r="IO10" i="19" s="1"/>
  <c r="IL10" i="19"/>
  <c r="IK10" i="19"/>
  <c r="IJ10" i="19"/>
  <c r="IM9" i="19"/>
  <c r="IL9" i="19"/>
  <c r="IK9" i="19"/>
  <c r="IJ9" i="19"/>
  <c r="IM8" i="19"/>
  <c r="IQ8" i="19" s="1"/>
  <c r="IL8" i="19"/>
  <c r="IK8" i="19"/>
  <c r="IJ8" i="19"/>
  <c r="IM7" i="19"/>
  <c r="IQ7" i="19" s="1"/>
  <c r="IL7" i="19"/>
  <c r="IK7" i="19"/>
  <c r="IJ7" i="19"/>
  <c r="HI15" i="19"/>
  <c r="HH15" i="19"/>
  <c r="HG15" i="19"/>
  <c r="HF15" i="19"/>
  <c r="HD15" i="19"/>
  <c r="HC15" i="19"/>
  <c r="HB15" i="19"/>
  <c r="HA15" i="19"/>
  <c r="GY15" i="19"/>
  <c r="GX15" i="19"/>
  <c r="GW15" i="19"/>
  <c r="GV15" i="19"/>
  <c r="HK15" i="19" s="1"/>
  <c r="HN14" i="19"/>
  <c r="HR14" i="19" s="1"/>
  <c r="HM14" i="19"/>
  <c r="HL14" i="19"/>
  <c r="HK14" i="19"/>
  <c r="HN13" i="19"/>
  <c r="HP13" i="19" s="1"/>
  <c r="HM13" i="19"/>
  <c r="HL13" i="19"/>
  <c r="HK13" i="19"/>
  <c r="HN12" i="19"/>
  <c r="HM12" i="19"/>
  <c r="HL12" i="19"/>
  <c r="HK12" i="19"/>
  <c r="HN11" i="19"/>
  <c r="HR11" i="19" s="1"/>
  <c r="HM11" i="19"/>
  <c r="HL11" i="19"/>
  <c r="HK11" i="19"/>
  <c r="HN10" i="19"/>
  <c r="HP10" i="19" s="1"/>
  <c r="HM10" i="19"/>
  <c r="HL10" i="19"/>
  <c r="HK10" i="19"/>
  <c r="HN9" i="19"/>
  <c r="HM9" i="19"/>
  <c r="HL9" i="19"/>
  <c r="HK9" i="19"/>
  <c r="HN8" i="19"/>
  <c r="HR8" i="19" s="1"/>
  <c r="HM8" i="19"/>
  <c r="HL8" i="19"/>
  <c r="HK8" i="19"/>
  <c r="HN7" i="19"/>
  <c r="HR7" i="19" s="1"/>
  <c r="HM7" i="19"/>
  <c r="HL7" i="19"/>
  <c r="HK7" i="19"/>
  <c r="KO15" i="19" l="1"/>
  <c r="KP8" i="19" s="1"/>
  <c r="IL15" i="19"/>
  <c r="IM15" i="19"/>
  <c r="IR14" i="19" s="1"/>
  <c r="JL15" i="19"/>
  <c r="JO13" i="19" s="1"/>
  <c r="KH15" i="19"/>
  <c r="JI15" i="19"/>
  <c r="KI15" i="19"/>
  <c r="IJ15" i="19"/>
  <c r="JJ15" i="19"/>
  <c r="KJ15" i="19"/>
  <c r="IK15" i="19"/>
  <c r="JK15" i="19"/>
  <c r="KK15" i="19"/>
  <c r="KN10" i="19" s="1"/>
  <c r="H26" i="23"/>
  <c r="D26" i="23"/>
  <c r="E35" i="23"/>
  <c r="E31" i="23"/>
  <c r="F26" i="23"/>
  <c r="E28" i="23"/>
  <c r="C26" i="23"/>
  <c r="E26" i="23"/>
  <c r="E32" i="23"/>
  <c r="B26" i="23"/>
  <c r="E34" i="23"/>
  <c r="I26" i="23"/>
  <c r="G26" i="23"/>
  <c r="E29" i="23"/>
  <c r="HN15" i="19"/>
  <c r="HS11" i="19" s="1"/>
  <c r="HM15" i="19"/>
  <c r="KM15" i="19"/>
  <c r="JN15" i="19"/>
  <c r="JP15" i="19"/>
  <c r="IQ15" i="19"/>
  <c r="IR7" i="19"/>
  <c r="IO15" i="19"/>
  <c r="HR15" i="19"/>
  <c r="HL15" i="19"/>
  <c r="HP15" i="19"/>
  <c r="KN13" i="19" l="1"/>
  <c r="KP14" i="19"/>
  <c r="KP11" i="19"/>
  <c r="KP7" i="19"/>
  <c r="JO10" i="19"/>
  <c r="IP13" i="19"/>
  <c r="IP10" i="19"/>
  <c r="IR11" i="19"/>
  <c r="IR15" i="19"/>
  <c r="KP15" i="19"/>
  <c r="JQ14" i="19"/>
  <c r="JQ11" i="19"/>
  <c r="JQ15" i="19"/>
  <c r="JQ7" i="19"/>
  <c r="HS15" i="19"/>
  <c r="HS14" i="19"/>
  <c r="HS7" i="19"/>
  <c r="HQ13" i="19"/>
  <c r="HQ10" i="19"/>
  <c r="J26" i="23"/>
  <c r="HS8" i="19"/>
  <c r="JQ8" i="19"/>
  <c r="IR8" i="19"/>
  <c r="Q15" i="19" l="1"/>
  <c r="P15" i="19"/>
  <c r="O15" i="19"/>
  <c r="N15" i="19"/>
  <c r="L15" i="19"/>
  <c r="K15" i="19"/>
  <c r="J15" i="19"/>
  <c r="I15" i="19"/>
  <c r="G15" i="19"/>
  <c r="F15" i="19"/>
  <c r="E15" i="19"/>
  <c r="D15" i="19"/>
  <c r="V14" i="19"/>
  <c r="Z14" i="19" s="1"/>
  <c r="U14" i="19"/>
  <c r="T14" i="19"/>
  <c r="S14" i="19"/>
  <c r="V13" i="19"/>
  <c r="X13" i="19" s="1"/>
  <c r="U13" i="19"/>
  <c r="T13" i="19"/>
  <c r="S13" i="19"/>
  <c r="V12" i="19"/>
  <c r="U12" i="19"/>
  <c r="T12" i="19"/>
  <c r="S12" i="19"/>
  <c r="V11" i="19"/>
  <c r="Z11" i="19" s="1"/>
  <c r="U11" i="19"/>
  <c r="T11" i="19"/>
  <c r="S11" i="19"/>
  <c r="V10" i="19"/>
  <c r="X10" i="19" s="1"/>
  <c r="U10" i="19"/>
  <c r="T10" i="19"/>
  <c r="S10" i="19"/>
  <c r="V9" i="19"/>
  <c r="U9" i="19"/>
  <c r="T9" i="19"/>
  <c r="S9" i="19"/>
  <c r="V8" i="19"/>
  <c r="Z8" i="19" s="1"/>
  <c r="U8" i="19"/>
  <c r="T8" i="19"/>
  <c r="S8" i="19"/>
  <c r="V7" i="19"/>
  <c r="Z7" i="19" s="1"/>
  <c r="U7" i="19"/>
  <c r="T7" i="19"/>
  <c r="S7" i="19"/>
  <c r="AP15" i="19"/>
  <c r="AO15" i="19"/>
  <c r="AN15" i="19"/>
  <c r="AM15" i="19"/>
  <c r="AK15" i="19"/>
  <c r="AJ15" i="19"/>
  <c r="AI15" i="19"/>
  <c r="AH15" i="19"/>
  <c r="AF15" i="19"/>
  <c r="AE15" i="19"/>
  <c r="AD15" i="19"/>
  <c r="AC15" i="19"/>
  <c r="AU14" i="19"/>
  <c r="AY14" i="19" s="1"/>
  <c r="AT14" i="19"/>
  <c r="AS14" i="19"/>
  <c r="AR14" i="19"/>
  <c r="AU13" i="19"/>
  <c r="AW13" i="19" s="1"/>
  <c r="AT13" i="19"/>
  <c r="AS13" i="19"/>
  <c r="AR13" i="19"/>
  <c r="AU12" i="19"/>
  <c r="AT12" i="19"/>
  <c r="AS12" i="19"/>
  <c r="AR12" i="19"/>
  <c r="AU11" i="19"/>
  <c r="AY11" i="19" s="1"/>
  <c r="AT11" i="19"/>
  <c r="AS11" i="19"/>
  <c r="AR11" i="19"/>
  <c r="AU10" i="19"/>
  <c r="AW10" i="19" s="1"/>
  <c r="AT10" i="19"/>
  <c r="AS10" i="19"/>
  <c r="AR10" i="19"/>
  <c r="AU9" i="19"/>
  <c r="AT9" i="19"/>
  <c r="AS9" i="19"/>
  <c r="AR9" i="19"/>
  <c r="AU8" i="19"/>
  <c r="AY8" i="19" s="1"/>
  <c r="AT8" i="19"/>
  <c r="AS8" i="19"/>
  <c r="AR8" i="19"/>
  <c r="AU7" i="19"/>
  <c r="AY7" i="19" s="1"/>
  <c r="AT7" i="19"/>
  <c r="AS7" i="19"/>
  <c r="AR7" i="19"/>
  <c r="BO15" i="19"/>
  <c r="BN15" i="19"/>
  <c r="BM15" i="19"/>
  <c r="BL15" i="19"/>
  <c r="BJ15" i="19"/>
  <c r="BI15" i="19"/>
  <c r="BH15" i="19"/>
  <c r="BG15" i="19"/>
  <c r="BE15" i="19"/>
  <c r="BD15" i="19"/>
  <c r="BC15" i="19"/>
  <c r="BB15" i="19"/>
  <c r="BT14" i="19"/>
  <c r="BX14" i="19" s="1"/>
  <c r="BS14" i="19"/>
  <c r="BR14" i="19"/>
  <c r="BQ14" i="19"/>
  <c r="BT13" i="19"/>
  <c r="BV13" i="19" s="1"/>
  <c r="BS13" i="19"/>
  <c r="BR13" i="19"/>
  <c r="BQ13" i="19"/>
  <c r="BT12" i="19"/>
  <c r="BS12" i="19"/>
  <c r="BR12" i="19"/>
  <c r="BQ12" i="19"/>
  <c r="BT11" i="19"/>
  <c r="BX11" i="19" s="1"/>
  <c r="BS11" i="19"/>
  <c r="BR11" i="19"/>
  <c r="BQ11" i="19"/>
  <c r="BT10" i="19"/>
  <c r="BV10" i="19" s="1"/>
  <c r="BS10" i="19"/>
  <c r="BR10" i="19"/>
  <c r="BQ10" i="19"/>
  <c r="BT9" i="19"/>
  <c r="BS9" i="19"/>
  <c r="BR9" i="19"/>
  <c r="BQ9" i="19"/>
  <c r="BT8" i="19"/>
  <c r="BX8" i="19" s="1"/>
  <c r="BS8" i="19"/>
  <c r="BR8" i="19"/>
  <c r="BQ8" i="19"/>
  <c r="BT7" i="19"/>
  <c r="BX7" i="19" s="1"/>
  <c r="BS7" i="19"/>
  <c r="BR7" i="19"/>
  <c r="BQ7" i="19"/>
  <c r="CN15" i="19"/>
  <c r="CM15" i="19"/>
  <c r="CL15" i="19"/>
  <c r="CK15" i="19"/>
  <c r="CI15" i="19"/>
  <c r="CH15" i="19"/>
  <c r="CG15" i="19"/>
  <c r="CF15" i="19"/>
  <c r="CD15" i="19"/>
  <c r="CC15" i="19"/>
  <c r="CB15" i="19"/>
  <c r="CA15" i="19"/>
  <c r="CP15" i="19" s="1"/>
  <c r="CS14" i="19"/>
  <c r="CW14" i="19" s="1"/>
  <c r="CR14" i="19"/>
  <c r="CQ14" i="19"/>
  <c r="CP14" i="19"/>
  <c r="CS13" i="19"/>
  <c r="CU13" i="19" s="1"/>
  <c r="CR13" i="19"/>
  <c r="CQ13" i="19"/>
  <c r="CP13" i="19"/>
  <c r="CS12" i="19"/>
  <c r="CR12" i="19"/>
  <c r="CQ12" i="19"/>
  <c r="CP12" i="19"/>
  <c r="CS11" i="19"/>
  <c r="CW11" i="19" s="1"/>
  <c r="CR11" i="19"/>
  <c r="CQ11" i="19"/>
  <c r="CP11" i="19"/>
  <c r="CS10" i="19"/>
  <c r="CU10" i="19" s="1"/>
  <c r="CR10" i="19"/>
  <c r="CQ10" i="19"/>
  <c r="CP10" i="19"/>
  <c r="CS9" i="19"/>
  <c r="CR9" i="19"/>
  <c r="CQ9" i="19"/>
  <c r="CP9" i="19"/>
  <c r="CS8" i="19"/>
  <c r="CW8" i="19" s="1"/>
  <c r="CR8" i="19"/>
  <c r="CQ8" i="19"/>
  <c r="CP8" i="19"/>
  <c r="CS7" i="19"/>
  <c r="CW7" i="19" s="1"/>
  <c r="CR7" i="19"/>
  <c r="CQ7" i="19"/>
  <c r="CP7" i="19"/>
  <c r="DM15" i="19"/>
  <c r="DL15" i="19"/>
  <c r="DK15" i="19"/>
  <c r="DJ15" i="19"/>
  <c r="DH15" i="19"/>
  <c r="DG15" i="19"/>
  <c r="DF15" i="19"/>
  <c r="DE15" i="19"/>
  <c r="DC15" i="19"/>
  <c r="DB15" i="19"/>
  <c r="DA15" i="19"/>
  <c r="CZ15" i="19"/>
  <c r="DR14" i="19"/>
  <c r="DV14" i="19" s="1"/>
  <c r="DQ14" i="19"/>
  <c r="DP14" i="19"/>
  <c r="DO14" i="19"/>
  <c r="DR13" i="19"/>
  <c r="DT13" i="19" s="1"/>
  <c r="DQ13" i="19"/>
  <c r="DP13" i="19"/>
  <c r="DO13" i="19"/>
  <c r="DR12" i="19"/>
  <c r="DQ12" i="19"/>
  <c r="DP12" i="19"/>
  <c r="DO12" i="19"/>
  <c r="DR11" i="19"/>
  <c r="DV11" i="19" s="1"/>
  <c r="DQ11" i="19"/>
  <c r="DP11" i="19"/>
  <c r="DO11" i="19"/>
  <c r="DR10" i="19"/>
  <c r="DT10" i="19" s="1"/>
  <c r="DQ10" i="19"/>
  <c r="DP10" i="19"/>
  <c r="DO10" i="19"/>
  <c r="DR9" i="19"/>
  <c r="DQ9" i="19"/>
  <c r="DP9" i="19"/>
  <c r="DO9" i="19"/>
  <c r="DR8" i="19"/>
  <c r="DV8" i="19" s="1"/>
  <c r="DQ8" i="19"/>
  <c r="DP8" i="19"/>
  <c r="DO8" i="19"/>
  <c r="DR7" i="19"/>
  <c r="DV7" i="19" s="1"/>
  <c r="DQ7" i="19"/>
  <c r="DP7" i="19"/>
  <c r="DO7" i="19"/>
  <c r="DV15" i="19" l="1"/>
  <c r="DP15" i="19"/>
  <c r="BR15" i="19"/>
  <c r="BS15" i="19"/>
  <c r="U15" i="19"/>
  <c r="BY11" i="19"/>
  <c r="BT15" i="19"/>
  <c r="BW13" i="19" s="1"/>
  <c r="Y13" i="19"/>
  <c r="V15" i="19"/>
  <c r="CW15" i="19"/>
  <c r="CS15" i="19"/>
  <c r="CV10" i="19" s="1"/>
  <c r="AA14" i="19"/>
  <c r="DO15" i="19"/>
  <c r="BQ15" i="19"/>
  <c r="S15" i="19"/>
  <c r="BX15" i="19"/>
  <c r="AR15" i="19"/>
  <c r="AS15" i="19"/>
  <c r="AT15" i="19"/>
  <c r="AU15" i="19"/>
  <c r="AZ14" i="19" s="1"/>
  <c r="CQ15" i="19"/>
  <c r="CR15" i="19"/>
  <c r="DQ15" i="19"/>
  <c r="DR15" i="19"/>
  <c r="DW11" i="19" s="1"/>
  <c r="T15" i="19"/>
  <c r="Z15" i="19"/>
  <c r="AA15" i="19" s="1"/>
  <c r="Y10" i="19"/>
  <c r="AA11" i="19"/>
  <c r="X15" i="19"/>
  <c r="AA7" i="19"/>
  <c r="AY15" i="19"/>
  <c r="AW15" i="19"/>
  <c r="BV15" i="19"/>
  <c r="BY7" i="19"/>
  <c r="CX8" i="19"/>
  <c r="CU15" i="19"/>
  <c r="DW8" i="19"/>
  <c r="DT15" i="19"/>
  <c r="BW10" i="19" l="1"/>
  <c r="CX14" i="19"/>
  <c r="BY14" i="19"/>
  <c r="BY15" i="19"/>
  <c r="CX11" i="19"/>
  <c r="CX15" i="19"/>
  <c r="CX7" i="19"/>
  <c r="CV13" i="19"/>
  <c r="BY8" i="19"/>
  <c r="AZ7" i="19"/>
  <c r="AX10" i="19"/>
  <c r="AX13" i="19"/>
  <c r="AZ11" i="19"/>
  <c r="AZ15" i="19"/>
  <c r="DU10" i="19"/>
  <c r="DU13" i="19"/>
  <c r="DW14" i="19"/>
  <c r="DW7" i="19"/>
  <c r="DW15" i="19"/>
  <c r="AA8" i="19"/>
  <c r="AZ8" i="19"/>
  <c r="EN7" i="19" l="1"/>
  <c r="EO7" i="19"/>
  <c r="EP7" i="19"/>
  <c r="EQ7" i="19"/>
  <c r="EN8" i="19"/>
  <c r="EO8" i="19"/>
  <c r="EP8" i="19"/>
  <c r="EQ8" i="19"/>
  <c r="EN9" i="19"/>
  <c r="EO9" i="19"/>
  <c r="EP9" i="19"/>
  <c r="EQ9" i="19"/>
  <c r="EN10" i="19"/>
  <c r="EO10" i="19"/>
  <c r="EP10" i="19"/>
  <c r="EQ10" i="19"/>
  <c r="EN11" i="19"/>
  <c r="EO11" i="19"/>
  <c r="EP11" i="19"/>
  <c r="EQ11" i="19"/>
  <c r="EN12" i="19"/>
  <c r="EO12" i="19"/>
  <c r="EP12" i="19"/>
  <c r="EQ12" i="19"/>
  <c r="EN13" i="19"/>
  <c r="EO13" i="19"/>
  <c r="EP13" i="19"/>
  <c r="EQ13" i="19"/>
  <c r="EN14" i="19"/>
  <c r="EO14" i="19"/>
  <c r="EP14" i="19"/>
  <c r="EQ14" i="19"/>
  <c r="EL15" i="19" l="1"/>
  <c r="EK15" i="19"/>
  <c r="EJ15" i="19"/>
  <c r="EI15" i="19"/>
  <c r="EG15" i="19"/>
  <c r="EF15" i="19"/>
  <c r="EE15" i="19"/>
  <c r="ED15" i="19"/>
  <c r="EB15" i="19"/>
  <c r="EA15" i="19"/>
  <c r="DZ15" i="19"/>
  <c r="DY15" i="19"/>
  <c r="EU14" i="19"/>
  <c r="ES13" i="19"/>
  <c r="EU11" i="19"/>
  <c r="ES10" i="19"/>
  <c r="EU8" i="19"/>
  <c r="EU7" i="19"/>
  <c r="FK15" i="19"/>
  <c r="FJ15" i="19"/>
  <c r="FI15" i="19"/>
  <c r="FH15" i="19"/>
  <c r="FF15" i="19"/>
  <c r="FE15" i="19"/>
  <c r="FD15" i="19"/>
  <c r="FC15" i="19"/>
  <c r="FA15" i="19"/>
  <c r="EZ15" i="19"/>
  <c r="EY15" i="19"/>
  <c r="FN15" i="19" s="1"/>
  <c r="EX15" i="19"/>
  <c r="FP14" i="19"/>
  <c r="FT14" i="19" s="1"/>
  <c r="FO14" i="19"/>
  <c r="FN14" i="19"/>
  <c r="FM14" i="19"/>
  <c r="FP13" i="19"/>
  <c r="FR13" i="19" s="1"/>
  <c r="FO13" i="19"/>
  <c r="FN13" i="19"/>
  <c r="FM13" i="19"/>
  <c r="FP12" i="19"/>
  <c r="FO12" i="19"/>
  <c r="FN12" i="19"/>
  <c r="FM12" i="19"/>
  <c r="FP11" i="19"/>
  <c r="FT11" i="19" s="1"/>
  <c r="FO11" i="19"/>
  <c r="FN11" i="19"/>
  <c r="FM11" i="19"/>
  <c r="FP10" i="19"/>
  <c r="FR10" i="19" s="1"/>
  <c r="FO10" i="19"/>
  <c r="FN10" i="19"/>
  <c r="FM10" i="19"/>
  <c r="FP9" i="19"/>
  <c r="FO9" i="19"/>
  <c r="FN9" i="19"/>
  <c r="FM9" i="19"/>
  <c r="FP8" i="19"/>
  <c r="FT8" i="19" s="1"/>
  <c r="FO8" i="19"/>
  <c r="FN8" i="19"/>
  <c r="FM8" i="19"/>
  <c r="FP7" i="19"/>
  <c r="FT7" i="19" s="1"/>
  <c r="FO7" i="19"/>
  <c r="FN7" i="19"/>
  <c r="FM7" i="19"/>
  <c r="EN15" i="19" l="1"/>
  <c r="FP15" i="19"/>
  <c r="FU14" i="19" s="1"/>
  <c r="FO15" i="19"/>
  <c r="EP15" i="19"/>
  <c r="EQ15" i="19"/>
  <c r="EV14" i="19" s="1"/>
  <c r="AX15" i="19"/>
  <c r="Y15" i="19"/>
  <c r="CV15" i="19"/>
  <c r="BW15" i="19"/>
  <c r="FM15" i="19"/>
  <c r="DU15" i="19"/>
  <c r="EO15" i="19"/>
  <c r="EU15" i="19"/>
  <c r="ES15" i="19"/>
  <c r="ET15" i="19" s="1"/>
  <c r="FR15" i="19"/>
  <c r="FS15" i="19" s="1"/>
  <c r="FT15" i="19"/>
  <c r="FS10" i="19" l="1"/>
  <c r="EV7" i="19"/>
  <c r="FS13" i="19"/>
  <c r="ET13" i="19"/>
  <c r="EV11" i="19"/>
  <c r="FU11" i="19"/>
  <c r="EV15" i="19"/>
  <c r="ET10" i="19"/>
  <c r="FU7" i="19"/>
  <c r="FU15" i="19"/>
  <c r="FU8" i="19"/>
  <c r="EV8" i="19"/>
  <c r="V73" i="3" l="1"/>
  <c r="V72" i="3"/>
  <c r="V71" i="3"/>
  <c r="V70" i="3"/>
  <c r="V69" i="3"/>
  <c r="BX37" i="20" l="1"/>
  <c r="CA37" i="20"/>
  <c r="BZ37" i="20"/>
  <c r="BZ41" i="20" s="1"/>
  <c r="BY37" i="20"/>
  <c r="CE36" i="20"/>
  <c r="CD36" i="20"/>
  <c r="CE35" i="20"/>
  <c r="CE34" i="20"/>
  <c r="CD34" i="20"/>
  <c r="CE33" i="20"/>
  <c r="CD33" i="20"/>
  <c r="CE32" i="20"/>
  <c r="CD32" i="20"/>
  <c r="CE31" i="20"/>
  <c r="CD31" i="20"/>
  <c r="CE28" i="20"/>
  <c r="CD28" i="20"/>
  <c r="CE27" i="20"/>
  <c r="CD27" i="20"/>
  <c r="CE26" i="20"/>
  <c r="CD26" i="20"/>
  <c r="CE25" i="20"/>
  <c r="CD25" i="20"/>
  <c r="CE24" i="20"/>
  <c r="CD24" i="20"/>
  <c r="CE23" i="20"/>
  <c r="CD23" i="20"/>
  <c r="CE22" i="20"/>
  <c r="CD22" i="20"/>
  <c r="CE20" i="20"/>
  <c r="CD20" i="20"/>
  <c r="CE19" i="20"/>
  <c r="CD19" i="20"/>
  <c r="CE18" i="20"/>
  <c r="CD18" i="20"/>
  <c r="CE17" i="20"/>
  <c r="CD17" i="20"/>
  <c r="CE16" i="20"/>
  <c r="CD16" i="20"/>
  <c r="CE15" i="20"/>
  <c r="CD15" i="20"/>
  <c r="CE14" i="20"/>
  <c r="CD14" i="20"/>
  <c r="CE13" i="20"/>
  <c r="CD13" i="20"/>
  <c r="CE12" i="20"/>
  <c r="CD12" i="20"/>
  <c r="CE11" i="20"/>
  <c r="CD11" i="20"/>
  <c r="CE7" i="20"/>
  <c r="CD7" i="20"/>
  <c r="CA41" i="20" l="1"/>
  <c r="CN37" i="20"/>
  <c r="CD37" i="20"/>
  <c r="DZ10" i="22" l="1"/>
  <c r="DY10" i="22"/>
  <c r="DX10" i="22"/>
  <c r="DW10" i="22"/>
  <c r="DZ7" i="22"/>
  <c r="DY7" i="22"/>
  <c r="DX7" i="22"/>
  <c r="DW7" i="22"/>
  <c r="DZ12" i="22"/>
  <c r="DY12" i="22"/>
  <c r="DX12" i="22"/>
  <c r="DW12" i="22"/>
  <c r="DZ11" i="22"/>
  <c r="DY11" i="22"/>
  <c r="DX11" i="22"/>
  <c r="DW11" i="22"/>
  <c r="DZ9" i="22"/>
  <c r="DY9" i="22"/>
  <c r="DX9" i="22"/>
  <c r="DW9" i="22"/>
  <c r="DZ8" i="22"/>
  <c r="DY8" i="22"/>
  <c r="DX8" i="22"/>
  <c r="DW8" i="22"/>
  <c r="DZ6" i="22"/>
  <c r="DY6" i="22"/>
  <c r="DX6" i="22"/>
  <c r="DW6" i="22"/>
  <c r="DZ5" i="22"/>
  <c r="DY5" i="22"/>
  <c r="DX5" i="22"/>
  <c r="DW5" i="22"/>
  <c r="DZ13" i="22" l="1"/>
  <c r="DW13" i="22"/>
  <c r="DX13" i="22"/>
  <c r="DY13" i="22"/>
  <c r="U47" i="18" l="1"/>
  <c r="U45" i="18"/>
  <c r="U34" i="18"/>
  <c r="U37" i="18" s="1"/>
  <c r="U17" i="18"/>
  <c r="U11" i="18"/>
  <c r="U9" i="18"/>
  <c r="U24" i="18" l="1"/>
  <c r="U27" i="18" s="1"/>
  <c r="U39" i="18" l="1"/>
  <c r="U29" i="18"/>
  <c r="AF74" i="3" l="1"/>
  <c r="AE74" i="3"/>
  <c r="AC74" i="3"/>
  <c r="AG73" i="3"/>
  <c r="AN73" i="3" s="1"/>
  <c r="AG72" i="3"/>
  <c r="AN72" i="3" s="1"/>
  <c r="AG71" i="3"/>
  <c r="AN71" i="3" s="1"/>
  <c r="AG70" i="3"/>
  <c r="AN70" i="3" s="1"/>
  <c r="AG69" i="3"/>
  <c r="AN69" i="3" s="1"/>
  <c r="AG68" i="3"/>
  <c r="AG67" i="3"/>
  <c r="AG66" i="3"/>
  <c r="AG65" i="3"/>
  <c r="AG64" i="3"/>
  <c r="AG63" i="3"/>
  <c r="AG62" i="3"/>
  <c r="AG74" i="3" l="1"/>
  <c r="V68" i="3" l="1"/>
  <c r="AN68" i="3" s="1"/>
  <c r="V67" i="3"/>
  <c r="AN67" i="3" s="1"/>
  <c r="V66" i="3"/>
  <c r="AN66" i="3" s="1"/>
  <c r="V65" i="3"/>
  <c r="AN65" i="3" s="1"/>
  <c r="V64" i="3"/>
  <c r="AN64" i="3" s="1"/>
  <c r="V63" i="3"/>
  <c r="AN63" i="3" s="1"/>
  <c r="V62" i="3"/>
  <c r="AN62" i="3" s="1"/>
  <c r="T74" i="3"/>
  <c r="V74" i="3" l="1"/>
  <c r="U74" i="3"/>
  <c r="S47" i="18" l="1"/>
  <c r="Q47" i="18"/>
  <c r="S45" i="18"/>
  <c r="S34" i="18"/>
  <c r="S37" i="18" s="1"/>
  <c r="S17" i="18"/>
  <c r="S11" i="18"/>
  <c r="S9" i="18"/>
  <c r="BR37" i="20"/>
  <c r="BQ37" i="20"/>
  <c r="BQ41" i="20" s="1"/>
  <c r="BP37" i="20"/>
  <c r="BO37" i="20"/>
  <c r="BV36" i="20"/>
  <c r="BU36" i="20"/>
  <c r="BV35" i="20"/>
  <c r="BU35" i="20"/>
  <c r="BV34" i="20"/>
  <c r="BU34" i="20"/>
  <c r="BV33" i="20"/>
  <c r="BU33" i="20"/>
  <c r="BV32" i="20"/>
  <c r="BU32" i="20"/>
  <c r="BV31" i="20"/>
  <c r="BU31" i="20"/>
  <c r="BV28" i="20"/>
  <c r="BU28" i="20"/>
  <c r="BV27" i="20"/>
  <c r="BU27" i="20"/>
  <c r="BV26" i="20"/>
  <c r="BU26" i="20"/>
  <c r="BV25" i="20"/>
  <c r="BU25" i="20"/>
  <c r="BV24" i="20"/>
  <c r="BU24" i="20"/>
  <c r="BV23" i="20"/>
  <c r="BU23" i="20"/>
  <c r="BV22" i="20"/>
  <c r="BU22" i="20"/>
  <c r="BV20" i="20"/>
  <c r="BU20" i="20"/>
  <c r="BV19" i="20"/>
  <c r="BU19" i="20"/>
  <c r="BV18" i="20"/>
  <c r="BU18" i="20"/>
  <c r="BV17" i="20"/>
  <c r="BU17" i="20"/>
  <c r="BV16" i="20"/>
  <c r="BU16" i="20"/>
  <c r="BV15" i="20"/>
  <c r="BU15" i="20"/>
  <c r="BV14" i="20"/>
  <c r="BU14" i="20"/>
  <c r="BV13" i="20"/>
  <c r="BU13" i="20"/>
  <c r="BV12" i="20"/>
  <c r="BU12" i="20"/>
  <c r="BV11" i="20"/>
  <c r="BU11" i="20"/>
  <c r="BV7" i="20"/>
  <c r="BU7" i="20"/>
  <c r="BR41" i="20" l="1"/>
  <c r="CE37" i="20"/>
  <c r="S24" i="18"/>
  <c r="BU37" i="20"/>
  <c r="S27" i="18" l="1"/>
  <c r="S29" i="18"/>
  <c r="S39" i="18"/>
  <c r="DS166" i="22" l="1"/>
  <c r="DT166" i="22"/>
  <c r="DU166" i="22"/>
  <c r="DV166" i="22"/>
  <c r="Q34" i="18" l="1"/>
  <c r="Q37" i="18" s="1"/>
  <c r="Q45" i="18"/>
  <c r="Q17" i="18"/>
  <c r="Q11" i="18"/>
  <c r="Q9" i="18"/>
  <c r="Q24" i="18" l="1"/>
  <c r="Q29" i="18" s="1"/>
  <c r="Q27" i="18" l="1"/>
  <c r="Q39" i="18"/>
  <c r="EP206" i="22"/>
  <c r="EO206" i="22"/>
  <c r="EN206" i="22"/>
  <c r="EM206" i="22"/>
  <c r="EL206" i="22"/>
  <c r="EK206" i="22"/>
  <c r="EJ206" i="22"/>
  <c r="EI206" i="22"/>
  <c r="EH206" i="22"/>
  <c r="EG206" i="22"/>
  <c r="EF206" i="22"/>
  <c r="EE206" i="22"/>
  <c r="ED206" i="22"/>
  <c r="EC206" i="22"/>
  <c r="EB206" i="22"/>
  <c r="EA206" i="22"/>
  <c r="DZ206" i="22"/>
  <c r="DY206" i="22"/>
  <c r="DX206" i="22"/>
  <c r="DW206" i="22"/>
  <c r="DV206" i="22"/>
  <c r="DU206" i="22"/>
  <c r="DT206" i="22"/>
  <c r="DS206" i="22"/>
  <c r="DR206" i="22"/>
  <c r="DQ206" i="22"/>
  <c r="DP206" i="22"/>
  <c r="DO206" i="22"/>
  <c r="DN206" i="22"/>
  <c r="DM206" i="22"/>
  <c r="DL206" i="22"/>
  <c r="DK206" i="22"/>
  <c r="DJ206" i="22"/>
  <c r="DI206" i="22"/>
  <c r="DH206" i="22"/>
  <c r="DG206" i="22"/>
  <c r="DF206" i="22"/>
  <c r="DE206" i="22"/>
  <c r="DD206" i="22"/>
  <c r="DC206" i="22"/>
  <c r="DB206" i="22"/>
  <c r="DA206" i="22"/>
  <c r="CZ206" i="22"/>
  <c r="CY206" i="22"/>
  <c r="CX206" i="22"/>
  <c r="CW206" i="22"/>
  <c r="CV206" i="22"/>
  <c r="CU206" i="22"/>
  <c r="CT206" i="22"/>
  <c r="CS206" i="22"/>
  <c r="CR206" i="22"/>
  <c r="CQ206" i="22"/>
  <c r="CP206" i="22"/>
  <c r="CO206" i="22"/>
  <c r="CN206" i="22"/>
  <c r="CM206" i="22"/>
  <c r="CL206" i="22"/>
  <c r="CK206" i="22"/>
  <c r="CJ206" i="22"/>
  <c r="CI206" i="22"/>
  <c r="CH206" i="22"/>
  <c r="CG206" i="22"/>
  <c r="CF206" i="22"/>
  <c r="CE206" i="22"/>
  <c r="CD206" i="22"/>
  <c r="CC206" i="22"/>
  <c r="CB206" i="22"/>
  <c r="CA206" i="22"/>
  <c r="BZ206" i="22"/>
  <c r="BY206" i="22"/>
  <c r="BX206" i="22"/>
  <c r="BW206" i="22"/>
  <c r="BV206" i="22"/>
  <c r="BU206" i="22"/>
  <c r="BT206" i="22"/>
  <c r="BS206" i="22"/>
  <c r="BR206" i="22"/>
  <c r="BQ206" i="22"/>
  <c r="BP206" i="22"/>
  <c r="BO206" i="22"/>
  <c r="BN206" i="22"/>
  <c r="BM206" i="22"/>
  <c r="BL206" i="22"/>
  <c r="BK206" i="22"/>
  <c r="BJ206" i="22"/>
  <c r="BI206" i="22"/>
  <c r="BH206" i="22"/>
  <c r="BG206" i="22"/>
  <c r="BF206" i="22"/>
  <c r="BE206" i="22"/>
  <c r="BD206" i="22"/>
  <c r="BC206" i="22"/>
  <c r="BB206" i="22"/>
  <c r="BA206" i="22"/>
  <c r="AZ206" i="22"/>
  <c r="AY206" i="22"/>
  <c r="AX206" i="22"/>
  <c r="AW206" i="22"/>
  <c r="AV206" i="22"/>
  <c r="AU206" i="22"/>
  <c r="AT206" i="22"/>
  <c r="AS206" i="22"/>
  <c r="AR206" i="22"/>
  <c r="AQ206" i="22"/>
  <c r="AP206" i="22"/>
  <c r="AO206" i="22"/>
  <c r="AN206" i="22"/>
  <c r="AM206" i="22"/>
  <c r="AL206" i="22"/>
  <c r="AK206" i="22"/>
  <c r="AJ206" i="22"/>
  <c r="AI206" i="22"/>
  <c r="AH206" i="22"/>
  <c r="AG206" i="22"/>
  <c r="AF206" i="22"/>
  <c r="AE206" i="22"/>
  <c r="AD206" i="22"/>
  <c r="AC206" i="22"/>
  <c r="AB206" i="22"/>
  <c r="AA206" i="22"/>
  <c r="Z206" i="22"/>
  <c r="Y206" i="22"/>
  <c r="X206" i="22"/>
  <c r="W206" i="22"/>
  <c r="V206" i="22"/>
  <c r="U206" i="22"/>
  <c r="T206" i="22"/>
  <c r="S206" i="22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FM205" i="22"/>
  <c r="FL205" i="22"/>
  <c r="FH205" i="22"/>
  <c r="FG205" i="22"/>
  <c r="FF205" i="22"/>
  <c r="FE205" i="22"/>
  <c r="FC205" i="22"/>
  <c r="FB205" i="22"/>
  <c r="FA205" i="22"/>
  <c r="EZ205" i="22"/>
  <c r="FM204" i="22"/>
  <c r="FL204" i="22"/>
  <c r="FH204" i="22"/>
  <c r="FG204" i="22"/>
  <c r="FF204" i="22"/>
  <c r="FE204" i="22"/>
  <c r="FC204" i="22"/>
  <c r="FB204" i="22"/>
  <c r="FA204" i="22"/>
  <c r="EZ204" i="22"/>
  <c r="FM203" i="22"/>
  <c r="FL203" i="22"/>
  <c r="FH203" i="22"/>
  <c r="FG203" i="22"/>
  <c r="FF203" i="22"/>
  <c r="FE203" i="22"/>
  <c r="FC203" i="22"/>
  <c r="FB203" i="22"/>
  <c r="FA203" i="22"/>
  <c r="EZ203" i="22"/>
  <c r="FM202" i="22"/>
  <c r="FL202" i="22"/>
  <c r="FH202" i="22"/>
  <c r="FG202" i="22"/>
  <c r="FF202" i="22"/>
  <c r="FE202" i="22"/>
  <c r="FC202" i="22"/>
  <c r="FB202" i="22"/>
  <c r="FA202" i="22"/>
  <c r="EZ202" i="22"/>
  <c r="FM201" i="22"/>
  <c r="FL201" i="22"/>
  <c r="FH201" i="22"/>
  <c r="FG201" i="22"/>
  <c r="FF201" i="22"/>
  <c r="FE201" i="22"/>
  <c r="FC201" i="22"/>
  <c r="FB201" i="22"/>
  <c r="FA201" i="22"/>
  <c r="EZ201" i="22"/>
  <c r="FM200" i="22"/>
  <c r="FL200" i="22"/>
  <c r="FH200" i="22"/>
  <c r="FG200" i="22"/>
  <c r="FF200" i="22"/>
  <c r="FE200" i="22"/>
  <c r="FC200" i="22"/>
  <c r="FB200" i="22"/>
  <c r="FA200" i="22"/>
  <c r="EZ200" i="22"/>
  <c r="FM199" i="22"/>
  <c r="FL199" i="22"/>
  <c r="FH199" i="22"/>
  <c r="FG199" i="22"/>
  <c r="FF199" i="22"/>
  <c r="FE199" i="22"/>
  <c r="FC199" i="22"/>
  <c r="FB199" i="22"/>
  <c r="FA199" i="22"/>
  <c r="EZ199" i="22"/>
  <c r="FM198" i="22"/>
  <c r="FL198" i="22"/>
  <c r="FK206" i="22"/>
  <c r="FJ206" i="22"/>
  <c r="FH198" i="22"/>
  <c r="FG198" i="22"/>
  <c r="FF198" i="22"/>
  <c r="FE198" i="22"/>
  <c r="FC198" i="22"/>
  <c r="FB198" i="22"/>
  <c r="FA198" i="22"/>
  <c r="EZ198" i="22"/>
  <c r="EP195" i="22"/>
  <c r="EO195" i="22"/>
  <c r="EN195" i="22"/>
  <c r="EM195" i="22"/>
  <c r="EL195" i="22"/>
  <c r="EK195" i="22"/>
  <c r="EJ195" i="22"/>
  <c r="EI195" i="22"/>
  <c r="ED195" i="22"/>
  <c r="EC195" i="22"/>
  <c r="EB195" i="22"/>
  <c r="EA195" i="22"/>
  <c r="DZ195" i="22"/>
  <c r="DY195" i="22"/>
  <c r="DX195" i="22"/>
  <c r="DW195" i="22"/>
  <c r="DV195" i="22"/>
  <c r="DU195" i="22"/>
  <c r="DT195" i="22"/>
  <c r="DS195" i="22"/>
  <c r="DR195" i="22"/>
  <c r="DQ195" i="22"/>
  <c r="DP195" i="22"/>
  <c r="DO195" i="22"/>
  <c r="DN195" i="22"/>
  <c r="DM195" i="22"/>
  <c r="DL195" i="22"/>
  <c r="DK195" i="22"/>
  <c r="DJ195" i="22"/>
  <c r="DI195" i="22"/>
  <c r="DH195" i="22"/>
  <c r="DG195" i="22"/>
  <c r="DF195" i="22"/>
  <c r="DE195" i="22"/>
  <c r="DD195" i="22"/>
  <c r="DC195" i="22"/>
  <c r="DB195" i="22"/>
  <c r="DA195" i="22"/>
  <c r="CZ195" i="22"/>
  <c r="CY195" i="22"/>
  <c r="CX195" i="22"/>
  <c r="CW195" i="22"/>
  <c r="CV195" i="22"/>
  <c r="CU195" i="22"/>
  <c r="CT195" i="22"/>
  <c r="CS195" i="22"/>
  <c r="CR195" i="22"/>
  <c r="CQ195" i="22"/>
  <c r="CP195" i="22"/>
  <c r="CO195" i="22"/>
  <c r="CN195" i="22"/>
  <c r="CM195" i="22"/>
  <c r="CL195" i="22"/>
  <c r="CK195" i="22"/>
  <c r="CJ195" i="22"/>
  <c r="CI195" i="22"/>
  <c r="CH195" i="22"/>
  <c r="CG195" i="22"/>
  <c r="CF195" i="22"/>
  <c r="CE195" i="22"/>
  <c r="CD195" i="22"/>
  <c r="CC195" i="22"/>
  <c r="CB195" i="22"/>
  <c r="CA195" i="22"/>
  <c r="BZ195" i="22"/>
  <c r="BY195" i="22"/>
  <c r="BX195" i="22"/>
  <c r="BW195" i="22"/>
  <c r="BV195" i="22"/>
  <c r="BU195" i="22"/>
  <c r="BT195" i="22"/>
  <c r="BS195" i="22"/>
  <c r="BR195" i="22"/>
  <c r="BQ195" i="22"/>
  <c r="BP195" i="22"/>
  <c r="BO195" i="22"/>
  <c r="BN195" i="22"/>
  <c r="BM195" i="22"/>
  <c r="BL195" i="22"/>
  <c r="BK195" i="22"/>
  <c r="BJ195" i="22"/>
  <c r="BI195" i="22"/>
  <c r="BH195" i="22"/>
  <c r="BG195" i="22"/>
  <c r="BF195" i="22"/>
  <c r="BE195" i="22"/>
  <c r="BD195" i="22"/>
  <c r="BC195" i="22"/>
  <c r="BB195" i="22"/>
  <c r="BA195" i="22"/>
  <c r="AZ195" i="22"/>
  <c r="AY195" i="22"/>
  <c r="AX195" i="22"/>
  <c r="AW195" i="22"/>
  <c r="AV195" i="22"/>
  <c r="AU195" i="22"/>
  <c r="AT195" i="22"/>
  <c r="AS195" i="22"/>
  <c r="AR195" i="22"/>
  <c r="AQ195" i="22"/>
  <c r="AP195" i="22"/>
  <c r="AO195" i="22"/>
  <c r="AN195" i="22"/>
  <c r="AM195" i="22"/>
  <c r="AL195" i="22"/>
  <c r="AK195" i="22"/>
  <c r="AJ195" i="22"/>
  <c r="AI195" i="22"/>
  <c r="AH195" i="22"/>
  <c r="AG195" i="22"/>
  <c r="AF195" i="22"/>
  <c r="AE195" i="22"/>
  <c r="AD195" i="22"/>
  <c r="AC195" i="22"/>
  <c r="AB195" i="22"/>
  <c r="AA195" i="22"/>
  <c r="Z195" i="22"/>
  <c r="Y195" i="22"/>
  <c r="X195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FM194" i="22"/>
  <c r="FL194" i="22"/>
  <c r="FH194" i="22"/>
  <c r="FG194" i="22"/>
  <c r="FF194" i="22"/>
  <c r="FE194" i="22"/>
  <c r="FC194" i="22"/>
  <c r="FB194" i="22"/>
  <c r="FA194" i="22"/>
  <c r="EZ194" i="22"/>
  <c r="FM193" i="22"/>
  <c r="FL193" i="22"/>
  <c r="FH193" i="22"/>
  <c r="FG193" i="22"/>
  <c r="FF193" i="22"/>
  <c r="FE193" i="22"/>
  <c r="FC193" i="22"/>
  <c r="FB193" i="22"/>
  <c r="FA193" i="22"/>
  <c r="EZ193" i="22"/>
  <c r="FM192" i="22"/>
  <c r="FL192" i="22"/>
  <c r="FH192" i="22"/>
  <c r="FG192" i="22"/>
  <c r="FF192" i="22"/>
  <c r="FE192" i="22"/>
  <c r="FC192" i="22"/>
  <c r="FB192" i="22"/>
  <c r="FA192" i="22"/>
  <c r="EZ192" i="22"/>
  <c r="FM191" i="22"/>
  <c r="FL191" i="22"/>
  <c r="FH191" i="22"/>
  <c r="FG191" i="22"/>
  <c r="FF191" i="22"/>
  <c r="FE191" i="22"/>
  <c r="FC191" i="22"/>
  <c r="FB191" i="22"/>
  <c r="FA191" i="22"/>
  <c r="EZ191" i="22"/>
  <c r="FM190" i="22"/>
  <c r="FL190" i="22"/>
  <c r="FH190" i="22"/>
  <c r="FG190" i="22"/>
  <c r="FF190" i="22"/>
  <c r="FE190" i="22"/>
  <c r="FC190" i="22"/>
  <c r="FB190" i="22"/>
  <c r="FA190" i="22"/>
  <c r="EZ190" i="22"/>
  <c r="FM189" i="22"/>
  <c r="FL189" i="22"/>
  <c r="FH189" i="22"/>
  <c r="FG189" i="22"/>
  <c r="FF189" i="22"/>
  <c r="FE189" i="22"/>
  <c r="FC189" i="22"/>
  <c r="FB189" i="22"/>
  <c r="FA189" i="22"/>
  <c r="EZ189" i="22"/>
  <c r="FM188" i="22"/>
  <c r="FL188" i="22"/>
  <c r="FH188" i="22"/>
  <c r="FG188" i="22"/>
  <c r="FF188" i="22"/>
  <c r="FE188" i="22"/>
  <c r="FC188" i="22"/>
  <c r="FB188" i="22"/>
  <c r="FA188" i="22"/>
  <c r="EZ188" i="22"/>
  <c r="FM187" i="22"/>
  <c r="FL187" i="22"/>
  <c r="FK195" i="22"/>
  <c r="FJ195" i="22"/>
  <c r="FH187" i="22"/>
  <c r="FG187" i="22"/>
  <c r="FF187" i="22"/>
  <c r="FE187" i="22"/>
  <c r="FC187" i="22"/>
  <c r="FB187" i="22"/>
  <c r="FA187" i="22"/>
  <c r="EZ187" i="22"/>
  <c r="EP186" i="22"/>
  <c r="EO186" i="22"/>
  <c r="EN186" i="22"/>
  <c r="EM186" i="22"/>
  <c r="EL186" i="22"/>
  <c r="EK186" i="22"/>
  <c r="EJ186" i="22"/>
  <c r="EI186" i="22"/>
  <c r="ED186" i="22"/>
  <c r="EC186" i="22"/>
  <c r="EB186" i="22"/>
  <c r="EA186" i="22"/>
  <c r="DZ186" i="22"/>
  <c r="DY186" i="22"/>
  <c r="DX186" i="22"/>
  <c r="DW186" i="22"/>
  <c r="DV186" i="22"/>
  <c r="DU186" i="22"/>
  <c r="DT186" i="22"/>
  <c r="DS186" i="22"/>
  <c r="DR186" i="22"/>
  <c r="DQ186" i="22"/>
  <c r="DP186" i="22"/>
  <c r="DO186" i="22"/>
  <c r="DN186" i="22"/>
  <c r="DM186" i="22"/>
  <c r="DL186" i="22"/>
  <c r="DK186" i="22"/>
  <c r="DJ186" i="22"/>
  <c r="DI186" i="22"/>
  <c r="DH186" i="22"/>
  <c r="DG186" i="22"/>
  <c r="DF186" i="22"/>
  <c r="DE186" i="22"/>
  <c r="DD186" i="22"/>
  <c r="DC186" i="22"/>
  <c r="DB186" i="22"/>
  <c r="DA186" i="22"/>
  <c r="CZ186" i="22"/>
  <c r="CY186" i="22"/>
  <c r="CX186" i="22"/>
  <c r="CW186" i="22"/>
  <c r="CV186" i="22"/>
  <c r="CU186" i="22"/>
  <c r="CT186" i="22"/>
  <c r="CS186" i="22"/>
  <c r="CR186" i="22"/>
  <c r="CQ186" i="22"/>
  <c r="CP186" i="22"/>
  <c r="CO186" i="22"/>
  <c r="CN186" i="22"/>
  <c r="CM186" i="22"/>
  <c r="CL186" i="22"/>
  <c r="CK186" i="22"/>
  <c r="CJ186" i="22"/>
  <c r="CI186" i="22"/>
  <c r="CH186" i="22"/>
  <c r="CG186" i="22"/>
  <c r="CF186" i="22"/>
  <c r="CE186" i="22"/>
  <c r="CD186" i="22"/>
  <c r="CC186" i="22"/>
  <c r="CB186" i="22"/>
  <c r="CA186" i="22"/>
  <c r="BZ186" i="22"/>
  <c r="BY186" i="22"/>
  <c r="BX186" i="22"/>
  <c r="BW186" i="22"/>
  <c r="BV186" i="22"/>
  <c r="BU186" i="22"/>
  <c r="BT186" i="22"/>
  <c r="BS186" i="22"/>
  <c r="BR186" i="22"/>
  <c r="BQ186" i="22"/>
  <c r="BP186" i="22"/>
  <c r="BO186" i="22"/>
  <c r="BN186" i="22"/>
  <c r="BM186" i="22"/>
  <c r="BL186" i="22"/>
  <c r="BK186" i="22"/>
  <c r="BJ186" i="22"/>
  <c r="BI186" i="22"/>
  <c r="BH186" i="22"/>
  <c r="BG186" i="22"/>
  <c r="BF186" i="22"/>
  <c r="BE186" i="22"/>
  <c r="BD186" i="22"/>
  <c r="BC186" i="22"/>
  <c r="BB186" i="22"/>
  <c r="BA186" i="22"/>
  <c r="AZ186" i="22"/>
  <c r="AY186" i="22"/>
  <c r="AX186" i="22"/>
  <c r="AW186" i="22"/>
  <c r="AV186" i="22"/>
  <c r="AU186" i="22"/>
  <c r="AT186" i="22"/>
  <c r="AS186" i="22"/>
  <c r="AR186" i="22"/>
  <c r="AQ186" i="22"/>
  <c r="AP186" i="22"/>
  <c r="AO186" i="22"/>
  <c r="AN186" i="22"/>
  <c r="AM186" i="22"/>
  <c r="AL186" i="22"/>
  <c r="AK186" i="22"/>
  <c r="AJ186" i="22"/>
  <c r="AI186" i="22"/>
  <c r="AH186" i="22"/>
  <c r="AG186" i="22"/>
  <c r="AF186" i="22"/>
  <c r="AE186" i="22"/>
  <c r="AD186" i="22"/>
  <c r="AC186" i="22"/>
  <c r="AB186" i="22"/>
  <c r="AA186" i="22"/>
  <c r="Z186" i="22"/>
  <c r="Y186" i="22"/>
  <c r="X186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FM185" i="22"/>
  <c r="FL185" i="22"/>
  <c r="FH185" i="22"/>
  <c r="FG185" i="22"/>
  <c r="FF185" i="22"/>
  <c r="FE185" i="22"/>
  <c r="FC185" i="22"/>
  <c r="FB185" i="22"/>
  <c r="FA185" i="22"/>
  <c r="EZ185" i="22"/>
  <c r="FM184" i="22"/>
  <c r="FL184" i="22"/>
  <c r="FH184" i="22"/>
  <c r="FG184" i="22"/>
  <c r="FF184" i="22"/>
  <c r="FE184" i="22"/>
  <c r="FC184" i="22"/>
  <c r="FB184" i="22"/>
  <c r="FA184" i="22"/>
  <c r="EZ184" i="22"/>
  <c r="FM183" i="22"/>
  <c r="FL183" i="22"/>
  <c r="FH183" i="22"/>
  <c r="FG183" i="22"/>
  <c r="FF183" i="22"/>
  <c r="FE183" i="22"/>
  <c r="FC183" i="22"/>
  <c r="FB183" i="22"/>
  <c r="FA183" i="22"/>
  <c r="EZ183" i="22"/>
  <c r="FM182" i="22"/>
  <c r="FL182" i="22"/>
  <c r="FH182" i="22"/>
  <c r="FG182" i="22"/>
  <c r="FF182" i="22"/>
  <c r="FE182" i="22"/>
  <c r="FC182" i="22"/>
  <c r="FB182" i="22"/>
  <c r="FA182" i="22"/>
  <c r="EZ182" i="22"/>
  <c r="FM181" i="22"/>
  <c r="FL181" i="22"/>
  <c r="FH181" i="22"/>
  <c r="FG181" i="22"/>
  <c r="FF181" i="22"/>
  <c r="FE181" i="22"/>
  <c r="FC181" i="22"/>
  <c r="FB181" i="22"/>
  <c r="FA181" i="22"/>
  <c r="EZ181" i="22"/>
  <c r="FM180" i="22"/>
  <c r="FL180" i="22"/>
  <c r="FH180" i="22"/>
  <c r="FG180" i="22"/>
  <c r="FF180" i="22"/>
  <c r="FE180" i="22"/>
  <c r="FC180" i="22"/>
  <c r="FB180" i="22"/>
  <c r="FA180" i="22"/>
  <c r="EZ180" i="22"/>
  <c r="FM179" i="22"/>
  <c r="FL179" i="22"/>
  <c r="FH179" i="22"/>
  <c r="FG179" i="22"/>
  <c r="FF179" i="22"/>
  <c r="FE179" i="22"/>
  <c r="FC179" i="22"/>
  <c r="FB179" i="22"/>
  <c r="FA179" i="22"/>
  <c r="EZ179" i="22"/>
  <c r="FM178" i="22"/>
  <c r="FL178" i="22"/>
  <c r="FK186" i="22"/>
  <c r="FJ186" i="22"/>
  <c r="FH178" i="22"/>
  <c r="FG178" i="22"/>
  <c r="FF178" i="22"/>
  <c r="FE178" i="22"/>
  <c r="FC178" i="22"/>
  <c r="FB178" i="22"/>
  <c r="FA178" i="22"/>
  <c r="EZ178" i="22"/>
  <c r="EP175" i="22"/>
  <c r="EO175" i="22"/>
  <c r="EN175" i="22"/>
  <c r="EM175" i="22"/>
  <c r="EL175" i="22"/>
  <c r="EK175" i="22"/>
  <c r="EJ175" i="22"/>
  <c r="EI175" i="22"/>
  <c r="EH175" i="22"/>
  <c r="EG175" i="22"/>
  <c r="EF175" i="22"/>
  <c r="EE175" i="22"/>
  <c r="ED175" i="22"/>
  <c r="EC175" i="22"/>
  <c r="EB175" i="22"/>
  <c r="EA175" i="22"/>
  <c r="DZ175" i="22"/>
  <c r="DY175" i="22"/>
  <c r="DX175" i="22"/>
  <c r="DW175" i="22"/>
  <c r="DV175" i="22"/>
  <c r="DU175" i="22"/>
  <c r="DT175" i="22"/>
  <c r="DS175" i="22"/>
  <c r="DR175" i="22"/>
  <c r="DQ175" i="22"/>
  <c r="DP175" i="22"/>
  <c r="DO175" i="22"/>
  <c r="DN175" i="22"/>
  <c r="DM175" i="22"/>
  <c r="DL175" i="22"/>
  <c r="DK175" i="22"/>
  <c r="DJ175" i="22"/>
  <c r="DI175" i="22"/>
  <c r="DH175" i="22"/>
  <c r="DG175" i="22"/>
  <c r="DF175" i="22"/>
  <c r="DE175" i="22"/>
  <c r="DD175" i="22"/>
  <c r="DC175" i="22"/>
  <c r="DB175" i="22"/>
  <c r="DA175" i="22"/>
  <c r="CZ175" i="22"/>
  <c r="CY175" i="22"/>
  <c r="CX175" i="22"/>
  <c r="CW175" i="22"/>
  <c r="CV175" i="22"/>
  <c r="CU175" i="22"/>
  <c r="CT175" i="22"/>
  <c r="CS175" i="22"/>
  <c r="CR175" i="22"/>
  <c r="CQ175" i="22"/>
  <c r="CP175" i="22"/>
  <c r="CO175" i="22"/>
  <c r="CN175" i="22"/>
  <c r="CM175" i="22"/>
  <c r="CL175" i="22"/>
  <c r="CK175" i="22"/>
  <c r="CJ175" i="22"/>
  <c r="CI175" i="22"/>
  <c r="CH175" i="22"/>
  <c r="CG175" i="22"/>
  <c r="CF175" i="22"/>
  <c r="CE175" i="22"/>
  <c r="CD175" i="22"/>
  <c r="CC175" i="22"/>
  <c r="CB175" i="22"/>
  <c r="CA175" i="22"/>
  <c r="BZ175" i="22"/>
  <c r="BY175" i="22"/>
  <c r="BX175" i="22"/>
  <c r="BW175" i="22"/>
  <c r="BV175" i="22"/>
  <c r="BU175" i="22"/>
  <c r="BT175" i="22"/>
  <c r="BS175" i="22"/>
  <c r="BR175" i="22"/>
  <c r="BQ175" i="22"/>
  <c r="BP175" i="22"/>
  <c r="BO175" i="22"/>
  <c r="BN175" i="22"/>
  <c r="BM175" i="22"/>
  <c r="BL175" i="22"/>
  <c r="BK175" i="22"/>
  <c r="BJ175" i="22"/>
  <c r="BI175" i="22"/>
  <c r="BH175" i="22"/>
  <c r="BG175" i="22"/>
  <c r="BF175" i="22"/>
  <c r="BE175" i="22"/>
  <c r="BD175" i="22"/>
  <c r="BC175" i="22"/>
  <c r="BB175" i="22"/>
  <c r="BA175" i="22"/>
  <c r="AZ175" i="22"/>
  <c r="AY175" i="22"/>
  <c r="AX175" i="22"/>
  <c r="AW175" i="22"/>
  <c r="AV175" i="22"/>
  <c r="AU175" i="22"/>
  <c r="AT175" i="22"/>
  <c r="AS175" i="22"/>
  <c r="AR175" i="22"/>
  <c r="AQ175" i="22"/>
  <c r="AP175" i="22"/>
  <c r="AO175" i="22"/>
  <c r="AN175" i="22"/>
  <c r="AM175" i="22"/>
  <c r="AL175" i="22"/>
  <c r="AK175" i="22"/>
  <c r="AJ175" i="22"/>
  <c r="AI175" i="22"/>
  <c r="AH175" i="22"/>
  <c r="AG175" i="22"/>
  <c r="AF175" i="22"/>
  <c r="AE175" i="22"/>
  <c r="AD175" i="22"/>
  <c r="AC175" i="22"/>
  <c r="AB175" i="22"/>
  <c r="AA175" i="22"/>
  <c r="Z175" i="22"/>
  <c r="Y175" i="22"/>
  <c r="X175" i="22"/>
  <c r="W175" i="22"/>
  <c r="V175" i="22"/>
  <c r="U175" i="22"/>
  <c r="T175" i="22"/>
  <c r="S175" i="22"/>
  <c r="R175" i="22"/>
  <c r="Q175" i="22"/>
  <c r="P175" i="22"/>
  <c r="O175" i="22"/>
  <c r="N175" i="22"/>
  <c r="M175" i="22"/>
  <c r="L175" i="22"/>
  <c r="K175" i="22"/>
  <c r="J175" i="22"/>
  <c r="I175" i="22"/>
  <c r="H175" i="22"/>
  <c r="G175" i="22"/>
  <c r="F175" i="22"/>
  <c r="E175" i="22"/>
  <c r="D175" i="22"/>
  <c r="C175" i="22"/>
  <c r="FM174" i="22"/>
  <c r="FL174" i="22"/>
  <c r="FH174" i="22"/>
  <c r="FG174" i="22"/>
  <c r="FF174" i="22"/>
  <c r="FE174" i="22"/>
  <c r="FC174" i="22"/>
  <c r="FB174" i="22"/>
  <c r="FA174" i="22"/>
  <c r="EZ174" i="22"/>
  <c r="FM173" i="22"/>
  <c r="FL173" i="22"/>
  <c r="FH173" i="22"/>
  <c r="FG173" i="22"/>
  <c r="FF173" i="22"/>
  <c r="FE173" i="22"/>
  <c r="FC173" i="22"/>
  <c r="FB173" i="22"/>
  <c r="FA173" i="22"/>
  <c r="EZ173" i="22"/>
  <c r="FM172" i="22"/>
  <c r="FL172" i="22"/>
  <c r="FH172" i="22"/>
  <c r="FG172" i="22"/>
  <c r="FF172" i="22"/>
  <c r="FE172" i="22"/>
  <c r="FC172" i="22"/>
  <c r="FB172" i="22"/>
  <c r="FA172" i="22"/>
  <c r="EZ172" i="22"/>
  <c r="FM171" i="22"/>
  <c r="FL171" i="22"/>
  <c r="FH171" i="22"/>
  <c r="FG171" i="22"/>
  <c r="FF171" i="22"/>
  <c r="FE171" i="22"/>
  <c r="FC171" i="22"/>
  <c r="FB171" i="22"/>
  <c r="FA171" i="22"/>
  <c r="EZ171" i="22"/>
  <c r="FM170" i="22"/>
  <c r="FL170" i="22"/>
  <c r="FH170" i="22"/>
  <c r="FG170" i="22"/>
  <c r="FF170" i="22"/>
  <c r="FE170" i="22"/>
  <c r="FC170" i="22"/>
  <c r="FB170" i="22"/>
  <c r="FA170" i="22"/>
  <c r="EZ170" i="22"/>
  <c r="FM169" i="22"/>
  <c r="FL169" i="22"/>
  <c r="FH169" i="22"/>
  <c r="FG169" i="22"/>
  <c r="FF169" i="22"/>
  <c r="FE169" i="22"/>
  <c r="FC169" i="22"/>
  <c r="FB169" i="22"/>
  <c r="FA169" i="22"/>
  <c r="EZ169" i="22"/>
  <c r="FM168" i="22"/>
  <c r="FL168" i="22"/>
  <c r="FH168" i="22"/>
  <c r="FG168" i="22"/>
  <c r="FF168" i="22"/>
  <c r="FE168" i="22"/>
  <c r="FC168" i="22"/>
  <c r="FB168" i="22"/>
  <c r="FA168" i="22"/>
  <c r="EZ168" i="22"/>
  <c r="FM167" i="22"/>
  <c r="FL167" i="22"/>
  <c r="FK175" i="22"/>
  <c r="FJ175" i="22"/>
  <c r="FH167" i="22"/>
  <c r="FG167" i="22"/>
  <c r="FF167" i="22"/>
  <c r="FE167" i="22"/>
  <c r="FC167" i="22"/>
  <c r="FB167" i="22"/>
  <c r="FA167" i="22"/>
  <c r="EZ167" i="22"/>
  <c r="EP166" i="22"/>
  <c r="EO166" i="22"/>
  <c r="EN166" i="22"/>
  <c r="EM166" i="22"/>
  <c r="EL166" i="22"/>
  <c r="EK166" i="22"/>
  <c r="EJ166" i="22"/>
  <c r="EI166" i="22"/>
  <c r="EH166" i="22"/>
  <c r="EG166" i="22"/>
  <c r="EF166" i="22"/>
  <c r="EE166" i="22"/>
  <c r="ED166" i="22"/>
  <c r="EC166" i="22"/>
  <c r="EB166" i="22"/>
  <c r="EA166" i="22"/>
  <c r="DZ166" i="22"/>
  <c r="DY166" i="22"/>
  <c r="DX166" i="22"/>
  <c r="DW166" i="22"/>
  <c r="DR166" i="22"/>
  <c r="DQ166" i="22"/>
  <c r="DP166" i="22"/>
  <c r="DO166" i="22"/>
  <c r="DN166" i="22"/>
  <c r="DM166" i="22"/>
  <c r="DL166" i="22"/>
  <c r="DK166" i="22"/>
  <c r="DJ166" i="22"/>
  <c r="DI166" i="22"/>
  <c r="DH166" i="22"/>
  <c r="DG166" i="22"/>
  <c r="DF166" i="22"/>
  <c r="DE166" i="22"/>
  <c r="DD166" i="22"/>
  <c r="DC166" i="22"/>
  <c r="DB166" i="22"/>
  <c r="DA166" i="22"/>
  <c r="CZ166" i="22"/>
  <c r="CY166" i="22"/>
  <c r="CX166" i="22"/>
  <c r="CW166" i="22"/>
  <c r="CV166" i="22"/>
  <c r="CU166" i="22"/>
  <c r="CT166" i="22"/>
  <c r="CS166" i="22"/>
  <c r="CR166" i="22"/>
  <c r="CQ166" i="22"/>
  <c r="CP166" i="22"/>
  <c r="CO166" i="22"/>
  <c r="CN166" i="22"/>
  <c r="CM166" i="22"/>
  <c r="CL166" i="22"/>
  <c r="CK166" i="22"/>
  <c r="CJ166" i="22"/>
  <c r="CI166" i="22"/>
  <c r="CH166" i="22"/>
  <c r="CG166" i="22"/>
  <c r="CF166" i="22"/>
  <c r="CE166" i="22"/>
  <c r="CD166" i="22"/>
  <c r="CC166" i="22"/>
  <c r="CB166" i="22"/>
  <c r="CA166" i="22"/>
  <c r="BZ166" i="22"/>
  <c r="BY166" i="22"/>
  <c r="BX166" i="22"/>
  <c r="BW166" i="22"/>
  <c r="BV166" i="22"/>
  <c r="BU166" i="22"/>
  <c r="BT166" i="22"/>
  <c r="BS166" i="22"/>
  <c r="BR166" i="22"/>
  <c r="BQ166" i="22"/>
  <c r="BP166" i="22"/>
  <c r="BO166" i="22"/>
  <c r="BN166" i="22"/>
  <c r="BM166" i="22"/>
  <c r="BL166" i="22"/>
  <c r="BK166" i="22"/>
  <c r="BJ166" i="22"/>
  <c r="BI166" i="22"/>
  <c r="BH166" i="22"/>
  <c r="BG166" i="22"/>
  <c r="BF166" i="22"/>
  <c r="BE166" i="22"/>
  <c r="BD166" i="22"/>
  <c r="BC166" i="22"/>
  <c r="BB166" i="22"/>
  <c r="BA166" i="22"/>
  <c r="AZ166" i="22"/>
  <c r="AY166" i="22"/>
  <c r="AX166" i="22"/>
  <c r="AW166" i="22"/>
  <c r="AV166" i="22"/>
  <c r="AU166" i="22"/>
  <c r="AT166" i="22"/>
  <c r="AS166" i="22"/>
  <c r="AR166" i="22"/>
  <c r="AQ166" i="22"/>
  <c r="AP166" i="22"/>
  <c r="AO166" i="22"/>
  <c r="AN166" i="22"/>
  <c r="AM166" i="22"/>
  <c r="AL166" i="22"/>
  <c r="AK166" i="22"/>
  <c r="AJ166" i="22"/>
  <c r="AI166" i="22"/>
  <c r="AH166" i="22"/>
  <c r="AG166" i="22"/>
  <c r="AF166" i="22"/>
  <c r="AE166" i="22"/>
  <c r="AD166" i="22"/>
  <c r="AC166" i="22"/>
  <c r="AB166" i="22"/>
  <c r="AA166" i="22"/>
  <c r="Z166" i="22"/>
  <c r="Y166" i="22"/>
  <c r="X166" i="22"/>
  <c r="W166" i="22"/>
  <c r="V166" i="22"/>
  <c r="U166" i="22"/>
  <c r="T166" i="22"/>
  <c r="S166" i="22"/>
  <c r="R166" i="22"/>
  <c r="Q166" i="22"/>
  <c r="P166" i="22"/>
  <c r="O166" i="22"/>
  <c r="N166" i="22"/>
  <c r="M166" i="22"/>
  <c r="L166" i="22"/>
  <c r="K166" i="22"/>
  <c r="J166" i="22"/>
  <c r="I166" i="22"/>
  <c r="H166" i="22"/>
  <c r="G166" i="22"/>
  <c r="F166" i="22"/>
  <c r="E166" i="22"/>
  <c r="D166" i="22"/>
  <c r="C166" i="22"/>
  <c r="FM165" i="22"/>
  <c r="FL165" i="22"/>
  <c r="FH165" i="22"/>
  <c r="FG165" i="22"/>
  <c r="FF165" i="22"/>
  <c r="FE165" i="22"/>
  <c r="FC165" i="22"/>
  <c r="FB165" i="22"/>
  <c r="FA165" i="22"/>
  <c r="EZ165" i="22"/>
  <c r="FM164" i="22"/>
  <c r="FL164" i="22"/>
  <c r="FH164" i="22"/>
  <c r="FG164" i="22"/>
  <c r="FF164" i="22"/>
  <c r="FE164" i="22"/>
  <c r="FC164" i="22"/>
  <c r="FB164" i="22"/>
  <c r="FA164" i="22"/>
  <c r="EZ164" i="22"/>
  <c r="FM163" i="22"/>
  <c r="FL163" i="22"/>
  <c r="FH163" i="22"/>
  <c r="FG163" i="22"/>
  <c r="FF163" i="22"/>
  <c r="FE163" i="22"/>
  <c r="FC163" i="22"/>
  <c r="FB163" i="22"/>
  <c r="FA163" i="22"/>
  <c r="EZ163" i="22"/>
  <c r="FM162" i="22"/>
  <c r="FL162" i="22"/>
  <c r="FH162" i="22"/>
  <c r="FG162" i="22"/>
  <c r="FF162" i="22"/>
  <c r="FE162" i="22"/>
  <c r="FC162" i="22"/>
  <c r="FB162" i="22"/>
  <c r="FA162" i="22"/>
  <c r="EZ162" i="22"/>
  <c r="FM161" i="22"/>
  <c r="FL161" i="22"/>
  <c r="FH161" i="22"/>
  <c r="FG161" i="22"/>
  <c r="FF161" i="22"/>
  <c r="FE161" i="22"/>
  <c r="FC161" i="22"/>
  <c r="FB161" i="22"/>
  <c r="FA161" i="22"/>
  <c r="EZ161" i="22"/>
  <c r="FM160" i="22"/>
  <c r="FL160" i="22"/>
  <c r="FH160" i="22"/>
  <c r="FG160" i="22"/>
  <c r="FF160" i="22"/>
  <c r="FE160" i="22"/>
  <c r="FC160" i="22"/>
  <c r="FB160" i="22"/>
  <c r="FA160" i="22"/>
  <c r="EZ160" i="22"/>
  <c r="FM159" i="22"/>
  <c r="FL159" i="22"/>
  <c r="FH159" i="22"/>
  <c r="FG159" i="22"/>
  <c r="FF159" i="22"/>
  <c r="FE159" i="22"/>
  <c r="FC159" i="22"/>
  <c r="FB159" i="22"/>
  <c r="FA159" i="22"/>
  <c r="EZ159" i="22"/>
  <c r="FM158" i="22"/>
  <c r="FL158" i="22"/>
  <c r="FK166" i="22"/>
  <c r="FJ166" i="22"/>
  <c r="FH158" i="22"/>
  <c r="FG158" i="22"/>
  <c r="FF158" i="22"/>
  <c r="FE158" i="22"/>
  <c r="FC158" i="22"/>
  <c r="FB158" i="22"/>
  <c r="FA158" i="22"/>
  <c r="EZ158" i="22"/>
  <c r="EP157" i="22"/>
  <c r="EO157" i="22"/>
  <c r="EN157" i="22"/>
  <c r="EM157" i="22"/>
  <c r="EL157" i="22"/>
  <c r="EK157" i="22"/>
  <c r="EJ157" i="22"/>
  <c r="EI157" i="22"/>
  <c r="ED157" i="22"/>
  <c r="EC157" i="22"/>
  <c r="EB157" i="22"/>
  <c r="EA157" i="22"/>
  <c r="DZ157" i="22"/>
  <c r="DY157" i="22"/>
  <c r="DX157" i="22"/>
  <c r="DW157" i="22"/>
  <c r="DV157" i="22"/>
  <c r="DU157" i="22"/>
  <c r="DT157" i="22"/>
  <c r="DS157" i="22"/>
  <c r="DR157" i="22"/>
  <c r="DQ157" i="22"/>
  <c r="DP157" i="22"/>
  <c r="DO157" i="22"/>
  <c r="DN157" i="22"/>
  <c r="DM157" i="22"/>
  <c r="DL157" i="22"/>
  <c r="DK157" i="22"/>
  <c r="DJ157" i="22"/>
  <c r="DI157" i="22"/>
  <c r="DH157" i="22"/>
  <c r="DG157" i="22"/>
  <c r="DF157" i="22"/>
  <c r="DE157" i="22"/>
  <c r="DD157" i="22"/>
  <c r="DC157" i="22"/>
  <c r="DB157" i="22"/>
  <c r="DA157" i="22"/>
  <c r="CZ157" i="22"/>
  <c r="CY157" i="22"/>
  <c r="CX157" i="22"/>
  <c r="CW157" i="22"/>
  <c r="CV157" i="22"/>
  <c r="CU157" i="22"/>
  <c r="CT157" i="22"/>
  <c r="CS157" i="22"/>
  <c r="CR157" i="22"/>
  <c r="CQ157" i="22"/>
  <c r="CP157" i="22"/>
  <c r="CO157" i="22"/>
  <c r="CN157" i="22"/>
  <c r="CM157" i="22"/>
  <c r="CL157" i="22"/>
  <c r="CK157" i="22"/>
  <c r="CJ157" i="22"/>
  <c r="CI157" i="22"/>
  <c r="CH157" i="22"/>
  <c r="CG157" i="22"/>
  <c r="CF157" i="22"/>
  <c r="CE157" i="22"/>
  <c r="CD157" i="22"/>
  <c r="CC157" i="22"/>
  <c r="CB157" i="22"/>
  <c r="CA157" i="22"/>
  <c r="BZ157" i="22"/>
  <c r="BY157" i="22"/>
  <c r="BX157" i="22"/>
  <c r="BW157" i="22"/>
  <c r="BV157" i="22"/>
  <c r="BU157" i="22"/>
  <c r="BT157" i="22"/>
  <c r="BS157" i="22"/>
  <c r="BR157" i="22"/>
  <c r="BQ157" i="22"/>
  <c r="BP157" i="22"/>
  <c r="BO157" i="22"/>
  <c r="BN157" i="22"/>
  <c r="BM157" i="22"/>
  <c r="BL157" i="22"/>
  <c r="BK157" i="22"/>
  <c r="BJ157" i="22"/>
  <c r="BI157" i="22"/>
  <c r="BH157" i="22"/>
  <c r="BG157" i="22"/>
  <c r="BF157" i="22"/>
  <c r="BE157" i="22"/>
  <c r="BD157" i="22"/>
  <c r="BC157" i="22"/>
  <c r="BB157" i="22"/>
  <c r="BA157" i="22"/>
  <c r="AZ157" i="22"/>
  <c r="AY157" i="22"/>
  <c r="AX157" i="22"/>
  <c r="AW157" i="22"/>
  <c r="AV157" i="22"/>
  <c r="AU157" i="22"/>
  <c r="AT157" i="22"/>
  <c r="AS157" i="22"/>
  <c r="AR157" i="22"/>
  <c r="AQ157" i="22"/>
  <c r="AP157" i="22"/>
  <c r="AO157" i="22"/>
  <c r="AN157" i="22"/>
  <c r="AM157" i="22"/>
  <c r="AL157" i="22"/>
  <c r="AK157" i="22"/>
  <c r="AJ157" i="22"/>
  <c r="AI157" i="22"/>
  <c r="AH157" i="22"/>
  <c r="AG157" i="22"/>
  <c r="AF157" i="22"/>
  <c r="AE157" i="22"/>
  <c r="AD157" i="22"/>
  <c r="AC157" i="22"/>
  <c r="AB157" i="22"/>
  <c r="AA157" i="22"/>
  <c r="Z157" i="22"/>
  <c r="Y157" i="22"/>
  <c r="X157" i="22"/>
  <c r="W157" i="22"/>
  <c r="V157" i="22"/>
  <c r="U157" i="22"/>
  <c r="T157" i="22"/>
  <c r="S157" i="22"/>
  <c r="R157" i="22"/>
  <c r="Q157" i="22"/>
  <c r="P157" i="22"/>
  <c r="O157" i="22"/>
  <c r="N157" i="22"/>
  <c r="M157" i="22"/>
  <c r="L157" i="22"/>
  <c r="K157" i="22"/>
  <c r="J157" i="22"/>
  <c r="I157" i="22"/>
  <c r="H157" i="22"/>
  <c r="G157" i="22"/>
  <c r="F157" i="22"/>
  <c r="E157" i="22"/>
  <c r="D157" i="22"/>
  <c r="C157" i="22"/>
  <c r="FM156" i="22"/>
  <c r="FL156" i="22"/>
  <c r="FH156" i="22"/>
  <c r="FG156" i="22"/>
  <c r="FF156" i="22"/>
  <c r="FE156" i="22"/>
  <c r="FC156" i="22"/>
  <c r="FB156" i="22"/>
  <c r="FA156" i="22"/>
  <c r="EZ156" i="22"/>
  <c r="FM155" i="22"/>
  <c r="FL155" i="22"/>
  <c r="FH155" i="22"/>
  <c r="FG155" i="22"/>
  <c r="FF155" i="22"/>
  <c r="FE155" i="22"/>
  <c r="FC155" i="22"/>
  <c r="FB155" i="22"/>
  <c r="FA155" i="22"/>
  <c r="EZ155" i="22"/>
  <c r="FM154" i="22"/>
  <c r="FL154" i="22"/>
  <c r="FH154" i="22"/>
  <c r="FG154" i="22"/>
  <c r="FF154" i="22"/>
  <c r="FE154" i="22"/>
  <c r="FC154" i="22"/>
  <c r="FB154" i="22"/>
  <c r="FA154" i="22"/>
  <c r="EZ154" i="22"/>
  <c r="FM153" i="22"/>
  <c r="FL153" i="22"/>
  <c r="FH153" i="22"/>
  <c r="FG153" i="22"/>
  <c r="FF153" i="22"/>
  <c r="FE153" i="22"/>
  <c r="FC153" i="22"/>
  <c r="FB153" i="22"/>
  <c r="FA153" i="22"/>
  <c r="EZ153" i="22"/>
  <c r="FM152" i="22"/>
  <c r="FL152" i="22"/>
  <c r="FH152" i="22"/>
  <c r="FG152" i="22"/>
  <c r="FF152" i="22"/>
  <c r="FE152" i="22"/>
  <c r="FC152" i="22"/>
  <c r="FB152" i="22"/>
  <c r="FA152" i="22"/>
  <c r="EZ152" i="22"/>
  <c r="FM151" i="22"/>
  <c r="FL151" i="22"/>
  <c r="FH151" i="22"/>
  <c r="FG151" i="22"/>
  <c r="FF151" i="22"/>
  <c r="FE151" i="22"/>
  <c r="FC151" i="22"/>
  <c r="FB151" i="22"/>
  <c r="FA151" i="22"/>
  <c r="EZ151" i="22"/>
  <c r="FM150" i="22"/>
  <c r="FL150" i="22"/>
  <c r="FH150" i="22"/>
  <c r="FG150" i="22"/>
  <c r="FF150" i="22"/>
  <c r="FE150" i="22"/>
  <c r="FC150" i="22"/>
  <c r="FB150" i="22"/>
  <c r="FA150" i="22"/>
  <c r="EZ150" i="22"/>
  <c r="FM149" i="22"/>
  <c r="FL149" i="22"/>
  <c r="FK157" i="22"/>
  <c r="FJ157" i="22"/>
  <c r="FH149" i="22"/>
  <c r="FG149" i="22"/>
  <c r="FF149" i="22"/>
  <c r="FE149" i="22"/>
  <c r="FC149" i="22"/>
  <c r="FB149" i="22"/>
  <c r="FA149" i="22"/>
  <c r="EZ149" i="22"/>
  <c r="EP148" i="22"/>
  <c r="EO148" i="22"/>
  <c r="EN148" i="22"/>
  <c r="EM148" i="22"/>
  <c r="EL148" i="22"/>
  <c r="EK148" i="22"/>
  <c r="EJ148" i="22"/>
  <c r="EI148" i="22"/>
  <c r="EH148" i="22"/>
  <c r="EG148" i="22"/>
  <c r="EF148" i="22"/>
  <c r="EE148" i="22"/>
  <c r="ED148" i="22"/>
  <c r="EC148" i="22"/>
  <c r="EB148" i="22"/>
  <c r="EA148" i="22"/>
  <c r="DZ148" i="22"/>
  <c r="DY148" i="22"/>
  <c r="DX148" i="22"/>
  <c r="DW148" i="22"/>
  <c r="DV148" i="22"/>
  <c r="DU148" i="22"/>
  <c r="DT148" i="22"/>
  <c r="DS148" i="22"/>
  <c r="DR148" i="22"/>
  <c r="DQ148" i="22"/>
  <c r="DP148" i="22"/>
  <c r="DO148" i="22"/>
  <c r="DN148" i="22"/>
  <c r="DM148" i="22"/>
  <c r="DL148" i="22"/>
  <c r="DK148" i="22"/>
  <c r="DJ148" i="22"/>
  <c r="DI148" i="22"/>
  <c r="DH148" i="22"/>
  <c r="DG148" i="22"/>
  <c r="DF148" i="22"/>
  <c r="DE148" i="22"/>
  <c r="DD148" i="22"/>
  <c r="DC148" i="22"/>
  <c r="DB148" i="22"/>
  <c r="DA148" i="22"/>
  <c r="CZ148" i="22"/>
  <c r="CY148" i="22"/>
  <c r="CX148" i="22"/>
  <c r="CW148" i="22"/>
  <c r="CV148" i="22"/>
  <c r="CU148" i="22"/>
  <c r="CT148" i="22"/>
  <c r="CS148" i="22"/>
  <c r="CR148" i="22"/>
  <c r="CQ148" i="22"/>
  <c r="CP148" i="22"/>
  <c r="CO148" i="22"/>
  <c r="CN148" i="22"/>
  <c r="CM148" i="22"/>
  <c r="CL148" i="22"/>
  <c r="CK148" i="22"/>
  <c r="CJ148" i="22"/>
  <c r="CI148" i="22"/>
  <c r="CH148" i="22"/>
  <c r="CG148" i="22"/>
  <c r="CF148" i="22"/>
  <c r="CE148" i="22"/>
  <c r="CD148" i="22"/>
  <c r="CC148" i="22"/>
  <c r="CB148" i="22"/>
  <c r="CA148" i="22"/>
  <c r="BZ148" i="22"/>
  <c r="BY148" i="22"/>
  <c r="BX148" i="22"/>
  <c r="BW148" i="22"/>
  <c r="BV148" i="22"/>
  <c r="BU148" i="22"/>
  <c r="BT148" i="22"/>
  <c r="BS148" i="22"/>
  <c r="BR148" i="22"/>
  <c r="BQ148" i="22"/>
  <c r="BP148" i="22"/>
  <c r="BO148" i="22"/>
  <c r="BN148" i="22"/>
  <c r="BM148" i="22"/>
  <c r="BL148" i="22"/>
  <c r="BK148" i="22"/>
  <c r="BJ148" i="22"/>
  <c r="BI148" i="22"/>
  <c r="BH148" i="22"/>
  <c r="BG148" i="22"/>
  <c r="BF148" i="22"/>
  <c r="BE148" i="22"/>
  <c r="BD148" i="22"/>
  <c r="BC148" i="22"/>
  <c r="BB148" i="22"/>
  <c r="BA148" i="22"/>
  <c r="AZ148" i="22"/>
  <c r="AY148" i="22"/>
  <c r="AX148" i="22"/>
  <c r="AW148" i="22"/>
  <c r="AV148" i="22"/>
  <c r="AU148" i="22"/>
  <c r="AT148" i="22"/>
  <c r="AS148" i="22"/>
  <c r="AR148" i="22"/>
  <c r="AQ148" i="22"/>
  <c r="AP148" i="22"/>
  <c r="AO148" i="22"/>
  <c r="AN148" i="22"/>
  <c r="AM148" i="22"/>
  <c r="AL148" i="22"/>
  <c r="AK148" i="22"/>
  <c r="AJ148" i="22"/>
  <c r="AI148" i="22"/>
  <c r="AH148" i="22"/>
  <c r="AG148" i="22"/>
  <c r="AF148" i="22"/>
  <c r="AE148" i="22"/>
  <c r="AD148" i="22"/>
  <c r="AC148" i="22"/>
  <c r="AB148" i="22"/>
  <c r="AA148" i="22"/>
  <c r="Z148" i="22"/>
  <c r="Y148" i="22"/>
  <c r="X148" i="22"/>
  <c r="W148" i="22"/>
  <c r="V148" i="22"/>
  <c r="U148" i="22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FM147" i="22"/>
  <c r="FL147" i="22"/>
  <c r="FH147" i="22"/>
  <c r="FG147" i="22"/>
  <c r="FF147" i="22"/>
  <c r="FE147" i="22"/>
  <c r="FC147" i="22"/>
  <c r="FB147" i="22"/>
  <c r="FA147" i="22"/>
  <c r="EZ147" i="22"/>
  <c r="FM146" i="22"/>
  <c r="FL146" i="22"/>
  <c r="FH146" i="22"/>
  <c r="FG146" i="22"/>
  <c r="FF146" i="22"/>
  <c r="FE146" i="22"/>
  <c r="FC146" i="22"/>
  <c r="FB146" i="22"/>
  <c r="FA146" i="22"/>
  <c r="EZ146" i="22"/>
  <c r="FM145" i="22"/>
  <c r="FL145" i="22"/>
  <c r="FH145" i="22"/>
  <c r="FG145" i="22"/>
  <c r="FF145" i="22"/>
  <c r="FE145" i="22"/>
  <c r="FC145" i="22"/>
  <c r="FB145" i="22"/>
  <c r="FA145" i="22"/>
  <c r="EZ145" i="22"/>
  <c r="FM144" i="22"/>
  <c r="FL144" i="22"/>
  <c r="FH144" i="22"/>
  <c r="FG144" i="22"/>
  <c r="FF144" i="22"/>
  <c r="FE144" i="22"/>
  <c r="FC144" i="22"/>
  <c r="FB144" i="22"/>
  <c r="FA144" i="22"/>
  <c r="EZ144" i="22"/>
  <c r="FM143" i="22"/>
  <c r="FL143" i="22"/>
  <c r="FH143" i="22"/>
  <c r="FG143" i="22"/>
  <c r="FF143" i="22"/>
  <c r="FE143" i="22"/>
  <c r="FC143" i="22"/>
  <c r="FB143" i="22"/>
  <c r="FA143" i="22"/>
  <c r="EZ143" i="22"/>
  <c r="FM142" i="22"/>
  <c r="FL142" i="22"/>
  <c r="FH142" i="22"/>
  <c r="FG142" i="22"/>
  <c r="FF142" i="22"/>
  <c r="FE142" i="22"/>
  <c r="FC142" i="22"/>
  <c r="FB142" i="22"/>
  <c r="FA142" i="22"/>
  <c r="EZ142" i="22"/>
  <c r="FM141" i="22"/>
  <c r="FL141" i="22"/>
  <c r="FH141" i="22"/>
  <c r="FG141" i="22"/>
  <c r="FF141" i="22"/>
  <c r="FE141" i="22"/>
  <c r="FC141" i="22"/>
  <c r="FB141" i="22"/>
  <c r="FA141" i="22"/>
  <c r="EZ141" i="22"/>
  <c r="FM140" i="22"/>
  <c r="FL140" i="22"/>
  <c r="FK148" i="22"/>
  <c r="FJ148" i="22"/>
  <c r="FH140" i="22"/>
  <c r="FG140" i="22"/>
  <c r="FF140" i="22"/>
  <c r="FE140" i="22"/>
  <c r="FC140" i="22"/>
  <c r="FB140" i="22"/>
  <c r="FA140" i="22"/>
  <c r="EZ140" i="22"/>
  <c r="EP139" i="22"/>
  <c r="EO139" i="22"/>
  <c r="EN139" i="22"/>
  <c r="EM139" i="22"/>
  <c r="EL139" i="22"/>
  <c r="EK139" i="22"/>
  <c r="EJ139" i="22"/>
  <c r="EI139" i="22"/>
  <c r="ED139" i="22"/>
  <c r="EC139" i="22"/>
  <c r="EB139" i="22"/>
  <c r="EA139" i="22"/>
  <c r="DZ139" i="22"/>
  <c r="DY139" i="22"/>
  <c r="DX139" i="22"/>
  <c r="DW139" i="22"/>
  <c r="DV139" i="22"/>
  <c r="DU139" i="22"/>
  <c r="DT139" i="22"/>
  <c r="DS139" i="22"/>
  <c r="DR139" i="22"/>
  <c r="DQ139" i="22"/>
  <c r="DP139" i="22"/>
  <c r="DO139" i="22"/>
  <c r="DN139" i="22"/>
  <c r="DM139" i="22"/>
  <c r="DL139" i="22"/>
  <c r="DK139" i="22"/>
  <c r="DJ139" i="22"/>
  <c r="DI139" i="22"/>
  <c r="DH139" i="22"/>
  <c r="DG139" i="22"/>
  <c r="DF139" i="22"/>
  <c r="DE139" i="22"/>
  <c r="DD139" i="22"/>
  <c r="DC139" i="22"/>
  <c r="DB139" i="22"/>
  <c r="DA139" i="22"/>
  <c r="CZ139" i="22"/>
  <c r="CY139" i="22"/>
  <c r="CX139" i="22"/>
  <c r="CW139" i="22"/>
  <c r="CV139" i="22"/>
  <c r="CU139" i="22"/>
  <c r="CT139" i="22"/>
  <c r="CS139" i="22"/>
  <c r="CR139" i="22"/>
  <c r="CQ139" i="22"/>
  <c r="CP139" i="22"/>
  <c r="CO139" i="22"/>
  <c r="CN139" i="22"/>
  <c r="CM139" i="22"/>
  <c r="CL139" i="22"/>
  <c r="CK139" i="22"/>
  <c r="CJ139" i="22"/>
  <c r="CI139" i="22"/>
  <c r="CH139" i="22"/>
  <c r="CG139" i="22"/>
  <c r="CF139" i="22"/>
  <c r="CE139" i="22"/>
  <c r="CD139" i="22"/>
  <c r="CC139" i="22"/>
  <c r="CB139" i="22"/>
  <c r="CA139" i="22"/>
  <c r="BZ139" i="22"/>
  <c r="BY139" i="22"/>
  <c r="BX139" i="22"/>
  <c r="BW139" i="22"/>
  <c r="BV139" i="22"/>
  <c r="BU139" i="22"/>
  <c r="BT139" i="22"/>
  <c r="BS139" i="22"/>
  <c r="BR139" i="22"/>
  <c r="BQ139" i="22"/>
  <c r="BP139" i="22"/>
  <c r="BO139" i="22"/>
  <c r="BN139" i="22"/>
  <c r="BM139" i="22"/>
  <c r="BL139" i="22"/>
  <c r="BK139" i="22"/>
  <c r="BJ139" i="22"/>
  <c r="BI139" i="22"/>
  <c r="BH139" i="22"/>
  <c r="BG139" i="22"/>
  <c r="BF139" i="22"/>
  <c r="BE139" i="22"/>
  <c r="BD139" i="22"/>
  <c r="BC139" i="22"/>
  <c r="BB139" i="22"/>
  <c r="BA139" i="22"/>
  <c r="AZ139" i="22"/>
  <c r="AY139" i="22"/>
  <c r="AX139" i="22"/>
  <c r="AW139" i="22"/>
  <c r="AV139" i="22"/>
  <c r="AU139" i="22"/>
  <c r="AT139" i="22"/>
  <c r="AS139" i="22"/>
  <c r="AR139" i="22"/>
  <c r="AQ139" i="22"/>
  <c r="AP139" i="22"/>
  <c r="AO139" i="22"/>
  <c r="AN139" i="22"/>
  <c r="AM139" i="22"/>
  <c r="AL139" i="22"/>
  <c r="AK139" i="22"/>
  <c r="AJ139" i="22"/>
  <c r="AI139" i="22"/>
  <c r="AH139" i="22"/>
  <c r="AG139" i="22"/>
  <c r="AF139" i="22"/>
  <c r="AE139" i="22"/>
  <c r="AD139" i="22"/>
  <c r="AC139" i="22"/>
  <c r="AB139" i="22"/>
  <c r="AA139" i="22"/>
  <c r="Z139" i="22"/>
  <c r="Y139" i="22"/>
  <c r="X139" i="22"/>
  <c r="W139" i="22"/>
  <c r="V139" i="22"/>
  <c r="U139" i="22"/>
  <c r="T139" i="22"/>
  <c r="S139" i="22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FM138" i="22"/>
  <c r="FL138" i="22"/>
  <c r="FH138" i="22"/>
  <c r="FG138" i="22"/>
  <c r="FF138" i="22"/>
  <c r="FE138" i="22"/>
  <c r="FC138" i="22"/>
  <c r="FB138" i="22"/>
  <c r="FA138" i="22"/>
  <c r="EZ138" i="22"/>
  <c r="FM137" i="22"/>
  <c r="FL137" i="22"/>
  <c r="FH137" i="22"/>
  <c r="FG137" i="22"/>
  <c r="FF137" i="22"/>
  <c r="FE137" i="22"/>
  <c r="FC137" i="22"/>
  <c r="FB137" i="22"/>
  <c r="FA137" i="22"/>
  <c r="EZ137" i="22"/>
  <c r="FM136" i="22"/>
  <c r="FL136" i="22"/>
  <c r="FH136" i="22"/>
  <c r="FG136" i="22"/>
  <c r="FF136" i="22"/>
  <c r="FE136" i="22"/>
  <c r="FC136" i="22"/>
  <c r="FB136" i="22"/>
  <c r="FA136" i="22"/>
  <c r="EZ136" i="22"/>
  <c r="FM135" i="22"/>
  <c r="FL135" i="22"/>
  <c r="FH135" i="22"/>
  <c r="FG135" i="22"/>
  <c r="FF135" i="22"/>
  <c r="FE135" i="22"/>
  <c r="FC135" i="22"/>
  <c r="FB135" i="22"/>
  <c r="FA135" i="22"/>
  <c r="EZ135" i="22"/>
  <c r="FM134" i="22"/>
  <c r="FL134" i="22"/>
  <c r="FH134" i="22"/>
  <c r="FG134" i="22"/>
  <c r="FF134" i="22"/>
  <c r="FE134" i="22"/>
  <c r="FC134" i="22"/>
  <c r="FB134" i="22"/>
  <c r="FA134" i="22"/>
  <c r="EZ134" i="22"/>
  <c r="FM133" i="22"/>
  <c r="FL133" i="22"/>
  <c r="FH133" i="22"/>
  <c r="FG133" i="22"/>
  <c r="FF133" i="22"/>
  <c r="FE133" i="22"/>
  <c r="FC133" i="22"/>
  <c r="FB133" i="22"/>
  <c r="FA133" i="22"/>
  <c r="EZ133" i="22"/>
  <c r="FM132" i="22"/>
  <c r="FL132" i="22"/>
  <c r="FH132" i="22"/>
  <c r="FG132" i="22"/>
  <c r="FF132" i="22"/>
  <c r="FE132" i="22"/>
  <c r="FC132" i="22"/>
  <c r="FB132" i="22"/>
  <c r="FA132" i="22"/>
  <c r="EZ132" i="22"/>
  <c r="FM131" i="22"/>
  <c r="FL131" i="22"/>
  <c r="FK139" i="22"/>
  <c r="FJ139" i="22"/>
  <c r="FH131" i="22"/>
  <c r="FG131" i="22"/>
  <c r="FF131" i="22"/>
  <c r="FE131" i="22"/>
  <c r="FC131" i="22"/>
  <c r="FB131" i="22"/>
  <c r="FA131" i="22"/>
  <c r="EZ131" i="22"/>
  <c r="EP130" i="22"/>
  <c r="EO130" i="22"/>
  <c r="EN130" i="22"/>
  <c r="EM130" i="22"/>
  <c r="EL130" i="22"/>
  <c r="EK130" i="22"/>
  <c r="EJ130" i="22"/>
  <c r="EI130" i="22"/>
  <c r="ED130" i="22"/>
  <c r="EC130" i="22"/>
  <c r="EB130" i="22"/>
  <c r="EA130" i="22"/>
  <c r="DZ130" i="22"/>
  <c r="DY130" i="22"/>
  <c r="DX130" i="22"/>
  <c r="DW130" i="22"/>
  <c r="DV130" i="22"/>
  <c r="DU130" i="22"/>
  <c r="DT130" i="22"/>
  <c r="DS130" i="22"/>
  <c r="DR130" i="22"/>
  <c r="DQ130" i="22"/>
  <c r="DP130" i="22"/>
  <c r="DO130" i="22"/>
  <c r="DN130" i="22"/>
  <c r="DM130" i="22"/>
  <c r="DL130" i="22"/>
  <c r="DK130" i="22"/>
  <c r="DJ130" i="22"/>
  <c r="DI130" i="22"/>
  <c r="DH130" i="22"/>
  <c r="DG130" i="22"/>
  <c r="DF130" i="22"/>
  <c r="DE130" i="22"/>
  <c r="DD130" i="22"/>
  <c r="DC130" i="22"/>
  <c r="DB130" i="22"/>
  <c r="DA130" i="22"/>
  <c r="CZ130" i="22"/>
  <c r="CY130" i="22"/>
  <c r="CX130" i="22"/>
  <c r="CW130" i="22"/>
  <c r="CV130" i="22"/>
  <c r="CU130" i="22"/>
  <c r="CT130" i="22"/>
  <c r="CS130" i="22"/>
  <c r="CR130" i="22"/>
  <c r="CQ130" i="22"/>
  <c r="CP130" i="22"/>
  <c r="CO130" i="22"/>
  <c r="CN130" i="22"/>
  <c r="CM130" i="22"/>
  <c r="CL130" i="22"/>
  <c r="CK130" i="22"/>
  <c r="CJ130" i="22"/>
  <c r="CI130" i="22"/>
  <c r="CH130" i="22"/>
  <c r="CG130" i="22"/>
  <c r="CF130" i="22"/>
  <c r="CE130" i="22"/>
  <c r="CD130" i="22"/>
  <c r="CC130" i="22"/>
  <c r="CB130" i="22"/>
  <c r="CA130" i="22"/>
  <c r="BZ130" i="22"/>
  <c r="BY130" i="22"/>
  <c r="BX130" i="22"/>
  <c r="BW130" i="22"/>
  <c r="BV130" i="22"/>
  <c r="BU130" i="22"/>
  <c r="BT130" i="22"/>
  <c r="BS130" i="22"/>
  <c r="BR130" i="22"/>
  <c r="BQ130" i="22"/>
  <c r="BP130" i="22"/>
  <c r="BO130" i="22"/>
  <c r="BN130" i="22"/>
  <c r="BM130" i="22"/>
  <c r="BL130" i="22"/>
  <c r="BK130" i="22"/>
  <c r="BJ130" i="22"/>
  <c r="BI130" i="22"/>
  <c r="BH130" i="22"/>
  <c r="BG130" i="22"/>
  <c r="BF130" i="22"/>
  <c r="BE130" i="22"/>
  <c r="BD130" i="22"/>
  <c r="BC130" i="22"/>
  <c r="BB130" i="22"/>
  <c r="BA130" i="22"/>
  <c r="AZ130" i="22"/>
  <c r="AY130" i="22"/>
  <c r="AX130" i="22"/>
  <c r="AW130" i="22"/>
  <c r="AV130" i="22"/>
  <c r="AU130" i="22"/>
  <c r="AT130" i="22"/>
  <c r="AS130" i="22"/>
  <c r="AR130" i="22"/>
  <c r="AQ130" i="22"/>
  <c r="AP130" i="22"/>
  <c r="AO130" i="22"/>
  <c r="AN130" i="22"/>
  <c r="AM130" i="22"/>
  <c r="AL130" i="22"/>
  <c r="AK130" i="22"/>
  <c r="AJ130" i="22"/>
  <c r="AI130" i="22"/>
  <c r="AH130" i="22"/>
  <c r="AG130" i="22"/>
  <c r="AF130" i="22"/>
  <c r="AE130" i="22"/>
  <c r="AD130" i="22"/>
  <c r="AC130" i="22"/>
  <c r="AB130" i="22"/>
  <c r="AA130" i="22"/>
  <c r="Z130" i="22"/>
  <c r="Y130" i="22"/>
  <c r="X130" i="22"/>
  <c r="W130" i="22"/>
  <c r="V130" i="22"/>
  <c r="U130" i="22"/>
  <c r="T130" i="22"/>
  <c r="S130" i="22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D130" i="22"/>
  <c r="C130" i="22"/>
  <c r="FM129" i="22"/>
  <c r="FL129" i="22"/>
  <c r="FH129" i="22"/>
  <c r="FG129" i="22"/>
  <c r="FF129" i="22"/>
  <c r="FE129" i="22"/>
  <c r="FC129" i="22"/>
  <c r="FB129" i="22"/>
  <c r="FA129" i="22"/>
  <c r="EZ129" i="22"/>
  <c r="FM128" i="22"/>
  <c r="FL128" i="22"/>
  <c r="FH128" i="22"/>
  <c r="FG128" i="22"/>
  <c r="FF128" i="22"/>
  <c r="FE128" i="22"/>
  <c r="FC128" i="22"/>
  <c r="FB128" i="22"/>
  <c r="FA128" i="22"/>
  <c r="EZ128" i="22"/>
  <c r="FM127" i="22"/>
  <c r="FL127" i="22"/>
  <c r="FH127" i="22"/>
  <c r="FG127" i="22"/>
  <c r="FF127" i="22"/>
  <c r="FE127" i="22"/>
  <c r="FC127" i="22"/>
  <c r="FB127" i="22"/>
  <c r="FA127" i="22"/>
  <c r="EZ127" i="22"/>
  <c r="FM126" i="22"/>
  <c r="FL126" i="22"/>
  <c r="FH126" i="22"/>
  <c r="FG126" i="22"/>
  <c r="FF126" i="22"/>
  <c r="FE126" i="22"/>
  <c r="FC126" i="22"/>
  <c r="FB126" i="22"/>
  <c r="FA126" i="22"/>
  <c r="EZ126" i="22"/>
  <c r="FM125" i="22"/>
  <c r="FL125" i="22"/>
  <c r="FH125" i="22"/>
  <c r="FG125" i="22"/>
  <c r="FF125" i="22"/>
  <c r="FE125" i="22"/>
  <c r="FC125" i="22"/>
  <c r="FB125" i="22"/>
  <c r="FA125" i="22"/>
  <c r="EZ125" i="22"/>
  <c r="FM124" i="22"/>
  <c r="FL124" i="22"/>
  <c r="FH124" i="22"/>
  <c r="FG124" i="22"/>
  <c r="FF124" i="22"/>
  <c r="FE124" i="22"/>
  <c r="FC124" i="22"/>
  <c r="FB124" i="22"/>
  <c r="FA124" i="22"/>
  <c r="EZ124" i="22"/>
  <c r="FM123" i="22"/>
  <c r="FL123" i="22"/>
  <c r="FH123" i="22"/>
  <c r="FG123" i="22"/>
  <c r="FF123" i="22"/>
  <c r="FE123" i="22"/>
  <c r="FC123" i="22"/>
  <c r="FB123" i="22"/>
  <c r="FA123" i="22"/>
  <c r="EZ123" i="22"/>
  <c r="FM122" i="22"/>
  <c r="FL122" i="22"/>
  <c r="FK130" i="22"/>
  <c r="FJ130" i="22"/>
  <c r="FH122" i="22"/>
  <c r="FG122" i="22"/>
  <c r="FF122" i="22"/>
  <c r="FE122" i="22"/>
  <c r="FC122" i="22"/>
  <c r="FB122" i="22"/>
  <c r="FA122" i="22"/>
  <c r="EZ122" i="22"/>
  <c r="EP121" i="22"/>
  <c r="EO121" i="22"/>
  <c r="EN121" i="22"/>
  <c r="EM121" i="22"/>
  <c r="EL121" i="22"/>
  <c r="EK121" i="22"/>
  <c r="EJ121" i="22"/>
  <c r="EI121" i="22"/>
  <c r="ED121" i="22"/>
  <c r="EC121" i="22"/>
  <c r="EB121" i="22"/>
  <c r="EA121" i="22"/>
  <c r="DZ121" i="22"/>
  <c r="DY121" i="22"/>
  <c r="DX121" i="22"/>
  <c r="DW121" i="22"/>
  <c r="DV121" i="22"/>
  <c r="DU121" i="22"/>
  <c r="DT121" i="22"/>
  <c r="DS121" i="22"/>
  <c r="DR121" i="22"/>
  <c r="DQ121" i="22"/>
  <c r="DP121" i="22"/>
  <c r="DO121" i="22"/>
  <c r="DN121" i="22"/>
  <c r="DM121" i="22"/>
  <c r="DL121" i="22"/>
  <c r="DK121" i="22"/>
  <c r="DJ121" i="22"/>
  <c r="DI121" i="22"/>
  <c r="DH121" i="22"/>
  <c r="DG121" i="22"/>
  <c r="DF121" i="22"/>
  <c r="DE121" i="22"/>
  <c r="DD121" i="22"/>
  <c r="DC121" i="22"/>
  <c r="DB121" i="22"/>
  <c r="DA121" i="22"/>
  <c r="CZ121" i="22"/>
  <c r="CY121" i="22"/>
  <c r="CX121" i="22"/>
  <c r="CW121" i="22"/>
  <c r="CV121" i="22"/>
  <c r="CU121" i="22"/>
  <c r="CT121" i="22"/>
  <c r="CS121" i="22"/>
  <c r="CR121" i="22"/>
  <c r="CQ121" i="22"/>
  <c r="CP121" i="22"/>
  <c r="CO121" i="22"/>
  <c r="CN121" i="22"/>
  <c r="CM121" i="22"/>
  <c r="CL121" i="22"/>
  <c r="CK121" i="22"/>
  <c r="CJ121" i="22"/>
  <c r="CI121" i="22"/>
  <c r="CH121" i="22"/>
  <c r="CG121" i="22"/>
  <c r="CF121" i="22"/>
  <c r="CE121" i="22"/>
  <c r="CD121" i="22"/>
  <c r="CC121" i="22"/>
  <c r="CB121" i="22"/>
  <c r="CA121" i="22"/>
  <c r="BZ121" i="22"/>
  <c r="BY121" i="22"/>
  <c r="BX121" i="22"/>
  <c r="BW121" i="22"/>
  <c r="BV121" i="22"/>
  <c r="BU121" i="22"/>
  <c r="BT121" i="22"/>
  <c r="BS121" i="22"/>
  <c r="BR121" i="22"/>
  <c r="BQ121" i="22"/>
  <c r="BP121" i="22"/>
  <c r="BO121" i="22"/>
  <c r="BN121" i="22"/>
  <c r="BM121" i="22"/>
  <c r="BL121" i="22"/>
  <c r="BK121" i="22"/>
  <c r="BJ121" i="22"/>
  <c r="BI121" i="22"/>
  <c r="BH121" i="22"/>
  <c r="BG121" i="22"/>
  <c r="BF121" i="22"/>
  <c r="BE121" i="22"/>
  <c r="BD121" i="22"/>
  <c r="BC121" i="22"/>
  <c r="BB121" i="22"/>
  <c r="BA121" i="22"/>
  <c r="AZ121" i="22"/>
  <c r="AY121" i="22"/>
  <c r="AX121" i="22"/>
  <c r="AW121" i="22"/>
  <c r="AV121" i="22"/>
  <c r="AU121" i="22"/>
  <c r="AT121" i="22"/>
  <c r="AS121" i="22"/>
  <c r="AR121" i="22"/>
  <c r="AQ121" i="22"/>
  <c r="AP121" i="22"/>
  <c r="AO121" i="22"/>
  <c r="AN121" i="22"/>
  <c r="AM121" i="22"/>
  <c r="AL121" i="22"/>
  <c r="AK121" i="22"/>
  <c r="AJ121" i="22"/>
  <c r="AI121" i="22"/>
  <c r="AH121" i="22"/>
  <c r="AG121" i="22"/>
  <c r="AF121" i="22"/>
  <c r="AE121" i="22"/>
  <c r="AD121" i="22"/>
  <c r="AC121" i="22"/>
  <c r="AB121" i="22"/>
  <c r="AA121" i="22"/>
  <c r="Z121" i="22"/>
  <c r="Y121" i="22"/>
  <c r="X121" i="22"/>
  <c r="W121" i="22"/>
  <c r="V121" i="22"/>
  <c r="U121" i="22"/>
  <c r="T121" i="22"/>
  <c r="S121" i="22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F121" i="22"/>
  <c r="E121" i="22"/>
  <c r="D121" i="22"/>
  <c r="C121" i="22"/>
  <c r="FM120" i="22"/>
  <c r="FL120" i="22"/>
  <c r="FH120" i="22"/>
  <c r="FG120" i="22"/>
  <c r="FF120" i="22"/>
  <c r="FE120" i="22"/>
  <c r="FC120" i="22"/>
  <c r="FB120" i="22"/>
  <c r="FA120" i="22"/>
  <c r="EZ120" i="22"/>
  <c r="FM119" i="22"/>
  <c r="FL119" i="22"/>
  <c r="FH119" i="22"/>
  <c r="FG119" i="22"/>
  <c r="FF119" i="22"/>
  <c r="FE119" i="22"/>
  <c r="FC119" i="22"/>
  <c r="FB119" i="22"/>
  <c r="FA119" i="22"/>
  <c r="EZ119" i="22"/>
  <c r="FM118" i="22"/>
  <c r="FL118" i="22"/>
  <c r="FH118" i="22"/>
  <c r="FG118" i="22"/>
  <c r="FF118" i="22"/>
  <c r="FE118" i="22"/>
  <c r="FC118" i="22"/>
  <c r="FB118" i="22"/>
  <c r="FA118" i="22"/>
  <c r="EZ118" i="22"/>
  <c r="FM117" i="22"/>
  <c r="FL117" i="22"/>
  <c r="FH117" i="22"/>
  <c r="FG117" i="22"/>
  <c r="FF117" i="22"/>
  <c r="FE117" i="22"/>
  <c r="FC117" i="22"/>
  <c r="FB117" i="22"/>
  <c r="FA117" i="22"/>
  <c r="EZ117" i="22"/>
  <c r="FM116" i="22"/>
  <c r="FL116" i="22"/>
  <c r="FH116" i="22"/>
  <c r="FG116" i="22"/>
  <c r="FF116" i="22"/>
  <c r="FE116" i="22"/>
  <c r="FC116" i="22"/>
  <c r="FB116" i="22"/>
  <c r="FA116" i="22"/>
  <c r="EZ116" i="22"/>
  <c r="FM115" i="22"/>
  <c r="FL115" i="22"/>
  <c r="FH115" i="22"/>
  <c r="FG115" i="22"/>
  <c r="FF115" i="22"/>
  <c r="FE115" i="22"/>
  <c r="FC115" i="22"/>
  <c r="FB115" i="22"/>
  <c r="FA115" i="22"/>
  <c r="EZ115" i="22"/>
  <c r="FM114" i="22"/>
  <c r="FL114" i="22"/>
  <c r="FH114" i="22"/>
  <c r="FG114" i="22"/>
  <c r="FF114" i="22"/>
  <c r="FE114" i="22"/>
  <c r="FC114" i="22"/>
  <c r="FB114" i="22"/>
  <c r="FA114" i="22"/>
  <c r="EZ114" i="22"/>
  <c r="FM113" i="22"/>
  <c r="FL113" i="22"/>
  <c r="FK121" i="22"/>
  <c r="FJ121" i="22"/>
  <c r="FH113" i="22"/>
  <c r="FG113" i="22"/>
  <c r="FF113" i="22"/>
  <c r="FE113" i="22"/>
  <c r="FC113" i="22"/>
  <c r="FB113" i="22"/>
  <c r="FA113" i="22"/>
  <c r="EZ113" i="22"/>
  <c r="EP112" i="22"/>
  <c r="EO112" i="22"/>
  <c r="EN112" i="22"/>
  <c r="EM112" i="22"/>
  <c r="EL112" i="22"/>
  <c r="EK112" i="22"/>
  <c r="EJ112" i="22"/>
  <c r="EI112" i="22"/>
  <c r="ED112" i="22"/>
  <c r="EC112" i="22"/>
  <c r="EB112" i="22"/>
  <c r="EA112" i="22"/>
  <c r="DZ112" i="22"/>
  <c r="DY112" i="22"/>
  <c r="DX112" i="22"/>
  <c r="DW112" i="22"/>
  <c r="DV112" i="22"/>
  <c r="DU112" i="22"/>
  <c r="DT112" i="22"/>
  <c r="DS112" i="22"/>
  <c r="DR112" i="22"/>
  <c r="DQ112" i="22"/>
  <c r="DP112" i="22"/>
  <c r="DO112" i="22"/>
  <c r="DN112" i="22"/>
  <c r="DM112" i="22"/>
  <c r="DL112" i="22"/>
  <c r="DK112" i="22"/>
  <c r="DJ112" i="22"/>
  <c r="DI112" i="22"/>
  <c r="DH112" i="22"/>
  <c r="DG112" i="22"/>
  <c r="DF112" i="22"/>
  <c r="DE112" i="22"/>
  <c r="DD112" i="22"/>
  <c r="DC112" i="22"/>
  <c r="DB112" i="22"/>
  <c r="DA112" i="22"/>
  <c r="CZ112" i="22"/>
  <c r="CY112" i="22"/>
  <c r="CX112" i="22"/>
  <c r="CW112" i="22"/>
  <c r="CV112" i="22"/>
  <c r="CU112" i="22"/>
  <c r="CT112" i="22"/>
  <c r="CS112" i="22"/>
  <c r="CR112" i="22"/>
  <c r="CQ112" i="22"/>
  <c r="CP112" i="22"/>
  <c r="CO112" i="22"/>
  <c r="CN112" i="22"/>
  <c r="CM112" i="22"/>
  <c r="CL112" i="22"/>
  <c r="CK112" i="22"/>
  <c r="CJ112" i="22"/>
  <c r="CI112" i="22"/>
  <c r="CH112" i="22"/>
  <c r="CG112" i="22"/>
  <c r="CF112" i="22"/>
  <c r="CE112" i="22"/>
  <c r="CD112" i="22"/>
  <c r="CC112" i="22"/>
  <c r="CB112" i="22"/>
  <c r="CA112" i="22"/>
  <c r="BZ112" i="22"/>
  <c r="BY112" i="22"/>
  <c r="BX112" i="22"/>
  <c r="BW112" i="22"/>
  <c r="BV112" i="22"/>
  <c r="BU112" i="22"/>
  <c r="BT112" i="22"/>
  <c r="BS112" i="22"/>
  <c r="BR112" i="22"/>
  <c r="BQ112" i="22"/>
  <c r="BP112" i="22"/>
  <c r="BO112" i="22"/>
  <c r="BN112" i="22"/>
  <c r="BM112" i="22"/>
  <c r="BL112" i="22"/>
  <c r="BK112" i="22"/>
  <c r="BJ112" i="22"/>
  <c r="BI112" i="22"/>
  <c r="BH112" i="22"/>
  <c r="BG112" i="22"/>
  <c r="BF112" i="22"/>
  <c r="BE112" i="22"/>
  <c r="BD112" i="22"/>
  <c r="BC112" i="22"/>
  <c r="BB112" i="22"/>
  <c r="BA112" i="22"/>
  <c r="AZ112" i="22"/>
  <c r="AY112" i="22"/>
  <c r="AX112" i="22"/>
  <c r="AW112" i="22"/>
  <c r="AV112" i="22"/>
  <c r="AU112" i="22"/>
  <c r="AT112" i="22"/>
  <c r="AS112" i="22"/>
  <c r="AR112" i="22"/>
  <c r="AQ112" i="22"/>
  <c r="AP112" i="22"/>
  <c r="AO112" i="22"/>
  <c r="AN112" i="22"/>
  <c r="AM112" i="22"/>
  <c r="AL112" i="22"/>
  <c r="AK112" i="22"/>
  <c r="AJ112" i="22"/>
  <c r="AI112" i="22"/>
  <c r="AH112" i="22"/>
  <c r="AG112" i="22"/>
  <c r="AF112" i="22"/>
  <c r="AE112" i="22"/>
  <c r="AD112" i="22"/>
  <c r="AC112" i="22"/>
  <c r="AB112" i="22"/>
  <c r="AA112" i="22"/>
  <c r="Z112" i="22"/>
  <c r="Y112" i="22"/>
  <c r="X112" i="22"/>
  <c r="W112" i="22"/>
  <c r="V112" i="22"/>
  <c r="U112" i="22"/>
  <c r="T112" i="22"/>
  <c r="S112" i="22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D112" i="22"/>
  <c r="C112" i="22"/>
  <c r="FM111" i="22"/>
  <c r="FL111" i="22"/>
  <c r="FH111" i="22"/>
  <c r="FG111" i="22"/>
  <c r="FF111" i="22"/>
  <c r="FE111" i="22"/>
  <c r="FC111" i="22"/>
  <c r="FB111" i="22"/>
  <c r="FA111" i="22"/>
  <c r="EZ111" i="22"/>
  <c r="FM110" i="22"/>
  <c r="FL110" i="22"/>
  <c r="FH110" i="22"/>
  <c r="FG110" i="22"/>
  <c r="FF110" i="22"/>
  <c r="FE110" i="22"/>
  <c r="FC110" i="22"/>
  <c r="FB110" i="22"/>
  <c r="FA110" i="22"/>
  <c r="EZ110" i="22"/>
  <c r="FM109" i="22"/>
  <c r="FL109" i="22"/>
  <c r="FH109" i="22"/>
  <c r="FG109" i="22"/>
  <c r="FF109" i="22"/>
  <c r="FE109" i="22"/>
  <c r="FC109" i="22"/>
  <c r="FB109" i="22"/>
  <c r="FA109" i="22"/>
  <c r="EZ109" i="22"/>
  <c r="FM108" i="22"/>
  <c r="FL108" i="22"/>
  <c r="FH108" i="22"/>
  <c r="FG108" i="22"/>
  <c r="FF108" i="22"/>
  <c r="FE108" i="22"/>
  <c r="FC108" i="22"/>
  <c r="FB108" i="22"/>
  <c r="FA108" i="22"/>
  <c r="EZ108" i="22"/>
  <c r="FM107" i="22"/>
  <c r="FL107" i="22"/>
  <c r="FH107" i="22"/>
  <c r="FG107" i="22"/>
  <c r="FF107" i="22"/>
  <c r="FE107" i="22"/>
  <c r="FC107" i="22"/>
  <c r="FB107" i="22"/>
  <c r="FA107" i="22"/>
  <c r="EZ107" i="22"/>
  <c r="FM106" i="22"/>
  <c r="FL106" i="22"/>
  <c r="FH106" i="22"/>
  <c r="FG106" i="22"/>
  <c r="FF106" i="22"/>
  <c r="FE106" i="22"/>
  <c r="FC106" i="22"/>
  <c r="FB106" i="22"/>
  <c r="FA106" i="22"/>
  <c r="EZ106" i="22"/>
  <c r="FM105" i="22"/>
  <c r="FL105" i="22"/>
  <c r="FH105" i="22"/>
  <c r="FG105" i="22"/>
  <c r="FF105" i="22"/>
  <c r="FE105" i="22"/>
  <c r="FC105" i="22"/>
  <c r="FB105" i="22"/>
  <c r="FA105" i="22"/>
  <c r="EZ105" i="22"/>
  <c r="FM104" i="22"/>
  <c r="FL104" i="22"/>
  <c r="FK112" i="22"/>
  <c r="FJ112" i="22"/>
  <c r="FH104" i="22"/>
  <c r="FG104" i="22"/>
  <c r="FF104" i="22"/>
  <c r="FE104" i="22"/>
  <c r="FC104" i="22"/>
  <c r="FB104" i="22"/>
  <c r="FA104" i="22"/>
  <c r="EZ104" i="22"/>
  <c r="EP103" i="22"/>
  <c r="EO103" i="22"/>
  <c r="EN103" i="22"/>
  <c r="EM103" i="22"/>
  <c r="EL103" i="22"/>
  <c r="EK103" i="22"/>
  <c r="EJ103" i="22"/>
  <c r="EI103" i="22"/>
  <c r="ED103" i="22"/>
  <c r="EC103" i="22"/>
  <c r="EB103" i="22"/>
  <c r="EA103" i="22"/>
  <c r="DZ103" i="22"/>
  <c r="DY103" i="22"/>
  <c r="DX103" i="22"/>
  <c r="DW103" i="22"/>
  <c r="DV103" i="22"/>
  <c r="DU103" i="22"/>
  <c r="DT103" i="22"/>
  <c r="DS103" i="22"/>
  <c r="DR103" i="22"/>
  <c r="DQ103" i="22"/>
  <c r="DP103" i="22"/>
  <c r="DO103" i="22"/>
  <c r="DN103" i="22"/>
  <c r="DM103" i="22"/>
  <c r="DL103" i="22"/>
  <c r="DK103" i="22"/>
  <c r="DJ103" i="22"/>
  <c r="DI103" i="22"/>
  <c r="DH103" i="22"/>
  <c r="DG103" i="22"/>
  <c r="DF103" i="22"/>
  <c r="DE103" i="22"/>
  <c r="DD103" i="22"/>
  <c r="DC103" i="22"/>
  <c r="DB103" i="22"/>
  <c r="DA103" i="22"/>
  <c r="CZ103" i="22"/>
  <c r="CY103" i="22"/>
  <c r="CX103" i="22"/>
  <c r="CW103" i="22"/>
  <c r="CV103" i="22"/>
  <c r="CU103" i="22"/>
  <c r="CT103" i="22"/>
  <c r="CS103" i="22"/>
  <c r="CR103" i="22"/>
  <c r="CQ103" i="22"/>
  <c r="CP103" i="22"/>
  <c r="CO103" i="22"/>
  <c r="CN103" i="22"/>
  <c r="CM103" i="22"/>
  <c r="CL103" i="22"/>
  <c r="CK103" i="22"/>
  <c r="CJ103" i="22"/>
  <c r="CI103" i="22"/>
  <c r="CH103" i="22"/>
  <c r="CG103" i="22"/>
  <c r="CF103" i="22"/>
  <c r="CE103" i="22"/>
  <c r="CD103" i="22"/>
  <c r="CC103" i="22"/>
  <c r="CB103" i="22"/>
  <c r="CA103" i="22"/>
  <c r="BZ103" i="22"/>
  <c r="BY103" i="22"/>
  <c r="BX103" i="22"/>
  <c r="BW103" i="22"/>
  <c r="BV103" i="22"/>
  <c r="BU103" i="22"/>
  <c r="BT103" i="22"/>
  <c r="BS103" i="22"/>
  <c r="BR103" i="22"/>
  <c r="BQ103" i="22"/>
  <c r="BP103" i="22"/>
  <c r="BO103" i="22"/>
  <c r="BN103" i="22"/>
  <c r="BM103" i="22"/>
  <c r="BL103" i="22"/>
  <c r="BK103" i="22"/>
  <c r="BJ103" i="22"/>
  <c r="BI103" i="22"/>
  <c r="BH103" i="22"/>
  <c r="BG103" i="22"/>
  <c r="BF103" i="22"/>
  <c r="BE103" i="22"/>
  <c r="BD103" i="22"/>
  <c r="BC103" i="22"/>
  <c r="BB103" i="22"/>
  <c r="BA103" i="22"/>
  <c r="AZ103" i="22"/>
  <c r="AY103" i="22"/>
  <c r="AX103" i="22"/>
  <c r="AW103" i="22"/>
  <c r="AV103" i="22"/>
  <c r="AU103" i="22"/>
  <c r="AT103" i="22"/>
  <c r="AS103" i="22"/>
  <c r="AR103" i="22"/>
  <c r="AQ103" i="22"/>
  <c r="AP103" i="22"/>
  <c r="AO103" i="22"/>
  <c r="AN103" i="22"/>
  <c r="AM103" i="22"/>
  <c r="AL103" i="22"/>
  <c r="AK103" i="22"/>
  <c r="AJ103" i="22"/>
  <c r="AI103" i="22"/>
  <c r="AH103" i="22"/>
  <c r="AG103" i="22"/>
  <c r="AF103" i="22"/>
  <c r="AE103" i="22"/>
  <c r="AD103" i="22"/>
  <c r="AC103" i="22"/>
  <c r="AB103" i="22"/>
  <c r="AA103" i="22"/>
  <c r="Z103" i="22"/>
  <c r="Y103" i="22"/>
  <c r="X103" i="22"/>
  <c r="W103" i="22"/>
  <c r="V103" i="22"/>
  <c r="U103" i="22"/>
  <c r="T103" i="22"/>
  <c r="S103" i="22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D103" i="22"/>
  <c r="C103" i="22"/>
  <c r="FM102" i="22"/>
  <c r="FL102" i="22"/>
  <c r="FH102" i="22"/>
  <c r="FG102" i="22"/>
  <c r="FF102" i="22"/>
  <c r="FE102" i="22"/>
  <c r="FC102" i="22"/>
  <c r="FB102" i="22"/>
  <c r="FA102" i="22"/>
  <c r="EZ102" i="22"/>
  <c r="FM101" i="22"/>
  <c r="FL101" i="22"/>
  <c r="FH101" i="22"/>
  <c r="FG101" i="22"/>
  <c r="FF101" i="22"/>
  <c r="FE101" i="22"/>
  <c r="FC101" i="22"/>
  <c r="FB101" i="22"/>
  <c r="FA101" i="22"/>
  <c r="EZ101" i="22"/>
  <c r="FM100" i="22"/>
  <c r="FL100" i="22"/>
  <c r="FH100" i="22"/>
  <c r="FG100" i="22"/>
  <c r="FF100" i="22"/>
  <c r="FE100" i="22"/>
  <c r="FC100" i="22"/>
  <c r="FB100" i="22"/>
  <c r="FA100" i="22"/>
  <c r="EZ100" i="22"/>
  <c r="FM99" i="22"/>
  <c r="FL99" i="22"/>
  <c r="FH99" i="22"/>
  <c r="FG99" i="22"/>
  <c r="FF99" i="22"/>
  <c r="FE99" i="22"/>
  <c r="FC99" i="22"/>
  <c r="FB99" i="22"/>
  <c r="FA99" i="22"/>
  <c r="EZ99" i="22"/>
  <c r="FM98" i="22"/>
  <c r="FL98" i="22"/>
  <c r="FH98" i="22"/>
  <c r="FG98" i="22"/>
  <c r="FF98" i="22"/>
  <c r="FE98" i="22"/>
  <c r="FC98" i="22"/>
  <c r="FB98" i="22"/>
  <c r="FA98" i="22"/>
  <c r="EZ98" i="22"/>
  <c r="FM97" i="22"/>
  <c r="FL97" i="22"/>
  <c r="FH97" i="22"/>
  <c r="FG97" i="22"/>
  <c r="FF97" i="22"/>
  <c r="FE97" i="22"/>
  <c r="FC97" i="22"/>
  <c r="FB97" i="22"/>
  <c r="FA97" i="22"/>
  <c r="EZ97" i="22"/>
  <c r="FM96" i="22"/>
  <c r="FL96" i="22"/>
  <c r="FH96" i="22"/>
  <c r="FG96" i="22"/>
  <c r="FF96" i="22"/>
  <c r="FE96" i="22"/>
  <c r="FC96" i="22"/>
  <c r="FB96" i="22"/>
  <c r="FA96" i="22"/>
  <c r="EZ96" i="22"/>
  <c r="FM95" i="22"/>
  <c r="FL95" i="22"/>
  <c r="FK103" i="22"/>
  <c r="FJ103" i="22"/>
  <c r="FH95" i="22"/>
  <c r="FG95" i="22"/>
  <c r="FF95" i="22"/>
  <c r="FE95" i="22"/>
  <c r="FC95" i="22"/>
  <c r="FB95" i="22"/>
  <c r="FA95" i="22"/>
  <c r="EZ95" i="22"/>
  <c r="EP94" i="22"/>
  <c r="EO94" i="22"/>
  <c r="EN94" i="22"/>
  <c r="EM94" i="22"/>
  <c r="EL94" i="22"/>
  <c r="EK94" i="22"/>
  <c r="EJ94" i="22"/>
  <c r="EI94" i="22"/>
  <c r="ED94" i="22"/>
  <c r="EC94" i="22"/>
  <c r="EB94" i="22"/>
  <c r="EA94" i="22"/>
  <c r="DZ94" i="22"/>
  <c r="DY94" i="22"/>
  <c r="DX94" i="22"/>
  <c r="DW94" i="22"/>
  <c r="DV94" i="22"/>
  <c r="DU94" i="22"/>
  <c r="DT94" i="22"/>
  <c r="DS94" i="22"/>
  <c r="DR94" i="22"/>
  <c r="DQ94" i="22"/>
  <c r="DP94" i="22"/>
  <c r="DO94" i="22"/>
  <c r="DN94" i="22"/>
  <c r="DM94" i="22"/>
  <c r="DL94" i="22"/>
  <c r="DK94" i="22"/>
  <c r="DJ94" i="22"/>
  <c r="DI94" i="22"/>
  <c r="DH94" i="22"/>
  <c r="DG94" i="22"/>
  <c r="DF94" i="22"/>
  <c r="DE94" i="22"/>
  <c r="DD94" i="22"/>
  <c r="DC94" i="22"/>
  <c r="DB94" i="22"/>
  <c r="DA94" i="22"/>
  <c r="CZ94" i="22"/>
  <c r="CY94" i="22"/>
  <c r="CX94" i="22"/>
  <c r="CW94" i="22"/>
  <c r="CV94" i="22"/>
  <c r="CU94" i="22"/>
  <c r="CT94" i="22"/>
  <c r="CS94" i="22"/>
  <c r="CR94" i="22"/>
  <c r="CQ94" i="22"/>
  <c r="CP94" i="22"/>
  <c r="CO94" i="22"/>
  <c r="CN94" i="22"/>
  <c r="CM94" i="22"/>
  <c r="CL94" i="22"/>
  <c r="CK94" i="22"/>
  <c r="CJ94" i="22"/>
  <c r="CI94" i="22"/>
  <c r="CH94" i="22"/>
  <c r="CG94" i="22"/>
  <c r="CF94" i="22"/>
  <c r="CE94" i="22"/>
  <c r="CD94" i="22"/>
  <c r="CC94" i="22"/>
  <c r="CB94" i="22"/>
  <c r="CA94" i="22"/>
  <c r="BZ94" i="22"/>
  <c r="BY94" i="22"/>
  <c r="BX94" i="22"/>
  <c r="BW94" i="22"/>
  <c r="BV94" i="22"/>
  <c r="BU94" i="22"/>
  <c r="BT94" i="22"/>
  <c r="BS94" i="22"/>
  <c r="BR94" i="22"/>
  <c r="BQ94" i="22"/>
  <c r="BP94" i="22"/>
  <c r="BO94" i="22"/>
  <c r="BN94" i="22"/>
  <c r="BM94" i="22"/>
  <c r="BL94" i="22"/>
  <c r="BK94" i="22"/>
  <c r="BJ94" i="22"/>
  <c r="BI94" i="22"/>
  <c r="BH94" i="22"/>
  <c r="BG94" i="22"/>
  <c r="BF94" i="22"/>
  <c r="BE94" i="22"/>
  <c r="BD94" i="22"/>
  <c r="BC94" i="22"/>
  <c r="BB94" i="22"/>
  <c r="BA94" i="22"/>
  <c r="AZ94" i="22"/>
  <c r="AY94" i="22"/>
  <c r="AX94" i="22"/>
  <c r="AW94" i="22"/>
  <c r="AV94" i="22"/>
  <c r="AU94" i="22"/>
  <c r="AT94" i="22"/>
  <c r="AS94" i="22"/>
  <c r="AR94" i="22"/>
  <c r="AQ94" i="22"/>
  <c r="AP94" i="22"/>
  <c r="AO94" i="22"/>
  <c r="AN94" i="22"/>
  <c r="AM94" i="22"/>
  <c r="AL94" i="22"/>
  <c r="AK94" i="22"/>
  <c r="AJ94" i="22"/>
  <c r="AI94" i="22"/>
  <c r="AH94" i="22"/>
  <c r="AG94" i="22"/>
  <c r="AF94" i="22"/>
  <c r="AE94" i="22"/>
  <c r="AD94" i="22"/>
  <c r="AC94" i="22"/>
  <c r="AB94" i="22"/>
  <c r="AA94" i="22"/>
  <c r="Z94" i="22"/>
  <c r="Y94" i="22"/>
  <c r="X94" i="22"/>
  <c r="W94" i="22"/>
  <c r="V94" i="22"/>
  <c r="U94" i="22"/>
  <c r="T94" i="22"/>
  <c r="S94" i="22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D94" i="22"/>
  <c r="C94" i="22"/>
  <c r="FM93" i="22"/>
  <c r="FL93" i="22"/>
  <c r="FH93" i="22"/>
  <c r="FG93" i="22"/>
  <c r="FF93" i="22"/>
  <c r="FE93" i="22"/>
  <c r="FC93" i="22"/>
  <c r="FB93" i="22"/>
  <c r="FA93" i="22"/>
  <c r="EZ93" i="22"/>
  <c r="FM92" i="22"/>
  <c r="FL92" i="22"/>
  <c r="FH92" i="22"/>
  <c r="FG92" i="22"/>
  <c r="FF92" i="22"/>
  <c r="FE92" i="22"/>
  <c r="FC92" i="22"/>
  <c r="FB92" i="22"/>
  <c r="FA92" i="22"/>
  <c r="EZ92" i="22"/>
  <c r="FM91" i="22"/>
  <c r="FL91" i="22"/>
  <c r="FH91" i="22"/>
  <c r="FG91" i="22"/>
  <c r="FF91" i="22"/>
  <c r="FE91" i="22"/>
  <c r="FC91" i="22"/>
  <c r="FB91" i="22"/>
  <c r="FA91" i="22"/>
  <c r="EZ91" i="22"/>
  <c r="FM90" i="22"/>
  <c r="FL90" i="22"/>
  <c r="FH90" i="22"/>
  <c r="FG90" i="22"/>
  <c r="FF90" i="22"/>
  <c r="FE90" i="22"/>
  <c r="FC90" i="22"/>
  <c r="FB90" i="22"/>
  <c r="FA90" i="22"/>
  <c r="EZ90" i="22"/>
  <c r="FM89" i="22"/>
  <c r="FL89" i="22"/>
  <c r="FH89" i="22"/>
  <c r="FG89" i="22"/>
  <c r="FF89" i="22"/>
  <c r="FE89" i="22"/>
  <c r="FC89" i="22"/>
  <c r="FB89" i="22"/>
  <c r="FA89" i="22"/>
  <c r="EZ89" i="22"/>
  <c r="FM88" i="22"/>
  <c r="FL88" i="22"/>
  <c r="FH88" i="22"/>
  <c r="FG88" i="22"/>
  <c r="FF88" i="22"/>
  <c r="FE88" i="22"/>
  <c r="FC88" i="22"/>
  <c r="FB88" i="22"/>
  <c r="FA88" i="22"/>
  <c r="EZ88" i="22"/>
  <c r="FM87" i="22"/>
  <c r="FL87" i="22"/>
  <c r="FH87" i="22"/>
  <c r="FG87" i="22"/>
  <c r="FF87" i="22"/>
  <c r="FE87" i="22"/>
  <c r="FC87" i="22"/>
  <c r="FB87" i="22"/>
  <c r="FA87" i="22"/>
  <c r="EZ87" i="22"/>
  <c r="FM86" i="22"/>
  <c r="FL86" i="22"/>
  <c r="FK94" i="22"/>
  <c r="FJ94" i="22"/>
  <c r="FH86" i="22"/>
  <c r="FG86" i="22"/>
  <c r="FF86" i="22"/>
  <c r="FE86" i="22"/>
  <c r="FC86" i="22"/>
  <c r="FB86" i="22"/>
  <c r="FA86" i="22"/>
  <c r="EZ86" i="22"/>
  <c r="EP85" i="22"/>
  <c r="EO85" i="22"/>
  <c r="EN85" i="22"/>
  <c r="EM85" i="22"/>
  <c r="EL85" i="22"/>
  <c r="EK85" i="22"/>
  <c r="EJ85" i="22"/>
  <c r="EI85" i="22"/>
  <c r="ED85" i="22"/>
  <c r="EC85" i="22"/>
  <c r="EB85" i="22"/>
  <c r="EA85" i="22"/>
  <c r="DZ85" i="22"/>
  <c r="DY85" i="22"/>
  <c r="DX85" i="22"/>
  <c r="DW85" i="22"/>
  <c r="DV85" i="22"/>
  <c r="DU85" i="22"/>
  <c r="DT85" i="22"/>
  <c r="DS85" i="22"/>
  <c r="DR85" i="22"/>
  <c r="DQ85" i="22"/>
  <c r="DP85" i="22"/>
  <c r="DO85" i="22"/>
  <c r="DN85" i="22"/>
  <c r="DM85" i="22"/>
  <c r="DL85" i="22"/>
  <c r="DK85" i="22"/>
  <c r="DJ85" i="22"/>
  <c r="DI85" i="22"/>
  <c r="DH85" i="22"/>
  <c r="DG85" i="22"/>
  <c r="DF85" i="22"/>
  <c r="DE85" i="22"/>
  <c r="DD85" i="22"/>
  <c r="DC85" i="22"/>
  <c r="DB85" i="22"/>
  <c r="DA85" i="22"/>
  <c r="CZ85" i="22"/>
  <c r="CY85" i="22"/>
  <c r="CX85" i="22"/>
  <c r="CW85" i="22"/>
  <c r="CV85" i="22"/>
  <c r="CU85" i="22"/>
  <c r="CT85" i="22"/>
  <c r="CS85" i="22"/>
  <c r="CR85" i="22"/>
  <c r="CQ85" i="22"/>
  <c r="CP85" i="22"/>
  <c r="CO85" i="22"/>
  <c r="CN85" i="22"/>
  <c r="CM85" i="22"/>
  <c r="CL85" i="22"/>
  <c r="CK85" i="22"/>
  <c r="CJ85" i="22"/>
  <c r="CI85" i="22"/>
  <c r="CH85" i="22"/>
  <c r="CG85" i="22"/>
  <c r="CF85" i="22"/>
  <c r="CE85" i="22"/>
  <c r="CD85" i="22"/>
  <c r="CC85" i="22"/>
  <c r="CB85" i="22"/>
  <c r="CA85" i="22"/>
  <c r="BZ85" i="22"/>
  <c r="BY85" i="22"/>
  <c r="BX85" i="22"/>
  <c r="BW85" i="22"/>
  <c r="BV85" i="22"/>
  <c r="BU85" i="22"/>
  <c r="BT85" i="22"/>
  <c r="BS85" i="22"/>
  <c r="BR85" i="22"/>
  <c r="BQ85" i="22"/>
  <c r="BP85" i="22"/>
  <c r="BO85" i="22"/>
  <c r="BN85" i="22"/>
  <c r="BM85" i="22"/>
  <c r="BL85" i="22"/>
  <c r="BK85" i="22"/>
  <c r="BJ85" i="22"/>
  <c r="BI85" i="22"/>
  <c r="BH85" i="22"/>
  <c r="BG85" i="22"/>
  <c r="BF85" i="22"/>
  <c r="BE85" i="22"/>
  <c r="BD85" i="22"/>
  <c r="BC85" i="22"/>
  <c r="BB85" i="22"/>
  <c r="BA85" i="22"/>
  <c r="AZ85" i="22"/>
  <c r="AY85" i="22"/>
  <c r="AX85" i="22"/>
  <c r="AW85" i="22"/>
  <c r="AV85" i="22"/>
  <c r="AU85" i="22"/>
  <c r="AT85" i="22"/>
  <c r="AS85" i="22"/>
  <c r="AR85" i="22"/>
  <c r="AQ85" i="22"/>
  <c r="AP85" i="22"/>
  <c r="AO85" i="22"/>
  <c r="AN85" i="22"/>
  <c r="AM85" i="22"/>
  <c r="AL85" i="22"/>
  <c r="AK85" i="22"/>
  <c r="AJ85" i="22"/>
  <c r="AI85" i="22"/>
  <c r="AH85" i="22"/>
  <c r="AG85" i="22"/>
  <c r="AF85" i="22"/>
  <c r="AE85" i="22"/>
  <c r="AD85" i="22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FM84" i="22"/>
  <c r="FL84" i="22"/>
  <c r="FH84" i="22"/>
  <c r="FG84" i="22"/>
  <c r="FF84" i="22"/>
  <c r="FE84" i="22"/>
  <c r="FC84" i="22"/>
  <c r="FB84" i="22"/>
  <c r="FA84" i="22"/>
  <c r="EZ84" i="22"/>
  <c r="FM83" i="22"/>
  <c r="FL83" i="22"/>
  <c r="FH83" i="22"/>
  <c r="FG83" i="22"/>
  <c r="FF83" i="22"/>
  <c r="FE83" i="22"/>
  <c r="FC83" i="22"/>
  <c r="FB83" i="22"/>
  <c r="FA83" i="22"/>
  <c r="EZ83" i="22"/>
  <c r="FM82" i="22"/>
  <c r="FL82" i="22"/>
  <c r="FH82" i="22"/>
  <c r="FG82" i="22"/>
  <c r="FF82" i="22"/>
  <c r="FE82" i="22"/>
  <c r="FC82" i="22"/>
  <c r="FB82" i="22"/>
  <c r="FA82" i="22"/>
  <c r="EZ82" i="22"/>
  <c r="FM81" i="22"/>
  <c r="FL81" i="22"/>
  <c r="FH81" i="22"/>
  <c r="FG81" i="22"/>
  <c r="FF81" i="22"/>
  <c r="FE81" i="22"/>
  <c r="FC81" i="22"/>
  <c r="FB81" i="22"/>
  <c r="FA81" i="22"/>
  <c r="EZ81" i="22"/>
  <c r="FM80" i="22"/>
  <c r="FL80" i="22"/>
  <c r="FH80" i="22"/>
  <c r="FG80" i="22"/>
  <c r="FF80" i="22"/>
  <c r="FE80" i="22"/>
  <c r="FC80" i="22"/>
  <c r="FB80" i="22"/>
  <c r="FA80" i="22"/>
  <c r="EZ80" i="22"/>
  <c r="FM79" i="22"/>
  <c r="FL79" i="22"/>
  <c r="FH79" i="22"/>
  <c r="FG79" i="22"/>
  <c r="FF79" i="22"/>
  <c r="FE79" i="22"/>
  <c r="FC79" i="22"/>
  <c r="FB79" i="22"/>
  <c r="FA79" i="22"/>
  <c r="EZ79" i="22"/>
  <c r="FM78" i="22"/>
  <c r="FL78" i="22"/>
  <c r="FH78" i="22"/>
  <c r="FG78" i="22"/>
  <c r="FF78" i="22"/>
  <c r="FE78" i="22"/>
  <c r="FC78" i="22"/>
  <c r="FB78" i="22"/>
  <c r="FA78" i="22"/>
  <c r="EZ78" i="22"/>
  <c r="FM77" i="22"/>
  <c r="FL77" i="22"/>
  <c r="FK85" i="22"/>
  <c r="FJ85" i="22"/>
  <c r="FH77" i="22"/>
  <c r="FG77" i="22"/>
  <c r="FF77" i="22"/>
  <c r="FE77" i="22"/>
  <c r="FC77" i="22"/>
  <c r="FB77" i="22"/>
  <c r="FA77" i="22"/>
  <c r="EZ77" i="22"/>
  <c r="EP67" i="22"/>
  <c r="EO67" i="22"/>
  <c r="EN67" i="22"/>
  <c r="EM67" i="22"/>
  <c r="EL67" i="22"/>
  <c r="EK67" i="22"/>
  <c r="EJ67" i="22"/>
  <c r="EI67" i="22"/>
  <c r="ED67" i="22"/>
  <c r="EC67" i="22"/>
  <c r="EB67" i="22"/>
  <c r="EA67" i="22"/>
  <c r="DZ67" i="22"/>
  <c r="DY67" i="22"/>
  <c r="DX67" i="22"/>
  <c r="DW67" i="22"/>
  <c r="DV67" i="22"/>
  <c r="DU67" i="22"/>
  <c r="DT67" i="22"/>
  <c r="DS67" i="22"/>
  <c r="DR67" i="22"/>
  <c r="DQ67" i="22"/>
  <c r="DP67" i="22"/>
  <c r="DO67" i="22"/>
  <c r="DN67" i="22"/>
  <c r="DM67" i="22"/>
  <c r="DL67" i="22"/>
  <c r="DK67" i="22"/>
  <c r="DJ67" i="22"/>
  <c r="DI67" i="22"/>
  <c r="DH67" i="22"/>
  <c r="DG67" i="22"/>
  <c r="DF67" i="22"/>
  <c r="DE67" i="22"/>
  <c r="DD67" i="22"/>
  <c r="DC67" i="22"/>
  <c r="DB67" i="22"/>
  <c r="DA67" i="22"/>
  <c r="CZ67" i="22"/>
  <c r="CY67" i="22"/>
  <c r="CX67" i="22"/>
  <c r="CW67" i="22"/>
  <c r="CV67" i="22"/>
  <c r="CU67" i="22"/>
  <c r="CT67" i="22"/>
  <c r="CS67" i="22"/>
  <c r="CR67" i="22"/>
  <c r="CQ67" i="22"/>
  <c r="CP67" i="22"/>
  <c r="CO67" i="22"/>
  <c r="CN67" i="22"/>
  <c r="CM67" i="22"/>
  <c r="CL67" i="22"/>
  <c r="CK67" i="22"/>
  <c r="CJ67" i="22"/>
  <c r="CI67" i="22"/>
  <c r="CH67" i="22"/>
  <c r="CG67" i="22"/>
  <c r="CF67" i="22"/>
  <c r="CE67" i="22"/>
  <c r="CD67" i="22"/>
  <c r="CC67" i="22"/>
  <c r="CB67" i="22"/>
  <c r="CA67" i="22"/>
  <c r="BZ67" i="22"/>
  <c r="BY67" i="22"/>
  <c r="BX67" i="22"/>
  <c r="BW67" i="22"/>
  <c r="BV67" i="22"/>
  <c r="BU67" i="22"/>
  <c r="BT67" i="22"/>
  <c r="BS67" i="22"/>
  <c r="BR67" i="22"/>
  <c r="BQ67" i="22"/>
  <c r="BP67" i="22"/>
  <c r="BO67" i="22"/>
  <c r="BN67" i="22"/>
  <c r="BM67" i="22"/>
  <c r="BL67" i="22"/>
  <c r="BK67" i="22"/>
  <c r="BJ67" i="22"/>
  <c r="BI67" i="22"/>
  <c r="BH67" i="22"/>
  <c r="BG67" i="22"/>
  <c r="BF67" i="22"/>
  <c r="BE67" i="22"/>
  <c r="BD67" i="22"/>
  <c r="BC67" i="22"/>
  <c r="BB67" i="22"/>
  <c r="BA67" i="22"/>
  <c r="AZ67" i="22"/>
  <c r="AY67" i="22"/>
  <c r="AX67" i="22"/>
  <c r="AW67" i="22"/>
  <c r="AV67" i="22"/>
  <c r="AU67" i="22"/>
  <c r="AT67" i="22"/>
  <c r="AS67" i="22"/>
  <c r="AR67" i="22"/>
  <c r="AQ67" i="22"/>
  <c r="AP67" i="22"/>
  <c r="AO67" i="22"/>
  <c r="AN67" i="22"/>
  <c r="AM67" i="22"/>
  <c r="AL67" i="22"/>
  <c r="AK67" i="22"/>
  <c r="AJ67" i="22"/>
  <c r="AI67" i="22"/>
  <c r="AH67" i="22"/>
  <c r="AG67" i="22"/>
  <c r="AF67" i="22"/>
  <c r="AE67" i="22"/>
  <c r="AD67" i="22"/>
  <c r="AC67" i="22"/>
  <c r="AB67" i="22"/>
  <c r="AA67" i="22"/>
  <c r="Z67" i="22"/>
  <c r="Y67" i="22"/>
  <c r="X67" i="22"/>
  <c r="W67" i="22"/>
  <c r="V67" i="22"/>
  <c r="U67" i="22"/>
  <c r="T67" i="22"/>
  <c r="S67" i="22"/>
  <c r="R67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FM66" i="22"/>
  <c r="FL66" i="22"/>
  <c r="FH66" i="22"/>
  <c r="FG66" i="22"/>
  <c r="FF66" i="22"/>
  <c r="FE66" i="22"/>
  <c r="FC66" i="22"/>
  <c r="FB66" i="22"/>
  <c r="FA66" i="22"/>
  <c r="EZ66" i="22"/>
  <c r="FM65" i="22"/>
  <c r="FL65" i="22"/>
  <c r="FH65" i="22"/>
  <c r="FG65" i="22"/>
  <c r="FF65" i="22"/>
  <c r="FE65" i="22"/>
  <c r="FC65" i="22"/>
  <c r="FB65" i="22"/>
  <c r="FA65" i="22"/>
  <c r="EZ65" i="22"/>
  <c r="FM64" i="22"/>
  <c r="FL64" i="22"/>
  <c r="FH64" i="22"/>
  <c r="FG64" i="22"/>
  <c r="FF64" i="22"/>
  <c r="FE64" i="22"/>
  <c r="FC64" i="22"/>
  <c r="FB64" i="22"/>
  <c r="FA64" i="22"/>
  <c r="EZ64" i="22"/>
  <c r="FM63" i="22"/>
  <c r="FL63" i="22"/>
  <c r="FH63" i="22"/>
  <c r="FG63" i="22"/>
  <c r="FF63" i="22"/>
  <c r="FE63" i="22"/>
  <c r="FC63" i="22"/>
  <c r="FB63" i="22"/>
  <c r="FA63" i="22"/>
  <c r="EZ63" i="22"/>
  <c r="FM62" i="22"/>
  <c r="FL62" i="22"/>
  <c r="FH62" i="22"/>
  <c r="FG62" i="22"/>
  <c r="FF62" i="22"/>
  <c r="FE62" i="22"/>
  <c r="FC62" i="22"/>
  <c r="FB62" i="22"/>
  <c r="FA62" i="22"/>
  <c r="EZ62" i="22"/>
  <c r="FM61" i="22"/>
  <c r="FL61" i="22"/>
  <c r="FH61" i="22"/>
  <c r="FG61" i="22"/>
  <c r="FF61" i="22"/>
  <c r="FE61" i="22"/>
  <c r="FC61" i="22"/>
  <c r="FB61" i="22"/>
  <c r="FA61" i="22"/>
  <c r="EZ61" i="22"/>
  <c r="FM60" i="22"/>
  <c r="FL60" i="22"/>
  <c r="FH60" i="22"/>
  <c r="FG60" i="22"/>
  <c r="FF60" i="22"/>
  <c r="FE60" i="22"/>
  <c r="FC60" i="22"/>
  <c r="FB60" i="22"/>
  <c r="FA60" i="22"/>
  <c r="EZ60" i="22"/>
  <c r="FM59" i="22"/>
  <c r="FL59" i="22"/>
  <c r="FK67" i="22"/>
  <c r="FJ67" i="22"/>
  <c r="FH59" i="22"/>
  <c r="FG59" i="22"/>
  <c r="FF59" i="22"/>
  <c r="FE59" i="22"/>
  <c r="FC59" i="22"/>
  <c r="FB59" i="22"/>
  <c r="FA59" i="22"/>
  <c r="EZ59" i="22"/>
  <c r="EP58" i="22"/>
  <c r="EO58" i="22"/>
  <c r="EN58" i="22"/>
  <c r="EM58" i="22"/>
  <c r="EL58" i="22"/>
  <c r="EK58" i="22"/>
  <c r="EJ58" i="22"/>
  <c r="EI58" i="22"/>
  <c r="ED58" i="22"/>
  <c r="EC58" i="22"/>
  <c r="EB58" i="22"/>
  <c r="EA58" i="22"/>
  <c r="DZ58" i="22"/>
  <c r="DY58" i="22"/>
  <c r="DX58" i="22"/>
  <c r="DW58" i="22"/>
  <c r="DV58" i="22"/>
  <c r="DU58" i="22"/>
  <c r="DT58" i="22"/>
  <c r="DS58" i="22"/>
  <c r="DR58" i="22"/>
  <c r="DQ58" i="22"/>
  <c r="DP58" i="22"/>
  <c r="DO58" i="22"/>
  <c r="DN58" i="22"/>
  <c r="DM58" i="22"/>
  <c r="DL58" i="22"/>
  <c r="DK58" i="22"/>
  <c r="DJ58" i="22"/>
  <c r="DI58" i="22"/>
  <c r="DH58" i="22"/>
  <c r="DG58" i="22"/>
  <c r="DF58" i="22"/>
  <c r="DE58" i="22"/>
  <c r="DD58" i="22"/>
  <c r="DC58" i="22"/>
  <c r="DB58" i="22"/>
  <c r="DA58" i="22"/>
  <c r="CZ58" i="22"/>
  <c r="CY58" i="22"/>
  <c r="CX58" i="22"/>
  <c r="CW58" i="22"/>
  <c r="CV58" i="22"/>
  <c r="CU58" i="22"/>
  <c r="CT58" i="22"/>
  <c r="CS58" i="22"/>
  <c r="CR58" i="22"/>
  <c r="CQ58" i="22"/>
  <c r="CP58" i="22"/>
  <c r="CO58" i="22"/>
  <c r="CN58" i="22"/>
  <c r="CM58" i="22"/>
  <c r="CL58" i="22"/>
  <c r="CK58" i="22"/>
  <c r="CJ58" i="22"/>
  <c r="CI58" i="22"/>
  <c r="CH58" i="22"/>
  <c r="CG58" i="22"/>
  <c r="CF58" i="22"/>
  <c r="CE58" i="22"/>
  <c r="CD58" i="22"/>
  <c r="CC58" i="22"/>
  <c r="CB58" i="22"/>
  <c r="CA58" i="22"/>
  <c r="BZ58" i="22"/>
  <c r="BY58" i="22"/>
  <c r="BX58" i="22"/>
  <c r="BW58" i="22"/>
  <c r="BV58" i="22"/>
  <c r="BU58" i="22"/>
  <c r="BT58" i="22"/>
  <c r="BS58" i="22"/>
  <c r="BR58" i="22"/>
  <c r="BQ58" i="22"/>
  <c r="BP58" i="22"/>
  <c r="BO58" i="22"/>
  <c r="BN58" i="22"/>
  <c r="BM58" i="22"/>
  <c r="BL58" i="22"/>
  <c r="BK58" i="22"/>
  <c r="BJ58" i="22"/>
  <c r="BI58" i="22"/>
  <c r="BH58" i="22"/>
  <c r="BG58" i="22"/>
  <c r="BF58" i="22"/>
  <c r="BE58" i="22"/>
  <c r="BD58" i="22"/>
  <c r="BC58" i="22"/>
  <c r="BB58" i="22"/>
  <c r="BA58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FM57" i="22"/>
  <c r="FL57" i="22"/>
  <c r="FH57" i="22"/>
  <c r="FG57" i="22"/>
  <c r="FF57" i="22"/>
  <c r="FE57" i="22"/>
  <c r="FC57" i="22"/>
  <c r="FB57" i="22"/>
  <c r="FA57" i="22"/>
  <c r="EZ57" i="22"/>
  <c r="FM56" i="22"/>
  <c r="FL56" i="22"/>
  <c r="FH56" i="22"/>
  <c r="FG56" i="22"/>
  <c r="FF56" i="22"/>
  <c r="FE56" i="22"/>
  <c r="FC56" i="22"/>
  <c r="FB56" i="22"/>
  <c r="FA56" i="22"/>
  <c r="EZ56" i="22"/>
  <c r="FM55" i="22"/>
  <c r="FL55" i="22"/>
  <c r="FH55" i="22"/>
  <c r="FG55" i="22"/>
  <c r="FF55" i="22"/>
  <c r="FE55" i="22"/>
  <c r="FC55" i="22"/>
  <c r="FB55" i="22"/>
  <c r="FA55" i="22"/>
  <c r="EZ55" i="22"/>
  <c r="FM54" i="22"/>
  <c r="FL54" i="22"/>
  <c r="FH54" i="22"/>
  <c r="FG54" i="22"/>
  <c r="FF54" i="22"/>
  <c r="FE54" i="22"/>
  <c r="FC54" i="22"/>
  <c r="FB54" i="22"/>
  <c r="FA54" i="22"/>
  <c r="EZ54" i="22"/>
  <c r="FM53" i="22"/>
  <c r="FL53" i="22"/>
  <c r="FH53" i="22"/>
  <c r="FG53" i="22"/>
  <c r="FF53" i="22"/>
  <c r="FE53" i="22"/>
  <c r="FC53" i="22"/>
  <c r="FB53" i="22"/>
  <c r="FA53" i="22"/>
  <c r="EZ53" i="22"/>
  <c r="FM52" i="22"/>
  <c r="FL52" i="22"/>
  <c r="FH52" i="22"/>
  <c r="FG52" i="22"/>
  <c r="FF52" i="22"/>
  <c r="FE52" i="22"/>
  <c r="FC52" i="22"/>
  <c r="FB52" i="22"/>
  <c r="FA52" i="22"/>
  <c r="EZ52" i="22"/>
  <c r="FM51" i="22"/>
  <c r="FL51" i="22"/>
  <c r="FH51" i="22"/>
  <c r="FG51" i="22"/>
  <c r="FF51" i="22"/>
  <c r="FE51" i="22"/>
  <c r="FC51" i="22"/>
  <c r="FB51" i="22"/>
  <c r="FA51" i="22"/>
  <c r="EZ51" i="22"/>
  <c r="FM50" i="22"/>
  <c r="FL50" i="22"/>
  <c r="FK58" i="22"/>
  <c r="FJ58" i="22"/>
  <c r="FH50" i="22"/>
  <c r="FG50" i="22"/>
  <c r="FF50" i="22"/>
  <c r="FE50" i="22"/>
  <c r="FC50" i="22"/>
  <c r="FB50" i="22"/>
  <c r="FA50" i="22"/>
  <c r="EZ50" i="22"/>
  <c r="EP40" i="22"/>
  <c r="EO40" i="22"/>
  <c r="EN40" i="22"/>
  <c r="EM40" i="22"/>
  <c r="EL40" i="22"/>
  <c r="EK40" i="22"/>
  <c r="EJ40" i="22"/>
  <c r="EI40" i="22"/>
  <c r="ED40" i="22"/>
  <c r="EC40" i="22"/>
  <c r="EB40" i="22"/>
  <c r="EA40" i="22"/>
  <c r="DZ40" i="22"/>
  <c r="DY40" i="22"/>
  <c r="DX40" i="22"/>
  <c r="DW40" i="22"/>
  <c r="DV40" i="22"/>
  <c r="DU40" i="22"/>
  <c r="DT40" i="22"/>
  <c r="DS40" i="22"/>
  <c r="DR40" i="22"/>
  <c r="DQ40" i="22"/>
  <c r="DP40" i="22"/>
  <c r="DO40" i="22"/>
  <c r="DN40" i="22"/>
  <c r="DM40" i="22"/>
  <c r="DL40" i="22"/>
  <c r="DK40" i="22"/>
  <c r="DJ40" i="22"/>
  <c r="DI40" i="22"/>
  <c r="DH40" i="22"/>
  <c r="DG40" i="22"/>
  <c r="DF40" i="22"/>
  <c r="DE40" i="22"/>
  <c r="DD40" i="22"/>
  <c r="DC40" i="22"/>
  <c r="DB40" i="22"/>
  <c r="DA40" i="22"/>
  <c r="CZ40" i="22"/>
  <c r="CY40" i="22"/>
  <c r="CX40" i="22"/>
  <c r="CW40" i="22"/>
  <c r="CV40" i="22"/>
  <c r="CU40" i="22"/>
  <c r="CT40" i="22"/>
  <c r="CS40" i="22"/>
  <c r="CR40" i="22"/>
  <c r="CQ40" i="22"/>
  <c r="CP40" i="22"/>
  <c r="CO40" i="22"/>
  <c r="CN40" i="22"/>
  <c r="CM40" i="22"/>
  <c r="CL40" i="22"/>
  <c r="CK40" i="22"/>
  <c r="CJ40" i="22"/>
  <c r="CI40" i="22"/>
  <c r="CH40" i="22"/>
  <c r="CG40" i="22"/>
  <c r="CF40" i="22"/>
  <c r="CE40" i="22"/>
  <c r="CD40" i="22"/>
  <c r="CC40" i="22"/>
  <c r="CB40" i="22"/>
  <c r="CA40" i="22"/>
  <c r="BZ40" i="22"/>
  <c r="BY40" i="22"/>
  <c r="BX40" i="22"/>
  <c r="BW40" i="22"/>
  <c r="BV40" i="22"/>
  <c r="BU40" i="22"/>
  <c r="BT40" i="22"/>
  <c r="BS40" i="22"/>
  <c r="BR40" i="22"/>
  <c r="BQ40" i="22"/>
  <c r="BP40" i="22"/>
  <c r="BO40" i="22"/>
  <c r="BN40" i="22"/>
  <c r="BM40" i="22"/>
  <c r="BL40" i="22"/>
  <c r="BK40" i="22"/>
  <c r="BJ40" i="22"/>
  <c r="BI40" i="22"/>
  <c r="BH40" i="22"/>
  <c r="BG40" i="22"/>
  <c r="BF40" i="22"/>
  <c r="BE40" i="22"/>
  <c r="BD40" i="22"/>
  <c r="BC40" i="22"/>
  <c r="BB40" i="22"/>
  <c r="BA40" i="22"/>
  <c r="AZ40" i="22"/>
  <c r="AY40" i="22"/>
  <c r="AX40" i="22"/>
  <c r="AW40" i="22"/>
  <c r="AV40" i="22"/>
  <c r="AU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FM39" i="22"/>
  <c r="FL39" i="22"/>
  <c r="FH39" i="22"/>
  <c r="FG39" i="22"/>
  <c r="FF39" i="22"/>
  <c r="FE39" i="22"/>
  <c r="FC39" i="22"/>
  <c r="FB39" i="22"/>
  <c r="FA39" i="22"/>
  <c r="EZ39" i="22"/>
  <c r="FM38" i="22"/>
  <c r="FL38" i="22"/>
  <c r="FH38" i="22"/>
  <c r="FG38" i="22"/>
  <c r="FF38" i="22"/>
  <c r="FE38" i="22"/>
  <c r="FC38" i="22"/>
  <c r="FB38" i="22"/>
  <c r="FA38" i="22"/>
  <c r="EZ38" i="22"/>
  <c r="FM37" i="22"/>
  <c r="FL37" i="22"/>
  <c r="FH37" i="22"/>
  <c r="FG37" i="22"/>
  <c r="FF37" i="22"/>
  <c r="FE37" i="22"/>
  <c r="FC37" i="22"/>
  <c r="FB37" i="22"/>
  <c r="FA37" i="22"/>
  <c r="EZ37" i="22"/>
  <c r="FM36" i="22"/>
  <c r="FL36" i="22"/>
  <c r="FH36" i="22"/>
  <c r="FG36" i="22"/>
  <c r="FF36" i="22"/>
  <c r="FE36" i="22"/>
  <c r="FC36" i="22"/>
  <c r="FB36" i="22"/>
  <c r="FA36" i="22"/>
  <c r="EZ36" i="22"/>
  <c r="FM35" i="22"/>
  <c r="FL35" i="22"/>
  <c r="FH35" i="22"/>
  <c r="FG35" i="22"/>
  <c r="FF35" i="22"/>
  <c r="FE35" i="22"/>
  <c r="FC35" i="22"/>
  <c r="FB35" i="22"/>
  <c r="FA35" i="22"/>
  <c r="EZ35" i="22"/>
  <c r="FM34" i="22"/>
  <c r="FL34" i="22"/>
  <c r="FH34" i="22"/>
  <c r="FG34" i="22"/>
  <c r="FF34" i="22"/>
  <c r="FE34" i="22"/>
  <c r="FC34" i="22"/>
  <c r="FB34" i="22"/>
  <c r="FA34" i="22"/>
  <c r="EZ34" i="22"/>
  <c r="FM33" i="22"/>
  <c r="FL33" i="22"/>
  <c r="FH33" i="22"/>
  <c r="FG33" i="22"/>
  <c r="FF33" i="22"/>
  <c r="FE33" i="22"/>
  <c r="FC33" i="22"/>
  <c r="FB33" i="22"/>
  <c r="FA33" i="22"/>
  <c r="EZ33" i="22"/>
  <c r="FM32" i="22"/>
  <c r="FL32" i="22"/>
  <c r="FK40" i="22"/>
  <c r="FJ40" i="22"/>
  <c r="FH32" i="22"/>
  <c r="FG32" i="22"/>
  <c r="FF32" i="22"/>
  <c r="FE32" i="22"/>
  <c r="FC32" i="22"/>
  <c r="FB32" i="22"/>
  <c r="FA32" i="22"/>
  <c r="EZ32" i="22"/>
  <c r="EP31" i="22"/>
  <c r="EO31" i="22"/>
  <c r="EN31" i="22"/>
  <c r="EM31" i="22"/>
  <c r="EL31" i="22"/>
  <c r="EK31" i="22"/>
  <c r="EJ31" i="22"/>
  <c r="EI31" i="22"/>
  <c r="ED31" i="22"/>
  <c r="EC31" i="22"/>
  <c r="EB31" i="22"/>
  <c r="EA31" i="22"/>
  <c r="DZ31" i="22"/>
  <c r="DY31" i="22"/>
  <c r="DX31" i="22"/>
  <c r="DW31" i="22"/>
  <c r="DV31" i="22"/>
  <c r="DU31" i="22"/>
  <c r="DT31" i="22"/>
  <c r="DS31" i="22"/>
  <c r="DR31" i="22"/>
  <c r="DQ31" i="22"/>
  <c r="DP31" i="22"/>
  <c r="DO31" i="22"/>
  <c r="DN31" i="22"/>
  <c r="DM31" i="22"/>
  <c r="DL31" i="22"/>
  <c r="DK31" i="22"/>
  <c r="DJ31" i="22"/>
  <c r="DI31" i="22"/>
  <c r="DH31" i="22"/>
  <c r="DG31" i="22"/>
  <c r="DF31" i="22"/>
  <c r="DE31" i="22"/>
  <c r="DD31" i="22"/>
  <c r="DC31" i="22"/>
  <c r="DB31" i="22"/>
  <c r="DA31" i="22"/>
  <c r="CZ31" i="22"/>
  <c r="CY31" i="22"/>
  <c r="CX31" i="22"/>
  <c r="CW31" i="22"/>
  <c r="CV31" i="22"/>
  <c r="CU31" i="22"/>
  <c r="CT31" i="22"/>
  <c r="CS31" i="22"/>
  <c r="CR31" i="22"/>
  <c r="CQ31" i="22"/>
  <c r="CP31" i="22"/>
  <c r="CO31" i="22"/>
  <c r="CN31" i="22"/>
  <c r="CM31" i="22"/>
  <c r="CL31" i="22"/>
  <c r="CK31" i="22"/>
  <c r="CJ31" i="22"/>
  <c r="CI31" i="22"/>
  <c r="CH31" i="22"/>
  <c r="CG31" i="22"/>
  <c r="CF31" i="22"/>
  <c r="CE31" i="22"/>
  <c r="CD31" i="22"/>
  <c r="CC31" i="22"/>
  <c r="CB31" i="22"/>
  <c r="CA31" i="22"/>
  <c r="BZ31" i="22"/>
  <c r="BY31" i="22"/>
  <c r="BX31" i="22"/>
  <c r="BW31" i="22"/>
  <c r="BV31" i="22"/>
  <c r="BU31" i="22"/>
  <c r="BT31" i="22"/>
  <c r="BS31" i="22"/>
  <c r="BR31" i="22"/>
  <c r="BQ31" i="22"/>
  <c r="BP31" i="22"/>
  <c r="BO31" i="22"/>
  <c r="BN31" i="22"/>
  <c r="BM31" i="22"/>
  <c r="BL31" i="22"/>
  <c r="BK31" i="22"/>
  <c r="BJ31" i="22"/>
  <c r="BI31" i="22"/>
  <c r="BH31" i="22"/>
  <c r="BG31" i="22"/>
  <c r="BF31" i="22"/>
  <c r="BE31" i="22"/>
  <c r="BD31" i="22"/>
  <c r="BC31" i="22"/>
  <c r="BB31" i="22"/>
  <c r="BA31" i="22"/>
  <c r="AZ31" i="22"/>
  <c r="AY31" i="22"/>
  <c r="AX31" i="22"/>
  <c r="AW31" i="22"/>
  <c r="AV31" i="22"/>
  <c r="AU31" i="22"/>
  <c r="AT31" i="22"/>
  <c r="AS31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FM30" i="22"/>
  <c r="FL30" i="22"/>
  <c r="FH30" i="22"/>
  <c r="FG30" i="22"/>
  <c r="FF30" i="22"/>
  <c r="FE30" i="22"/>
  <c r="FC30" i="22"/>
  <c r="FB30" i="22"/>
  <c r="FA30" i="22"/>
  <c r="EZ30" i="22"/>
  <c r="FM29" i="22"/>
  <c r="FL29" i="22"/>
  <c r="FH29" i="22"/>
  <c r="FG29" i="22"/>
  <c r="FF29" i="22"/>
  <c r="FE29" i="22"/>
  <c r="FC29" i="22"/>
  <c r="FB29" i="22"/>
  <c r="FA29" i="22"/>
  <c r="EZ29" i="22"/>
  <c r="FM28" i="22"/>
  <c r="FL28" i="22"/>
  <c r="FH28" i="22"/>
  <c r="FG28" i="22"/>
  <c r="FF28" i="22"/>
  <c r="FE28" i="22"/>
  <c r="FC28" i="22"/>
  <c r="FB28" i="22"/>
  <c r="FA28" i="22"/>
  <c r="EZ28" i="22"/>
  <c r="FM27" i="22"/>
  <c r="FL27" i="22"/>
  <c r="FH27" i="22"/>
  <c r="FG27" i="22"/>
  <c r="FF27" i="22"/>
  <c r="FE27" i="22"/>
  <c r="FC27" i="22"/>
  <c r="FB27" i="22"/>
  <c r="FA27" i="22"/>
  <c r="EZ27" i="22"/>
  <c r="FM26" i="22"/>
  <c r="FL26" i="22"/>
  <c r="FH26" i="22"/>
  <c r="FG26" i="22"/>
  <c r="FF26" i="22"/>
  <c r="FE26" i="22"/>
  <c r="FC26" i="22"/>
  <c r="FB26" i="22"/>
  <c r="FA26" i="22"/>
  <c r="EZ26" i="22"/>
  <c r="FM25" i="22"/>
  <c r="FL25" i="22"/>
  <c r="FH25" i="22"/>
  <c r="FG25" i="22"/>
  <c r="FF25" i="22"/>
  <c r="FE25" i="22"/>
  <c r="FC25" i="22"/>
  <c r="FB25" i="22"/>
  <c r="FA25" i="22"/>
  <c r="EZ25" i="22"/>
  <c r="FM24" i="22"/>
  <c r="FL24" i="22"/>
  <c r="FH24" i="22"/>
  <c r="FG24" i="22"/>
  <c r="FF24" i="22"/>
  <c r="FE24" i="22"/>
  <c r="FC24" i="22"/>
  <c r="FB24" i="22"/>
  <c r="FA24" i="22"/>
  <c r="EZ24" i="22"/>
  <c r="FM23" i="22"/>
  <c r="FL23" i="22"/>
  <c r="FK31" i="22"/>
  <c r="FH23" i="22"/>
  <c r="FG23" i="22"/>
  <c r="FF23" i="22"/>
  <c r="FE23" i="22"/>
  <c r="FC23" i="22"/>
  <c r="FB23" i="22"/>
  <c r="FA23" i="22"/>
  <c r="EZ23" i="22"/>
  <c r="EP22" i="22"/>
  <c r="EO22" i="22"/>
  <c r="EN22" i="22"/>
  <c r="EM22" i="22"/>
  <c r="EL22" i="22"/>
  <c r="EK22" i="22"/>
  <c r="EJ22" i="22"/>
  <c r="EI22" i="22"/>
  <c r="ED22" i="22"/>
  <c r="EC22" i="22"/>
  <c r="EB22" i="22"/>
  <c r="EA22" i="22"/>
  <c r="DZ22" i="22"/>
  <c r="DY22" i="22"/>
  <c r="DX22" i="22"/>
  <c r="DW22" i="22"/>
  <c r="DV22" i="22"/>
  <c r="DU22" i="22"/>
  <c r="DT22" i="22"/>
  <c r="DS22" i="22"/>
  <c r="DR22" i="22"/>
  <c r="DQ22" i="22"/>
  <c r="DP22" i="22"/>
  <c r="DO22" i="22"/>
  <c r="DN22" i="22"/>
  <c r="DM22" i="22"/>
  <c r="DL22" i="22"/>
  <c r="DK22" i="22"/>
  <c r="DJ22" i="22"/>
  <c r="DI22" i="22"/>
  <c r="DH22" i="22"/>
  <c r="DG22" i="22"/>
  <c r="DF22" i="22"/>
  <c r="DE22" i="22"/>
  <c r="DD22" i="22"/>
  <c r="DC22" i="22"/>
  <c r="DB22" i="22"/>
  <c r="DA22" i="22"/>
  <c r="CZ22" i="22"/>
  <c r="CY22" i="22"/>
  <c r="CX22" i="22"/>
  <c r="CW22" i="22"/>
  <c r="CV22" i="22"/>
  <c r="CU22" i="22"/>
  <c r="CT22" i="22"/>
  <c r="CS22" i="22"/>
  <c r="CR22" i="22"/>
  <c r="CQ22" i="22"/>
  <c r="CP22" i="22"/>
  <c r="CO22" i="22"/>
  <c r="CN22" i="22"/>
  <c r="CM22" i="22"/>
  <c r="CL22" i="22"/>
  <c r="CK22" i="22"/>
  <c r="CJ22" i="22"/>
  <c r="CI22" i="22"/>
  <c r="CH22" i="22"/>
  <c r="CG22" i="22"/>
  <c r="CF22" i="22"/>
  <c r="CE22" i="22"/>
  <c r="CD22" i="22"/>
  <c r="CC22" i="22"/>
  <c r="CB22" i="22"/>
  <c r="CA22" i="22"/>
  <c r="BZ22" i="22"/>
  <c r="BY22" i="22"/>
  <c r="BX22" i="22"/>
  <c r="BW22" i="22"/>
  <c r="BV22" i="22"/>
  <c r="BU22" i="22"/>
  <c r="BT22" i="22"/>
  <c r="BS22" i="22"/>
  <c r="BR22" i="22"/>
  <c r="BQ22" i="22"/>
  <c r="BP22" i="22"/>
  <c r="BO22" i="22"/>
  <c r="BN22" i="22"/>
  <c r="BM22" i="22"/>
  <c r="BL22" i="22"/>
  <c r="BK22" i="22"/>
  <c r="BJ22" i="22"/>
  <c r="BI22" i="22"/>
  <c r="BH22" i="22"/>
  <c r="BG22" i="22"/>
  <c r="BF22" i="22"/>
  <c r="BE22" i="22"/>
  <c r="BD22" i="22"/>
  <c r="BC22" i="22"/>
  <c r="BB22" i="22"/>
  <c r="BA22" i="22"/>
  <c r="AZ22" i="22"/>
  <c r="AY22" i="22"/>
  <c r="AX22" i="22"/>
  <c r="AW22" i="22"/>
  <c r="AV22" i="22"/>
  <c r="AU22" i="22"/>
  <c r="AT22" i="22"/>
  <c r="AS22" i="22"/>
  <c r="AR22" i="22"/>
  <c r="AQ22" i="22"/>
  <c r="AP22" i="22"/>
  <c r="AO22" i="22"/>
  <c r="AN22" i="22"/>
  <c r="AM22" i="22"/>
  <c r="AL22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FM21" i="22"/>
  <c r="FL21" i="22"/>
  <c r="FH21" i="22"/>
  <c r="FG21" i="22"/>
  <c r="FF21" i="22"/>
  <c r="FE21" i="22"/>
  <c r="FC21" i="22"/>
  <c r="FB21" i="22"/>
  <c r="FA21" i="22"/>
  <c r="EZ21" i="22"/>
  <c r="FM20" i="22"/>
  <c r="FL20" i="22"/>
  <c r="FH20" i="22"/>
  <c r="FG20" i="22"/>
  <c r="FF20" i="22"/>
  <c r="FE20" i="22"/>
  <c r="FC20" i="22"/>
  <c r="FB20" i="22"/>
  <c r="FA20" i="22"/>
  <c r="EZ20" i="22"/>
  <c r="FM19" i="22"/>
  <c r="FL19" i="22"/>
  <c r="FH19" i="22"/>
  <c r="FG19" i="22"/>
  <c r="FF19" i="22"/>
  <c r="FE19" i="22"/>
  <c r="FC19" i="22"/>
  <c r="FB19" i="22"/>
  <c r="FA19" i="22"/>
  <c r="EZ19" i="22"/>
  <c r="FM18" i="22"/>
  <c r="FL18" i="22"/>
  <c r="FH18" i="22"/>
  <c r="FG18" i="22"/>
  <c r="FF18" i="22"/>
  <c r="FE18" i="22"/>
  <c r="FC18" i="22"/>
  <c r="FB18" i="22"/>
  <c r="FA18" i="22"/>
  <c r="EZ18" i="22"/>
  <c r="FM17" i="22"/>
  <c r="FL17" i="22"/>
  <c r="FH17" i="22"/>
  <c r="FG17" i="22"/>
  <c r="FF17" i="22"/>
  <c r="FE17" i="22"/>
  <c r="FC17" i="22"/>
  <c r="FB17" i="22"/>
  <c r="FA17" i="22"/>
  <c r="EZ17" i="22"/>
  <c r="FM16" i="22"/>
  <c r="FL16" i="22"/>
  <c r="FH16" i="22"/>
  <c r="FG16" i="22"/>
  <c r="FF16" i="22"/>
  <c r="FE16" i="22"/>
  <c r="FC16" i="22"/>
  <c r="FB16" i="22"/>
  <c r="FA16" i="22"/>
  <c r="EZ16" i="22"/>
  <c r="FM15" i="22"/>
  <c r="FL15" i="22"/>
  <c r="FH15" i="22"/>
  <c r="FG15" i="22"/>
  <c r="FF15" i="22"/>
  <c r="FE15" i="22"/>
  <c r="FC15" i="22"/>
  <c r="FB15" i="22"/>
  <c r="FA15" i="22"/>
  <c r="EZ15" i="22"/>
  <c r="FM14" i="22"/>
  <c r="FL14" i="22"/>
  <c r="FJ22" i="22"/>
  <c r="FH14" i="22"/>
  <c r="FG14" i="22"/>
  <c r="FF14" i="22"/>
  <c r="FE14" i="22"/>
  <c r="FC14" i="22"/>
  <c r="FB14" i="22"/>
  <c r="FA14" i="22"/>
  <c r="EZ14" i="22"/>
  <c r="ED12" i="22"/>
  <c r="EC12" i="22"/>
  <c r="EB12" i="22"/>
  <c r="EA12" i="22"/>
  <c r="DV12" i="22"/>
  <c r="DU12" i="22"/>
  <c r="DT12" i="22"/>
  <c r="DS12" i="22"/>
  <c r="DR12" i="22"/>
  <c r="DQ12" i="22"/>
  <c r="DP12" i="22"/>
  <c r="DO12" i="22"/>
  <c r="DN12" i="22"/>
  <c r="DM12" i="22"/>
  <c r="DL12" i="22"/>
  <c r="DK12" i="22"/>
  <c r="DJ12" i="22"/>
  <c r="DI12" i="22"/>
  <c r="DH12" i="22"/>
  <c r="DG12" i="22"/>
  <c r="DF12" i="22"/>
  <c r="DE12" i="22"/>
  <c r="DD12" i="22"/>
  <c r="DC12" i="22"/>
  <c r="DB12" i="22"/>
  <c r="DA12" i="22"/>
  <c r="CZ12" i="22"/>
  <c r="CY12" i="22"/>
  <c r="CX12" i="22"/>
  <c r="CW12" i="22"/>
  <c r="CV12" i="22"/>
  <c r="CU12" i="22"/>
  <c r="CT12" i="22"/>
  <c r="CS12" i="22"/>
  <c r="CR12" i="22"/>
  <c r="CQ12" i="22"/>
  <c r="CP12" i="22"/>
  <c r="CO12" i="22"/>
  <c r="CN12" i="22"/>
  <c r="CM12" i="22"/>
  <c r="CL12" i="22"/>
  <c r="CK12" i="22"/>
  <c r="CJ12" i="22"/>
  <c r="CI12" i="22"/>
  <c r="CH12" i="22"/>
  <c r="CG12" i="22"/>
  <c r="CF12" i="22"/>
  <c r="CE12" i="22"/>
  <c r="CD12" i="22"/>
  <c r="CC12" i="22"/>
  <c r="CB12" i="22"/>
  <c r="CA12" i="22"/>
  <c r="BZ12" i="22"/>
  <c r="BY12" i="22"/>
  <c r="BX12" i="22"/>
  <c r="BW12" i="22"/>
  <c r="BV12" i="22"/>
  <c r="BU12" i="22"/>
  <c r="BT12" i="22"/>
  <c r="BS12" i="22"/>
  <c r="BR12" i="22"/>
  <c r="BQ12" i="22"/>
  <c r="BP12" i="22"/>
  <c r="BO12" i="22"/>
  <c r="BN12" i="22"/>
  <c r="BM12" i="22"/>
  <c r="BL12" i="22"/>
  <c r="BK12" i="22"/>
  <c r="BJ12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ED11" i="22"/>
  <c r="EC11" i="22"/>
  <c r="EB11" i="22"/>
  <c r="EA11" i="22"/>
  <c r="DV11" i="22"/>
  <c r="DU11" i="22"/>
  <c r="DT11" i="22"/>
  <c r="DS11" i="22"/>
  <c r="DR11" i="22"/>
  <c r="DQ11" i="22"/>
  <c r="DP11" i="22"/>
  <c r="DO11" i="22"/>
  <c r="DN11" i="22"/>
  <c r="DM11" i="22"/>
  <c r="DL11" i="22"/>
  <c r="DK11" i="22"/>
  <c r="DJ11" i="22"/>
  <c r="DI11" i="22"/>
  <c r="DH11" i="22"/>
  <c r="DG11" i="22"/>
  <c r="DF11" i="22"/>
  <c r="DE11" i="22"/>
  <c r="DD11" i="22"/>
  <c r="DC11" i="22"/>
  <c r="DB11" i="22"/>
  <c r="DA11" i="22"/>
  <c r="CZ11" i="22"/>
  <c r="CY11" i="22"/>
  <c r="CX11" i="22"/>
  <c r="CW11" i="22"/>
  <c r="CV11" i="22"/>
  <c r="CU11" i="22"/>
  <c r="CT11" i="22"/>
  <c r="CS11" i="22"/>
  <c r="CR11" i="22"/>
  <c r="CQ11" i="22"/>
  <c r="CP11" i="22"/>
  <c r="CO11" i="22"/>
  <c r="CN11" i="22"/>
  <c r="CM11" i="22"/>
  <c r="CL11" i="22"/>
  <c r="CK11" i="22"/>
  <c r="CJ11" i="22"/>
  <c r="CI11" i="22"/>
  <c r="CH11" i="22"/>
  <c r="CG11" i="22"/>
  <c r="CF11" i="22"/>
  <c r="CE11" i="22"/>
  <c r="CD11" i="22"/>
  <c r="CC11" i="22"/>
  <c r="CB11" i="22"/>
  <c r="CA11" i="22"/>
  <c r="BZ11" i="22"/>
  <c r="BY11" i="22"/>
  <c r="BX11" i="22"/>
  <c r="BW11" i="22"/>
  <c r="BV11" i="22"/>
  <c r="BU11" i="22"/>
  <c r="BT11" i="22"/>
  <c r="BS11" i="22"/>
  <c r="BR11" i="22"/>
  <c r="BQ11" i="22"/>
  <c r="BP11" i="22"/>
  <c r="BO11" i="22"/>
  <c r="BN11" i="22"/>
  <c r="BM11" i="22"/>
  <c r="BL11" i="22"/>
  <c r="BK11" i="22"/>
  <c r="BJ11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ED10" i="22"/>
  <c r="EC10" i="22"/>
  <c r="EB10" i="22"/>
  <c r="EA10" i="22"/>
  <c r="DV10" i="22"/>
  <c r="DU10" i="22"/>
  <c r="DT10" i="22"/>
  <c r="DS10" i="22"/>
  <c r="DR10" i="22"/>
  <c r="DQ10" i="22"/>
  <c r="DP10" i="22"/>
  <c r="DO10" i="22"/>
  <c r="DN10" i="22"/>
  <c r="DM10" i="22"/>
  <c r="DL10" i="22"/>
  <c r="DK10" i="22"/>
  <c r="DJ10" i="22"/>
  <c r="DI10" i="22"/>
  <c r="DH10" i="22"/>
  <c r="DG10" i="22"/>
  <c r="DF10" i="22"/>
  <c r="DE10" i="22"/>
  <c r="DD10" i="22"/>
  <c r="DC10" i="22"/>
  <c r="DB10" i="22"/>
  <c r="DA10" i="22"/>
  <c r="CZ10" i="22"/>
  <c r="CY10" i="22"/>
  <c r="CX10" i="22"/>
  <c r="CW10" i="22"/>
  <c r="CV10" i="22"/>
  <c r="CU10" i="22"/>
  <c r="CT10" i="22"/>
  <c r="CS10" i="22"/>
  <c r="CR10" i="22"/>
  <c r="CQ10" i="22"/>
  <c r="CP10" i="22"/>
  <c r="CO10" i="22"/>
  <c r="CN10" i="22"/>
  <c r="CM10" i="22"/>
  <c r="CL10" i="22"/>
  <c r="CK10" i="22"/>
  <c r="CJ10" i="22"/>
  <c r="CI10" i="22"/>
  <c r="CH10" i="22"/>
  <c r="CG10" i="22"/>
  <c r="CF10" i="22"/>
  <c r="CE10" i="22"/>
  <c r="CD10" i="22"/>
  <c r="CC10" i="22"/>
  <c r="CB10" i="22"/>
  <c r="CA10" i="22"/>
  <c r="BZ10" i="22"/>
  <c r="BY10" i="22"/>
  <c r="BX10" i="22"/>
  <c r="BW10" i="22"/>
  <c r="BV10" i="22"/>
  <c r="BU10" i="22"/>
  <c r="BT10" i="22"/>
  <c r="BS10" i="22"/>
  <c r="BR10" i="22"/>
  <c r="BQ10" i="22"/>
  <c r="BP10" i="22"/>
  <c r="BO10" i="22"/>
  <c r="BN10" i="22"/>
  <c r="BM10" i="22"/>
  <c r="BL10" i="22"/>
  <c r="BK10" i="22"/>
  <c r="BJ10" i="22"/>
  <c r="BI10" i="22"/>
  <c r="BH10" i="22"/>
  <c r="BG10" i="22"/>
  <c r="BF10" i="22"/>
  <c r="BE10" i="22"/>
  <c r="BD10" i="22"/>
  <c r="BC10" i="22"/>
  <c r="BB10" i="22"/>
  <c r="BA10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ED9" i="22"/>
  <c r="EC9" i="22"/>
  <c r="EB9" i="22"/>
  <c r="EA9" i="22"/>
  <c r="DV9" i="22"/>
  <c r="DU9" i="22"/>
  <c r="DT9" i="22"/>
  <c r="DS9" i="22"/>
  <c r="DR9" i="22"/>
  <c r="DQ9" i="22"/>
  <c r="DP9" i="22"/>
  <c r="DO9" i="22"/>
  <c r="DN9" i="22"/>
  <c r="DM9" i="22"/>
  <c r="DL9" i="22"/>
  <c r="DK9" i="22"/>
  <c r="DJ9" i="22"/>
  <c r="DI9" i="22"/>
  <c r="DH9" i="22"/>
  <c r="DG9" i="22"/>
  <c r="DF9" i="22"/>
  <c r="DE9" i="22"/>
  <c r="DD9" i="22"/>
  <c r="DC9" i="22"/>
  <c r="DB9" i="22"/>
  <c r="DA9" i="22"/>
  <c r="CZ9" i="22"/>
  <c r="CY9" i="22"/>
  <c r="CX9" i="22"/>
  <c r="CW9" i="22"/>
  <c r="CV9" i="22"/>
  <c r="CU9" i="22"/>
  <c r="CT9" i="22"/>
  <c r="CS9" i="22"/>
  <c r="CR9" i="22"/>
  <c r="CQ9" i="22"/>
  <c r="CP9" i="22"/>
  <c r="CO9" i="22"/>
  <c r="CN9" i="22"/>
  <c r="CM9" i="22"/>
  <c r="CL9" i="22"/>
  <c r="CK9" i="22"/>
  <c r="CJ9" i="22"/>
  <c r="CI9" i="22"/>
  <c r="CH9" i="22"/>
  <c r="CG9" i="22"/>
  <c r="CF9" i="22"/>
  <c r="CE9" i="22"/>
  <c r="CD9" i="22"/>
  <c r="CC9" i="22"/>
  <c r="CB9" i="22"/>
  <c r="CA9" i="22"/>
  <c r="BZ9" i="22"/>
  <c r="BY9" i="22"/>
  <c r="BX9" i="22"/>
  <c r="BW9" i="22"/>
  <c r="BV9" i="22"/>
  <c r="BU9" i="22"/>
  <c r="BT9" i="22"/>
  <c r="BS9" i="22"/>
  <c r="BR9" i="22"/>
  <c r="BQ9" i="22"/>
  <c r="BP9" i="22"/>
  <c r="BO9" i="22"/>
  <c r="BN9" i="22"/>
  <c r="BM9" i="22"/>
  <c r="BL9" i="22"/>
  <c r="BK9" i="22"/>
  <c r="BJ9" i="22"/>
  <c r="BI9" i="22"/>
  <c r="BH9" i="22"/>
  <c r="BG9" i="22"/>
  <c r="BF9" i="22"/>
  <c r="BE9" i="22"/>
  <c r="BD9" i="22"/>
  <c r="BC9" i="22"/>
  <c r="BB9" i="22"/>
  <c r="BA9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ED8" i="22"/>
  <c r="EC8" i="22"/>
  <c r="EB8" i="22"/>
  <c r="EA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ED7" i="22"/>
  <c r="EC7" i="22"/>
  <c r="EB7" i="22"/>
  <c r="EA7" i="22"/>
  <c r="DV7" i="22"/>
  <c r="DU7" i="22"/>
  <c r="DT7" i="22"/>
  <c r="DS7" i="22"/>
  <c r="DR7" i="22"/>
  <c r="DQ7" i="22"/>
  <c r="DP7" i="22"/>
  <c r="DO7" i="22"/>
  <c r="DN7" i="22"/>
  <c r="DM7" i="22"/>
  <c r="DL7" i="22"/>
  <c r="DK7" i="22"/>
  <c r="DJ7" i="22"/>
  <c r="DI7" i="22"/>
  <c r="DH7" i="22"/>
  <c r="DG7" i="22"/>
  <c r="DF7" i="22"/>
  <c r="DE7" i="22"/>
  <c r="DD7" i="22"/>
  <c r="DC7" i="22"/>
  <c r="DB7" i="22"/>
  <c r="DA7" i="22"/>
  <c r="CZ7" i="22"/>
  <c r="CY7" i="22"/>
  <c r="CX7" i="22"/>
  <c r="CW7" i="22"/>
  <c r="CV7" i="22"/>
  <c r="CU7" i="22"/>
  <c r="CT7" i="22"/>
  <c r="CS7" i="22"/>
  <c r="CR7" i="22"/>
  <c r="CQ7" i="22"/>
  <c r="CP7" i="22"/>
  <c r="CO7" i="22"/>
  <c r="CN7" i="22"/>
  <c r="CM7" i="22"/>
  <c r="CL7" i="22"/>
  <c r="CK7" i="22"/>
  <c r="CJ7" i="22"/>
  <c r="CI7" i="22"/>
  <c r="CH7" i="22"/>
  <c r="CG7" i="22"/>
  <c r="CF7" i="22"/>
  <c r="CE7" i="22"/>
  <c r="CD7" i="22"/>
  <c r="CC7" i="22"/>
  <c r="CB7" i="22"/>
  <c r="CA7" i="22"/>
  <c r="BZ7" i="22"/>
  <c r="BY7" i="22"/>
  <c r="BX7" i="22"/>
  <c r="BW7" i="22"/>
  <c r="BV7" i="22"/>
  <c r="BU7" i="22"/>
  <c r="BT7" i="22"/>
  <c r="BS7" i="22"/>
  <c r="BR7" i="22"/>
  <c r="BQ7" i="22"/>
  <c r="BP7" i="22"/>
  <c r="BO7" i="22"/>
  <c r="BN7" i="22"/>
  <c r="BM7" i="22"/>
  <c r="BL7" i="22"/>
  <c r="BK7" i="22"/>
  <c r="BJ7" i="22"/>
  <c r="BI7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ED6" i="22"/>
  <c r="EC6" i="22"/>
  <c r="EB6" i="22"/>
  <c r="EA6" i="22"/>
  <c r="DV6" i="22"/>
  <c r="DU6" i="22"/>
  <c r="DT6" i="22"/>
  <c r="DS6" i="22"/>
  <c r="DR6" i="22"/>
  <c r="DQ6" i="22"/>
  <c r="DP6" i="22"/>
  <c r="DO6" i="22"/>
  <c r="DN6" i="22"/>
  <c r="DM6" i="22"/>
  <c r="DL6" i="22"/>
  <c r="DK6" i="22"/>
  <c r="DJ6" i="22"/>
  <c r="DI6" i="22"/>
  <c r="DH6" i="22"/>
  <c r="DG6" i="22"/>
  <c r="DF6" i="22"/>
  <c r="DE6" i="22"/>
  <c r="DD6" i="22"/>
  <c r="DC6" i="22"/>
  <c r="DB6" i="22"/>
  <c r="DA6" i="22"/>
  <c r="CZ6" i="22"/>
  <c r="CY6" i="22"/>
  <c r="CX6" i="22"/>
  <c r="CW6" i="22"/>
  <c r="CV6" i="22"/>
  <c r="CU6" i="22"/>
  <c r="CT6" i="22"/>
  <c r="CS6" i="22"/>
  <c r="CR6" i="22"/>
  <c r="CQ6" i="22"/>
  <c r="CP6" i="22"/>
  <c r="CO6" i="22"/>
  <c r="CN6" i="22"/>
  <c r="CM6" i="22"/>
  <c r="CL6" i="22"/>
  <c r="CK6" i="22"/>
  <c r="CJ6" i="22"/>
  <c r="CI6" i="22"/>
  <c r="CH6" i="22"/>
  <c r="CG6" i="22"/>
  <c r="CF6" i="22"/>
  <c r="CE6" i="22"/>
  <c r="CD6" i="22"/>
  <c r="CC6" i="22"/>
  <c r="CB6" i="22"/>
  <c r="CA6" i="22"/>
  <c r="BZ6" i="22"/>
  <c r="BY6" i="22"/>
  <c r="BX6" i="22"/>
  <c r="BW6" i="22"/>
  <c r="BV6" i="22"/>
  <c r="BU6" i="22"/>
  <c r="BT6" i="22"/>
  <c r="BS6" i="22"/>
  <c r="BR6" i="22"/>
  <c r="BQ6" i="22"/>
  <c r="BP6" i="22"/>
  <c r="BO6" i="22"/>
  <c r="BN6" i="22"/>
  <c r="BM6" i="22"/>
  <c r="BL6" i="22"/>
  <c r="BK6" i="22"/>
  <c r="BJ6" i="22"/>
  <c r="BI6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ED5" i="22"/>
  <c r="EC5" i="22"/>
  <c r="EB5" i="22"/>
  <c r="EA5" i="22"/>
  <c r="DV5" i="22"/>
  <c r="DU5" i="22"/>
  <c r="DT5" i="22"/>
  <c r="DS5" i="22"/>
  <c r="DR5" i="22"/>
  <c r="DQ5" i="22"/>
  <c r="DP5" i="22"/>
  <c r="DO5" i="22"/>
  <c r="DN5" i="22"/>
  <c r="DM5" i="22"/>
  <c r="DL5" i="22"/>
  <c r="DK5" i="22"/>
  <c r="DJ5" i="22"/>
  <c r="DI5" i="22"/>
  <c r="DH5" i="22"/>
  <c r="DG5" i="22"/>
  <c r="DF5" i="22"/>
  <c r="DE5" i="22"/>
  <c r="DD5" i="22"/>
  <c r="DC5" i="22"/>
  <c r="DB5" i="22"/>
  <c r="DA5" i="22"/>
  <c r="CZ5" i="22"/>
  <c r="CY5" i="22"/>
  <c r="CX5" i="22"/>
  <c r="CW5" i="22"/>
  <c r="CV5" i="22"/>
  <c r="CU5" i="22"/>
  <c r="CT5" i="22"/>
  <c r="CS5" i="22"/>
  <c r="CR5" i="22"/>
  <c r="CQ5" i="22"/>
  <c r="CP5" i="22"/>
  <c r="CO5" i="22"/>
  <c r="CN5" i="22"/>
  <c r="CM5" i="22"/>
  <c r="CL5" i="22"/>
  <c r="CK5" i="22"/>
  <c r="CJ5" i="22"/>
  <c r="CI5" i="22"/>
  <c r="CH5" i="22"/>
  <c r="CG5" i="22"/>
  <c r="CF5" i="22"/>
  <c r="CE5" i="22"/>
  <c r="CD5" i="22"/>
  <c r="CC5" i="22"/>
  <c r="CB5" i="22"/>
  <c r="CA5" i="22"/>
  <c r="BZ5" i="22"/>
  <c r="BY5" i="22"/>
  <c r="BX5" i="22"/>
  <c r="BW5" i="22"/>
  <c r="BV5" i="22"/>
  <c r="BU5" i="22"/>
  <c r="BT5" i="22"/>
  <c r="BS5" i="22"/>
  <c r="BR5" i="22"/>
  <c r="BQ5" i="22"/>
  <c r="BP5" i="22"/>
  <c r="BO5" i="22"/>
  <c r="BN5" i="22"/>
  <c r="BM5" i="22"/>
  <c r="BL5" i="22"/>
  <c r="BK5" i="22"/>
  <c r="BJ5" i="22"/>
  <c r="BI5" i="22"/>
  <c r="BH5" i="22"/>
  <c r="BG5" i="22"/>
  <c r="BF5" i="22"/>
  <c r="BE5" i="22"/>
  <c r="BD5" i="22"/>
  <c r="BC5" i="22"/>
  <c r="BB5" i="22"/>
  <c r="BA5" i="22"/>
  <c r="AZ5" i="22"/>
  <c r="AY5" i="22"/>
  <c r="AX5" i="22"/>
  <c r="AW5" i="22"/>
  <c r="AV5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FM5" i="22" l="1"/>
  <c r="FM7" i="22"/>
  <c r="FM11" i="22"/>
  <c r="FM8" i="22"/>
  <c r="FM12" i="22"/>
  <c r="FM9" i="22"/>
  <c r="FM6" i="22"/>
  <c r="FM10" i="22"/>
  <c r="FL8" i="22"/>
  <c r="FL12" i="22"/>
  <c r="FL5" i="22"/>
  <c r="FL9" i="22"/>
  <c r="FL6" i="22"/>
  <c r="FL10" i="22"/>
  <c r="FL7" i="22"/>
  <c r="FL11" i="22"/>
  <c r="EZ22" i="22"/>
  <c r="FE22" i="22"/>
  <c r="FA6" i="22"/>
  <c r="FF6" i="22"/>
  <c r="FA8" i="22"/>
  <c r="FF10" i="22"/>
  <c r="FA12" i="22"/>
  <c r="FC31" i="22"/>
  <c r="FH31" i="22"/>
  <c r="EZ6" i="22"/>
  <c r="FE6" i="22"/>
  <c r="EZ8" i="22"/>
  <c r="FE8" i="22"/>
  <c r="EZ10" i="22"/>
  <c r="FE10" i="22"/>
  <c r="EZ12" i="22"/>
  <c r="FE12" i="22"/>
  <c r="FB130" i="22"/>
  <c r="FG130" i="22"/>
  <c r="FL130" i="22"/>
  <c r="EZ139" i="22"/>
  <c r="FE139" i="22"/>
  <c r="FB166" i="22"/>
  <c r="FG166" i="22"/>
  <c r="FB186" i="22"/>
  <c r="FA9" i="22"/>
  <c r="FA103" i="22"/>
  <c r="FF103" i="22"/>
  <c r="FC112" i="22"/>
  <c r="FA121" i="22"/>
  <c r="FF121" i="22"/>
  <c r="FC130" i="22"/>
  <c r="FH130" i="22"/>
  <c r="FA139" i="22"/>
  <c r="FF139" i="22"/>
  <c r="FA195" i="22"/>
  <c r="FF195" i="22"/>
  <c r="FC206" i="22"/>
  <c r="FH206" i="22"/>
  <c r="FM206" i="22"/>
  <c r="EZ40" i="22"/>
  <c r="FE40" i="22"/>
  <c r="FB58" i="22"/>
  <c r="FG58" i="22"/>
  <c r="FL58" i="22"/>
  <c r="EZ67" i="22"/>
  <c r="FE67" i="22"/>
  <c r="FB85" i="22"/>
  <c r="FG85" i="22"/>
  <c r="FL85" i="22"/>
  <c r="EZ94" i="22"/>
  <c r="FE94" i="22"/>
  <c r="FB103" i="22"/>
  <c r="FG103" i="22"/>
  <c r="EZ112" i="22"/>
  <c r="FE112" i="22"/>
  <c r="FB121" i="22"/>
  <c r="EZ130" i="22"/>
  <c r="FE130" i="22"/>
  <c r="FB139" i="22"/>
  <c r="FG139" i="22"/>
  <c r="EZ148" i="22"/>
  <c r="FE148" i="22"/>
  <c r="FB157" i="22"/>
  <c r="FG157" i="22"/>
  <c r="FL157" i="22"/>
  <c r="EZ166" i="22"/>
  <c r="FE166" i="22"/>
  <c r="FB175" i="22"/>
  <c r="FG175" i="22"/>
  <c r="FL175" i="22"/>
  <c r="EZ186" i="22"/>
  <c r="FE186" i="22"/>
  <c r="FL186" i="22"/>
  <c r="FB195" i="22"/>
  <c r="FG195" i="22"/>
  <c r="FL195" i="22"/>
  <c r="EZ206" i="22"/>
  <c r="FE206" i="22"/>
  <c r="FB31" i="22"/>
  <c r="FM31" i="22"/>
  <c r="FA40" i="22"/>
  <c r="FF40" i="22"/>
  <c r="FC58" i="22"/>
  <c r="FH58" i="22"/>
  <c r="FC10" i="22"/>
  <c r="FA67" i="22"/>
  <c r="FF67" i="22"/>
  <c r="FC85" i="22"/>
  <c r="FH85" i="22"/>
  <c r="FA94" i="22"/>
  <c r="FF94" i="22"/>
  <c r="FC103" i="22"/>
  <c r="FH103" i="22"/>
  <c r="FA112" i="22"/>
  <c r="FF112" i="22"/>
  <c r="FC121" i="22"/>
  <c r="FH121" i="22"/>
  <c r="FA148" i="22"/>
  <c r="FF148" i="22"/>
  <c r="FC157" i="22"/>
  <c r="FH157" i="22"/>
  <c r="FA166" i="22"/>
  <c r="FF166" i="22"/>
  <c r="FC175" i="22"/>
  <c r="FH175" i="22"/>
  <c r="FM175" i="22"/>
  <c r="FA186" i="22"/>
  <c r="FF186" i="22"/>
  <c r="FA206" i="22"/>
  <c r="FF206" i="22"/>
  <c r="FG121" i="22"/>
  <c r="BW13" i="22"/>
  <c r="EI13" i="22"/>
  <c r="FA5" i="22"/>
  <c r="FA22" i="22"/>
  <c r="FF22" i="22"/>
  <c r="FG8" i="22"/>
  <c r="EZ5" i="22"/>
  <c r="FE31" i="22"/>
  <c r="FC7" i="22"/>
  <c r="FH9" i="22"/>
  <c r="FB40" i="22"/>
  <c r="FG40" i="22"/>
  <c r="FL40" i="22"/>
  <c r="EZ58" i="22"/>
  <c r="FE58" i="22"/>
  <c r="FB67" i="22"/>
  <c r="FG67" i="22"/>
  <c r="EZ85" i="22"/>
  <c r="FE85" i="22"/>
  <c r="FL139" i="22"/>
  <c r="FB148" i="22"/>
  <c r="FG148" i="22"/>
  <c r="FL148" i="22"/>
  <c r="EZ157" i="22"/>
  <c r="FE157" i="22"/>
  <c r="FL166" i="22"/>
  <c r="EZ175" i="22"/>
  <c r="FE175" i="22"/>
  <c r="FG186" i="22"/>
  <c r="FC195" i="22"/>
  <c r="FH195" i="22"/>
  <c r="FM195" i="22"/>
  <c r="BS13" i="22"/>
  <c r="CU13" i="22"/>
  <c r="DC13" i="22"/>
  <c r="FF5" i="22"/>
  <c r="FM22" i="22"/>
  <c r="FF7" i="22"/>
  <c r="FF9" i="22"/>
  <c r="FF11" i="22"/>
  <c r="FA31" i="22"/>
  <c r="FF31" i="22"/>
  <c r="FL31" i="22"/>
  <c r="EZ7" i="22"/>
  <c r="FE7" i="22"/>
  <c r="EZ9" i="22"/>
  <c r="FE9" i="22"/>
  <c r="EZ11" i="22"/>
  <c r="FE11" i="22"/>
  <c r="FC40" i="22"/>
  <c r="FH40" i="22"/>
  <c r="FM40" i="22"/>
  <c r="FA58" i="22"/>
  <c r="FF58" i="22"/>
  <c r="FC67" i="22"/>
  <c r="FH67" i="22"/>
  <c r="FA85" i="22"/>
  <c r="FF85" i="22"/>
  <c r="FB94" i="22"/>
  <c r="FG94" i="22"/>
  <c r="EZ103" i="22"/>
  <c r="FE103" i="22"/>
  <c r="FB112" i="22"/>
  <c r="FG112" i="22"/>
  <c r="FL112" i="22"/>
  <c r="EZ121" i="22"/>
  <c r="FE121" i="22"/>
  <c r="FA130" i="22"/>
  <c r="FF130" i="22"/>
  <c r="FC139" i="22"/>
  <c r="FH139" i="22"/>
  <c r="FM139" i="22"/>
  <c r="FC148" i="22"/>
  <c r="FH148" i="22"/>
  <c r="FM148" i="22"/>
  <c r="FA157" i="22"/>
  <c r="FF157" i="22"/>
  <c r="FC166" i="22"/>
  <c r="FH166" i="22"/>
  <c r="FM166" i="22"/>
  <c r="FA175" i="22"/>
  <c r="FF175" i="22"/>
  <c r="FC186" i="22"/>
  <c r="FH186" i="22"/>
  <c r="FM186" i="22"/>
  <c r="EZ195" i="22"/>
  <c r="FE195" i="22"/>
  <c r="FB206" i="22"/>
  <c r="FG206" i="22"/>
  <c r="FL206" i="22"/>
  <c r="FH22" i="22"/>
  <c r="FG31" i="22"/>
  <c r="FH12" i="22"/>
  <c r="FC94" i="22"/>
  <c r="FH94" i="22"/>
  <c r="FM94" i="22"/>
  <c r="FH112" i="22"/>
  <c r="FM157" i="22"/>
  <c r="FM130" i="22"/>
  <c r="FM121" i="22"/>
  <c r="FL121" i="22"/>
  <c r="FM112" i="22"/>
  <c r="FL103" i="22"/>
  <c r="FM103" i="22"/>
  <c r="FL94" i="22"/>
  <c r="FM85" i="22"/>
  <c r="FL67" i="22"/>
  <c r="FM67" i="22"/>
  <c r="FM58" i="22"/>
  <c r="FL22" i="22"/>
  <c r="DS13" i="22"/>
  <c r="FA10" i="22"/>
  <c r="FC6" i="22"/>
  <c r="FH7" i="22"/>
  <c r="FH8" i="22"/>
  <c r="FH11" i="22"/>
  <c r="FG5" i="22"/>
  <c r="FB6" i="22"/>
  <c r="FG6" i="22"/>
  <c r="FB7" i="22"/>
  <c r="FG7" i="22"/>
  <c r="FB8" i="22"/>
  <c r="FB9" i="22"/>
  <c r="FG9" i="22"/>
  <c r="FB10" i="22"/>
  <c r="FG10" i="22"/>
  <c r="FB11" i="22"/>
  <c r="FG11" i="22"/>
  <c r="FB12" i="22"/>
  <c r="FG12" i="22"/>
  <c r="F13" i="22"/>
  <c r="J13" i="22"/>
  <c r="N13" i="22"/>
  <c r="R13" i="22"/>
  <c r="V13" i="22"/>
  <c r="Z13" i="22"/>
  <c r="AD13" i="22"/>
  <c r="AH13" i="22"/>
  <c r="AL13" i="22"/>
  <c r="AP13" i="22"/>
  <c r="AT13" i="22"/>
  <c r="AX13" i="22"/>
  <c r="BB13" i="22"/>
  <c r="BF13" i="22"/>
  <c r="BJ13" i="22"/>
  <c r="BN13" i="22"/>
  <c r="BR13" i="22"/>
  <c r="BV13" i="22"/>
  <c r="BZ13" i="22"/>
  <c r="CD13" i="22"/>
  <c r="CH13" i="22"/>
  <c r="CL13" i="22"/>
  <c r="CP13" i="22"/>
  <c r="CT13" i="22"/>
  <c r="CX13" i="22"/>
  <c r="DB13" i="22"/>
  <c r="DF13" i="22"/>
  <c r="DJ13" i="22"/>
  <c r="DN13" i="22"/>
  <c r="DR13" i="22"/>
  <c r="DV13" i="22"/>
  <c r="ED13" i="22"/>
  <c r="EL13" i="22"/>
  <c r="EP13" i="22"/>
  <c r="BC13" i="22"/>
  <c r="CM13" i="22"/>
  <c r="EA13" i="22"/>
  <c r="FC8" i="22"/>
  <c r="FC11" i="22"/>
  <c r="FC12" i="22"/>
  <c r="G13" i="22"/>
  <c r="O13" i="22"/>
  <c r="W13" i="22"/>
  <c r="AE13" i="22"/>
  <c r="AM13" i="22"/>
  <c r="AU13" i="22"/>
  <c r="BK13" i="22"/>
  <c r="CA13" i="22"/>
  <c r="CI13" i="22"/>
  <c r="DG13" i="22"/>
  <c r="DO13" i="22"/>
  <c r="EE13" i="22"/>
  <c r="EM13" i="22"/>
  <c r="FH5" i="22"/>
  <c r="FC22" i="22"/>
  <c r="FC5" i="22"/>
  <c r="FH6" i="22"/>
  <c r="FC9" i="22"/>
  <c r="FH10" i="22"/>
  <c r="FG22" i="22"/>
  <c r="FB22" i="22"/>
  <c r="C13" i="22"/>
  <c r="K13" i="22"/>
  <c r="S13" i="22"/>
  <c r="AA13" i="22"/>
  <c r="AI13" i="22"/>
  <c r="AQ13" i="22"/>
  <c r="AY13" i="22"/>
  <c r="BG13" i="22"/>
  <c r="BO13" i="22"/>
  <c r="CE13" i="22"/>
  <c r="CQ13" i="22"/>
  <c r="CY13" i="22"/>
  <c r="DK13" i="22"/>
  <c r="D13" i="22"/>
  <c r="H13" i="22"/>
  <c r="L13" i="22"/>
  <c r="P13" i="22"/>
  <c r="T13" i="22"/>
  <c r="X13" i="22"/>
  <c r="AB13" i="22"/>
  <c r="AF13" i="22"/>
  <c r="AJ13" i="22"/>
  <c r="AN13" i="22"/>
  <c r="AR13" i="22"/>
  <c r="AV13" i="22"/>
  <c r="AZ13" i="22"/>
  <c r="BD13" i="22"/>
  <c r="BH13" i="22"/>
  <c r="BL13" i="22"/>
  <c r="BP13" i="22"/>
  <c r="BT13" i="22"/>
  <c r="BX13" i="22"/>
  <c r="CB13" i="22"/>
  <c r="CF13" i="22"/>
  <c r="CJ13" i="22"/>
  <c r="CN13" i="22"/>
  <c r="CR13" i="22"/>
  <c r="CV13" i="22"/>
  <c r="CZ13" i="22"/>
  <c r="DD13" i="22"/>
  <c r="DH13" i="22"/>
  <c r="DL13" i="22"/>
  <c r="DP13" i="22"/>
  <c r="DT13" i="22"/>
  <c r="EB13" i="22"/>
  <c r="EF13" i="22"/>
  <c r="EJ13" i="22"/>
  <c r="EN13" i="22"/>
  <c r="FB5" i="22"/>
  <c r="FK22" i="22"/>
  <c r="FA7" i="22"/>
  <c r="FF8" i="22"/>
  <c r="FA11" i="22"/>
  <c r="FF12" i="22"/>
  <c r="E13" i="22"/>
  <c r="I13" i="22"/>
  <c r="M13" i="22"/>
  <c r="Q13" i="22"/>
  <c r="U13" i="22"/>
  <c r="Y13" i="22"/>
  <c r="AC13" i="22"/>
  <c r="AG13" i="22"/>
  <c r="AK13" i="22"/>
  <c r="AO13" i="22"/>
  <c r="AS13" i="22"/>
  <c r="AW13" i="22"/>
  <c r="BA13" i="22"/>
  <c r="BE13" i="22"/>
  <c r="BI13" i="22"/>
  <c r="BM13" i="22"/>
  <c r="BQ13" i="22"/>
  <c r="BU13" i="22"/>
  <c r="BY13" i="22"/>
  <c r="CC13" i="22"/>
  <c r="CG13" i="22"/>
  <c r="CK13" i="22"/>
  <c r="CO13" i="22"/>
  <c r="CS13" i="22"/>
  <c r="CW13" i="22"/>
  <c r="DA13" i="22"/>
  <c r="DE13" i="22"/>
  <c r="DI13" i="22"/>
  <c r="DM13" i="22"/>
  <c r="DQ13" i="22"/>
  <c r="DU13" i="22"/>
  <c r="EC13" i="22"/>
  <c r="EK13" i="22"/>
  <c r="EO13" i="22"/>
  <c r="EZ31" i="22"/>
  <c r="FJ31" i="22"/>
  <c r="FE5" i="22"/>
  <c r="FF13" i="22" l="1"/>
  <c r="FG13" i="22"/>
  <c r="FH13" i="22"/>
  <c r="FA13" i="22"/>
  <c r="FE13" i="22"/>
  <c r="FB13" i="22"/>
  <c r="EZ13" i="22"/>
  <c r="FK13" i="22"/>
  <c r="FJ13" i="22"/>
  <c r="FM13" i="22"/>
  <c r="FL13" i="22"/>
  <c r="FC13" i="22"/>
  <c r="BI37" i="20"/>
  <c r="BH37" i="20"/>
  <c r="BH41" i="20" s="1"/>
  <c r="BG37" i="20"/>
  <c r="BF37" i="20"/>
  <c r="BM36" i="20"/>
  <c r="BL36" i="20"/>
  <c r="BM35" i="20"/>
  <c r="BL35" i="20"/>
  <c r="BM34" i="20"/>
  <c r="BL34" i="20"/>
  <c r="BM33" i="20"/>
  <c r="BL33" i="20"/>
  <c r="BM32" i="20"/>
  <c r="BL32" i="20"/>
  <c r="BM31" i="20"/>
  <c r="BL31" i="20"/>
  <c r="BM28" i="20"/>
  <c r="BL28" i="20"/>
  <c r="BM27" i="20"/>
  <c r="BL27" i="20"/>
  <c r="BM26" i="20"/>
  <c r="BL26" i="20"/>
  <c r="BM25" i="20"/>
  <c r="BL25" i="20"/>
  <c r="BM24" i="20"/>
  <c r="BL24" i="20"/>
  <c r="BM23" i="20"/>
  <c r="BL23" i="20"/>
  <c r="BM22" i="20"/>
  <c r="BL22" i="20"/>
  <c r="BM20" i="20"/>
  <c r="BL20" i="20"/>
  <c r="BM19" i="20"/>
  <c r="BL19" i="20"/>
  <c r="BM18" i="20"/>
  <c r="BL18" i="20"/>
  <c r="BM17" i="20"/>
  <c r="BL17" i="20"/>
  <c r="BM16" i="20"/>
  <c r="BL16" i="20"/>
  <c r="BM15" i="20"/>
  <c r="BL15" i="20"/>
  <c r="BM14" i="20"/>
  <c r="BL14" i="20"/>
  <c r="BM13" i="20"/>
  <c r="BL13" i="20"/>
  <c r="BM12" i="20"/>
  <c r="BL12" i="20"/>
  <c r="BM11" i="20"/>
  <c r="BL11" i="20"/>
  <c r="BM9" i="20"/>
  <c r="BM7" i="20"/>
  <c r="BL7" i="20"/>
  <c r="BI41" i="20" l="1"/>
  <c r="BV37" i="20"/>
  <c r="BL37" i="20"/>
  <c r="O47" i="18" l="1"/>
  <c r="O45" i="18"/>
  <c r="O37" i="18"/>
  <c r="O17" i="18"/>
  <c r="O11" i="18"/>
  <c r="O9" i="18"/>
  <c r="O24" i="18" l="1"/>
  <c r="O27" i="18" s="1"/>
  <c r="AZ37" i="20"/>
  <c r="AY37" i="20"/>
  <c r="AX37" i="20"/>
  <c r="AW37" i="20"/>
  <c r="BD36" i="20"/>
  <c r="BC36" i="20"/>
  <c r="BD35" i="20"/>
  <c r="BC35" i="20"/>
  <c r="BD34" i="20"/>
  <c r="BC34" i="20"/>
  <c r="BD33" i="20"/>
  <c r="BC33" i="20"/>
  <c r="BD32" i="20"/>
  <c r="BC32" i="20"/>
  <c r="BD31" i="20"/>
  <c r="BC31" i="20"/>
  <c r="BD28" i="20"/>
  <c r="BC28" i="20"/>
  <c r="BD27" i="20"/>
  <c r="BC27" i="20"/>
  <c r="BD26" i="20"/>
  <c r="BC26" i="20"/>
  <c r="BD25" i="20"/>
  <c r="BC25" i="20"/>
  <c r="BD24" i="20"/>
  <c r="BC24" i="20"/>
  <c r="BD23" i="20"/>
  <c r="BC23" i="20"/>
  <c r="BD22" i="20"/>
  <c r="BC22" i="20"/>
  <c r="BD20" i="20"/>
  <c r="BC20" i="20"/>
  <c r="BD19" i="20"/>
  <c r="BC19" i="20"/>
  <c r="BD18" i="20"/>
  <c r="BC18" i="20"/>
  <c r="BD17" i="20"/>
  <c r="BC17" i="20"/>
  <c r="BD16" i="20"/>
  <c r="BC16" i="20"/>
  <c r="BD15" i="20"/>
  <c r="BC15" i="20"/>
  <c r="BD14" i="20"/>
  <c r="BC14" i="20"/>
  <c r="BD13" i="20"/>
  <c r="BC13" i="20"/>
  <c r="BD12" i="20"/>
  <c r="BC12" i="20"/>
  <c r="BD11" i="20"/>
  <c r="BC11" i="20"/>
  <c r="BD9" i="20"/>
  <c r="BC9" i="20"/>
  <c r="BD7" i="20"/>
  <c r="BC7" i="20"/>
  <c r="P37" i="20"/>
  <c r="BA26" i="20" l="1"/>
  <c r="HP36" i="20"/>
  <c r="EV36" i="20"/>
  <c r="HP35" i="20"/>
  <c r="GF35" i="20"/>
  <c r="GF34" i="20"/>
  <c r="FN33" i="20"/>
  <c r="FN32" i="20"/>
  <c r="GO31" i="20"/>
  <c r="GF30" i="20"/>
  <c r="IH29" i="20"/>
  <c r="GX29" i="20"/>
  <c r="HY28" i="20"/>
  <c r="FE28" i="20"/>
  <c r="HG27" i="20"/>
  <c r="EM27" i="20"/>
  <c r="FN26" i="20"/>
  <c r="GO25" i="20"/>
  <c r="FW24" i="20"/>
  <c r="IH23" i="20"/>
  <c r="GX23" i="20"/>
  <c r="GF22" i="20"/>
  <c r="HY21" i="20"/>
  <c r="HG20" i="20"/>
  <c r="EM20" i="20"/>
  <c r="FN19" i="20"/>
  <c r="HP18" i="20"/>
  <c r="EV18" i="20"/>
  <c r="FW17" i="20"/>
  <c r="HY16" i="20"/>
  <c r="FE16" i="20"/>
  <c r="HY15" i="20"/>
  <c r="FE15" i="20"/>
  <c r="HY14" i="20"/>
  <c r="FE14" i="20"/>
  <c r="HG13" i="20"/>
  <c r="EM13" i="20"/>
  <c r="FN12" i="20"/>
  <c r="FN11" i="20"/>
  <c r="GF10" i="20"/>
  <c r="FW9" i="20"/>
  <c r="IH8" i="20"/>
  <c r="GX8" i="20"/>
  <c r="HG7" i="20"/>
  <c r="EM7" i="20"/>
  <c r="FW18" i="20"/>
  <c r="HG8" i="20"/>
  <c r="GO36" i="20"/>
  <c r="FE35" i="20"/>
  <c r="HY34" i="20"/>
  <c r="FE34" i="20"/>
  <c r="HG33" i="20"/>
  <c r="EM33" i="20"/>
  <c r="HG32" i="20"/>
  <c r="EM32" i="20"/>
  <c r="FN31" i="20"/>
  <c r="FW30" i="20"/>
  <c r="GO29" i="20"/>
  <c r="GX28" i="20"/>
  <c r="GF27" i="20"/>
  <c r="HG26" i="20"/>
  <c r="EM26" i="20"/>
  <c r="FN25" i="20"/>
  <c r="HP24" i="20"/>
  <c r="EV24" i="20"/>
  <c r="FW23" i="20"/>
  <c r="HY22" i="20"/>
  <c r="FE22" i="20"/>
  <c r="HP21" i="20"/>
  <c r="FE21" i="20"/>
  <c r="GF20" i="20"/>
  <c r="HG19" i="20"/>
  <c r="EM19" i="20"/>
  <c r="GO18" i="20"/>
  <c r="HP17" i="20"/>
  <c r="EV17" i="20"/>
  <c r="GX16" i="20"/>
  <c r="GX15" i="20"/>
  <c r="GX14" i="20"/>
  <c r="GF13" i="20"/>
  <c r="HG12" i="20"/>
  <c r="EM12" i="20"/>
  <c r="HG11" i="20"/>
  <c r="EM11" i="20"/>
  <c r="FW10" i="20"/>
  <c r="HY9" i="20"/>
  <c r="EV9" i="20"/>
  <c r="GO8" i="20"/>
  <c r="GF7" i="20"/>
  <c r="EM21" i="20"/>
  <c r="GO12" i="20"/>
  <c r="FN36" i="20"/>
  <c r="HG35" i="20"/>
  <c r="GX34" i="20"/>
  <c r="GF33" i="20"/>
  <c r="GF32" i="20"/>
  <c r="HG31" i="20"/>
  <c r="EM31" i="20"/>
  <c r="FN30" i="20"/>
  <c r="GF29" i="20"/>
  <c r="FW28" i="20"/>
  <c r="HY27" i="20"/>
  <c r="FE27" i="20"/>
  <c r="GF26" i="20"/>
  <c r="HG25" i="20"/>
  <c r="EM25" i="20"/>
  <c r="GO24" i="20"/>
  <c r="HP23" i="20"/>
  <c r="EV23" i="20"/>
  <c r="IH22" i="20"/>
  <c r="GX22" i="20"/>
  <c r="HG21" i="20"/>
  <c r="HY20" i="20"/>
  <c r="FE20" i="20"/>
  <c r="GF19" i="20"/>
  <c r="FN18" i="20"/>
  <c r="GO17" i="20"/>
  <c r="FW16" i="20"/>
  <c r="FW15" i="20"/>
  <c r="FW14" i="20"/>
  <c r="HY13" i="20"/>
  <c r="FE13" i="20"/>
  <c r="GF12" i="20"/>
  <c r="GF11" i="20"/>
  <c r="FN10" i="20"/>
  <c r="HP9" i="20"/>
  <c r="GF8" i="20"/>
  <c r="HY7" i="20"/>
  <c r="FE7" i="20"/>
  <c r="IH24" i="20"/>
  <c r="GO10" i="20"/>
  <c r="FN7" i="20"/>
  <c r="HG36" i="20"/>
  <c r="EM36" i="20"/>
  <c r="GX35" i="20"/>
  <c r="FW35" i="20"/>
  <c r="FW34" i="20"/>
  <c r="HY33" i="20"/>
  <c r="FE33" i="20"/>
  <c r="HY32" i="20"/>
  <c r="FE32" i="20"/>
  <c r="GF31" i="20"/>
  <c r="HY30" i="20"/>
  <c r="FE30" i="20"/>
  <c r="FW29" i="20"/>
  <c r="HP28" i="20"/>
  <c r="EV28" i="20"/>
  <c r="GX27" i="20"/>
  <c r="HY26" i="20"/>
  <c r="FE26" i="20"/>
  <c r="GF25" i="20"/>
  <c r="FN24" i="20"/>
  <c r="GO23" i="20"/>
  <c r="FW22" i="20"/>
  <c r="GX21" i="20"/>
  <c r="GX20" i="20"/>
  <c r="HY19" i="20"/>
  <c r="FE19" i="20"/>
  <c r="HG18" i="20"/>
  <c r="EM18" i="20"/>
  <c r="FN17" i="20"/>
  <c r="HP16" i="20"/>
  <c r="EV16" i="20"/>
  <c r="HP15" i="20"/>
  <c r="EV15" i="20"/>
  <c r="HP14" i="20"/>
  <c r="EV14" i="20"/>
  <c r="GX13" i="20"/>
  <c r="HY12" i="20"/>
  <c r="FE12" i="20"/>
  <c r="HY11" i="20"/>
  <c r="FE11" i="20"/>
  <c r="HY10" i="20"/>
  <c r="FE10" i="20"/>
  <c r="HG9" i="20"/>
  <c r="FN9" i="20"/>
  <c r="FW8" i="20"/>
  <c r="GX7" i="20"/>
  <c r="FN13" i="20"/>
  <c r="GF36" i="20"/>
  <c r="EV35" i="20"/>
  <c r="HP34" i="20"/>
  <c r="EV34" i="20"/>
  <c r="GX33" i="20"/>
  <c r="GX32" i="20"/>
  <c r="HY31" i="20"/>
  <c r="FE31" i="20"/>
  <c r="HP30" i="20"/>
  <c r="EV30" i="20"/>
  <c r="FN29" i="20"/>
  <c r="GO28" i="20"/>
  <c r="FW27" i="20"/>
  <c r="IH26" i="20"/>
  <c r="GX26" i="20"/>
  <c r="HY25" i="20"/>
  <c r="FE25" i="20"/>
  <c r="HG24" i="20"/>
  <c r="EM24" i="20"/>
  <c r="FN23" i="20"/>
  <c r="HP22" i="20"/>
  <c r="EV22" i="20"/>
  <c r="GO21" i="20"/>
  <c r="EV21" i="20"/>
  <c r="FW20" i="20"/>
  <c r="IH19" i="20"/>
  <c r="GX19" i="20"/>
  <c r="GF18" i="20"/>
  <c r="HG17" i="20"/>
  <c r="EM17" i="20"/>
  <c r="GO16" i="20"/>
  <c r="GO15" i="20"/>
  <c r="GO14" i="20"/>
  <c r="FW13" i="20"/>
  <c r="IH12" i="20"/>
  <c r="GX12" i="20"/>
  <c r="GX11" i="20"/>
  <c r="HP10" i="20"/>
  <c r="GX9" i="20"/>
  <c r="EM9" i="20"/>
  <c r="FN8" i="20"/>
  <c r="FW7" i="20"/>
  <c r="FN21" i="20"/>
  <c r="GF14" i="20"/>
  <c r="HY36" i="20"/>
  <c r="FE36" i="20"/>
  <c r="GO35" i="20"/>
  <c r="GO34" i="20"/>
  <c r="FW33" i="20"/>
  <c r="FW32" i="20"/>
  <c r="GX31" i="20"/>
  <c r="HG30" i="20"/>
  <c r="EM30" i="20"/>
  <c r="HY29" i="20"/>
  <c r="FE29" i="20"/>
  <c r="FN28" i="20"/>
  <c r="HP27" i="20"/>
  <c r="EV27" i="20"/>
  <c r="FW26" i="20"/>
  <c r="GX25" i="20"/>
  <c r="GF24" i="20"/>
  <c r="HG23" i="20"/>
  <c r="EM23" i="20"/>
  <c r="GO22" i="20"/>
  <c r="GF21" i="20"/>
  <c r="HP20" i="20"/>
  <c r="EV20" i="20"/>
  <c r="FW19" i="20"/>
  <c r="HY18" i="20"/>
  <c r="FE18" i="20"/>
  <c r="GF17" i="20"/>
  <c r="FN16" i="20"/>
  <c r="FN15" i="20"/>
  <c r="FN14" i="20"/>
  <c r="HP13" i="20"/>
  <c r="EV13" i="20"/>
  <c r="FW12" i="20"/>
  <c r="FW11" i="20"/>
  <c r="HG10" i="20"/>
  <c r="EV10" i="20"/>
  <c r="GO9" i="20"/>
  <c r="HY8" i="20"/>
  <c r="FE8" i="20"/>
  <c r="HP7" i="20"/>
  <c r="EV7" i="20"/>
  <c r="FW36" i="20"/>
  <c r="EM35" i="20"/>
  <c r="HG34" i="20"/>
  <c r="EM34" i="20"/>
  <c r="GO33" i="20"/>
  <c r="GO32" i="20"/>
  <c r="EV31" i="20"/>
  <c r="GO30" i="20"/>
  <c r="EM29" i="20"/>
  <c r="GO26" i="20"/>
  <c r="EV25" i="20"/>
  <c r="EM22" i="20"/>
  <c r="GO19" i="20"/>
  <c r="GX17" i="20"/>
  <c r="GO11" i="20"/>
  <c r="EM8" i="20"/>
  <c r="GX36" i="20"/>
  <c r="HY35" i="20"/>
  <c r="FN35" i="20"/>
  <c r="FN34" i="20"/>
  <c r="HP33" i="20"/>
  <c r="EV33" i="20"/>
  <c r="HP32" i="20"/>
  <c r="EV32" i="20"/>
  <c r="FW31" i="20"/>
  <c r="GX30" i="20"/>
  <c r="HP29" i="20"/>
  <c r="EV29" i="20"/>
  <c r="HG28" i="20"/>
  <c r="EM28" i="20"/>
  <c r="GO27" i="20"/>
  <c r="HP26" i="20"/>
  <c r="EV26" i="20"/>
  <c r="FW25" i="20"/>
  <c r="HY24" i="20"/>
  <c r="FE24" i="20"/>
  <c r="GF23" i="20"/>
  <c r="FN22" i="20"/>
  <c r="FW21" i="20"/>
  <c r="GO20" i="20"/>
  <c r="HP19" i="20"/>
  <c r="EV19" i="20"/>
  <c r="GX18" i="20"/>
  <c r="HY17" i="20"/>
  <c r="FE17" i="20"/>
  <c r="HG16" i="20"/>
  <c r="EM16" i="20"/>
  <c r="HG15" i="20"/>
  <c r="EM15" i="20"/>
  <c r="HG14" i="20"/>
  <c r="EM14" i="20"/>
  <c r="GO13" i="20"/>
  <c r="HP12" i="20"/>
  <c r="EV12" i="20"/>
  <c r="HP11" i="20"/>
  <c r="EV11" i="20"/>
  <c r="GX10" i="20"/>
  <c r="GF9" i="20"/>
  <c r="FE9" i="20"/>
  <c r="HP8" i="20"/>
  <c r="EV8" i="20"/>
  <c r="GO7" i="20"/>
  <c r="HP31" i="20"/>
  <c r="HG29" i="20"/>
  <c r="GF28" i="20"/>
  <c r="FN27" i="20"/>
  <c r="HP25" i="20"/>
  <c r="GX24" i="20"/>
  <c r="HY23" i="20"/>
  <c r="FE23" i="20"/>
  <c r="HG22" i="20"/>
  <c r="FN20" i="20"/>
  <c r="IH17" i="20"/>
  <c r="GF16" i="20"/>
  <c r="GF15" i="20"/>
  <c r="EM10" i="20"/>
  <c r="IH30" i="20"/>
  <c r="IH13" i="20"/>
  <c r="IH14" i="20"/>
  <c r="IH18" i="20"/>
  <c r="IH15" i="20"/>
  <c r="IH21" i="20"/>
  <c r="IH11" i="20"/>
  <c r="IH27" i="20"/>
  <c r="IH36" i="20"/>
  <c r="IH33" i="20"/>
  <c r="IH9" i="20"/>
  <c r="IH10" i="20"/>
  <c r="IH25" i="20"/>
  <c r="IH16" i="20"/>
  <c r="IH28" i="20"/>
  <c r="IH32" i="20"/>
  <c r="IH31" i="20"/>
  <c r="IH35" i="20"/>
  <c r="IH34" i="20"/>
  <c r="IH20" i="20"/>
  <c r="IH7" i="20"/>
  <c r="BA7" i="20"/>
  <c r="BA19" i="20"/>
  <c r="BA25" i="20"/>
  <c r="BA16" i="20"/>
  <c r="BA28" i="20"/>
  <c r="BA32" i="20"/>
  <c r="BA17" i="20"/>
  <c r="BA35" i="20"/>
  <c r="BC37" i="20"/>
  <c r="AY41" i="20"/>
  <c r="BA10" i="20"/>
  <c r="BA14" i="20"/>
  <c r="AZ41" i="20"/>
  <c r="BM37" i="20"/>
  <c r="P41" i="20"/>
  <c r="DL31" i="20"/>
  <c r="DL27" i="20"/>
  <c r="DL21" i="20"/>
  <c r="DL13" i="20"/>
  <c r="DL9" i="20"/>
  <c r="DC25" i="20"/>
  <c r="DC19" i="20"/>
  <c r="DC11" i="20"/>
  <c r="CT32" i="20"/>
  <c r="CT28" i="20"/>
  <c r="CK32" i="20"/>
  <c r="DL30" i="20"/>
  <c r="DL24" i="20"/>
  <c r="DL18" i="20"/>
  <c r="DL8" i="20"/>
  <c r="DC34" i="20"/>
  <c r="DC22" i="20"/>
  <c r="DC16" i="20"/>
  <c r="DC10" i="20"/>
  <c r="CT25" i="20"/>
  <c r="CT19" i="20"/>
  <c r="CT11" i="20"/>
  <c r="CK25" i="20"/>
  <c r="CK19" i="20"/>
  <c r="DL36" i="20"/>
  <c r="DL33" i="20"/>
  <c r="DL29" i="20"/>
  <c r="DL15" i="20"/>
  <c r="DC31" i="20"/>
  <c r="DC27" i="20"/>
  <c r="DC21" i="20"/>
  <c r="DC13" i="20"/>
  <c r="DC9" i="20"/>
  <c r="CT34" i="20"/>
  <c r="CT22" i="20"/>
  <c r="CT16" i="20"/>
  <c r="CT10" i="20"/>
  <c r="CK34" i="20"/>
  <c r="CK22" i="20"/>
  <c r="CK16" i="20"/>
  <c r="CK10" i="20"/>
  <c r="DL16" i="20"/>
  <c r="CT35" i="20"/>
  <c r="CT7" i="20"/>
  <c r="CK11" i="20"/>
  <c r="DL26" i="20"/>
  <c r="DL20" i="20"/>
  <c r="DL12" i="20"/>
  <c r="DC30" i="20"/>
  <c r="DC24" i="20"/>
  <c r="DC18" i="20"/>
  <c r="DC8" i="20"/>
  <c r="CT31" i="20"/>
  <c r="CT27" i="20"/>
  <c r="CT21" i="20"/>
  <c r="CT13" i="20"/>
  <c r="CT9" i="20"/>
  <c r="CK31" i="20"/>
  <c r="CK27" i="20"/>
  <c r="CK21" i="20"/>
  <c r="CK13" i="20"/>
  <c r="CK9" i="20"/>
  <c r="DC32" i="20"/>
  <c r="CT17" i="20"/>
  <c r="CK35" i="20"/>
  <c r="CK23" i="20"/>
  <c r="CK7" i="20"/>
  <c r="DL35" i="20"/>
  <c r="DL23" i="20"/>
  <c r="DL17" i="20"/>
  <c r="DL7" i="20"/>
  <c r="DC36" i="20"/>
  <c r="DC33" i="20"/>
  <c r="DC29" i="20"/>
  <c r="DC15" i="20"/>
  <c r="CT30" i="20"/>
  <c r="CT24" i="20"/>
  <c r="CT18" i="20"/>
  <c r="CT8" i="20"/>
  <c r="CK30" i="20"/>
  <c r="CK24" i="20"/>
  <c r="CK18" i="20"/>
  <c r="CK8" i="20"/>
  <c r="DL32" i="20"/>
  <c r="DL28" i="20"/>
  <c r="DL14" i="20"/>
  <c r="DC26" i="20"/>
  <c r="DC20" i="20"/>
  <c r="DC12" i="20"/>
  <c r="CT36" i="20"/>
  <c r="CT33" i="20"/>
  <c r="CT29" i="20"/>
  <c r="CT15" i="20"/>
  <c r="CK33" i="20"/>
  <c r="CK29" i="20"/>
  <c r="CK15" i="20"/>
  <c r="DL34" i="20"/>
  <c r="DL22" i="20"/>
  <c r="DL10" i="20"/>
  <c r="DC14" i="20"/>
  <c r="CK17" i="20"/>
  <c r="DL25" i="20"/>
  <c r="DL19" i="20"/>
  <c r="DL11" i="20"/>
  <c r="DC35" i="20"/>
  <c r="DC23" i="20"/>
  <c r="DC17" i="20"/>
  <c r="DC7" i="20"/>
  <c r="CT26" i="20"/>
  <c r="CT20" i="20"/>
  <c r="CT12" i="20"/>
  <c r="CK36" i="20"/>
  <c r="CK26" i="20"/>
  <c r="CK20" i="20"/>
  <c r="CK12" i="20"/>
  <c r="DC28" i="20"/>
  <c r="CT23" i="20"/>
  <c r="CT14" i="20"/>
  <c r="CK28" i="20"/>
  <c r="CK14" i="20"/>
  <c r="CB31" i="20"/>
  <c r="CB27" i="20"/>
  <c r="CB21" i="20"/>
  <c r="CB13" i="20"/>
  <c r="CB9" i="20"/>
  <c r="CB26" i="20"/>
  <c r="CB25" i="20"/>
  <c r="CB11" i="20"/>
  <c r="CB16" i="20"/>
  <c r="CB30" i="20"/>
  <c r="CB24" i="20"/>
  <c r="CB18" i="20"/>
  <c r="CB8" i="20"/>
  <c r="CB20" i="20"/>
  <c r="CB12" i="20"/>
  <c r="CB17" i="20"/>
  <c r="CB19" i="20"/>
  <c r="CB34" i="20"/>
  <c r="CB36" i="20"/>
  <c r="CB33" i="20"/>
  <c r="CB29" i="20"/>
  <c r="CB15" i="20"/>
  <c r="CB23" i="20"/>
  <c r="CB7" i="20"/>
  <c r="CB10" i="20"/>
  <c r="CB35" i="20"/>
  <c r="CB32" i="20"/>
  <c r="CB28" i="20"/>
  <c r="CB14" i="20"/>
  <c r="CB22" i="20"/>
  <c r="BS35" i="20"/>
  <c r="BS23" i="20"/>
  <c r="BS17" i="20"/>
  <c r="BS7" i="20"/>
  <c r="BS10" i="20"/>
  <c r="BS21" i="20"/>
  <c r="BS8" i="20"/>
  <c r="BS32" i="20"/>
  <c r="BS28" i="20"/>
  <c r="BS14" i="20"/>
  <c r="BS25" i="20"/>
  <c r="BS19" i="20"/>
  <c r="BS11" i="20"/>
  <c r="BS9" i="20"/>
  <c r="BS18" i="20"/>
  <c r="BS34" i="20"/>
  <c r="BS22" i="20"/>
  <c r="BS16" i="20"/>
  <c r="BS13" i="20"/>
  <c r="BS26" i="20"/>
  <c r="BS12" i="20"/>
  <c r="BS31" i="20"/>
  <c r="BS27" i="20"/>
  <c r="BS36" i="20"/>
  <c r="BS30" i="20"/>
  <c r="BS24" i="20"/>
  <c r="BS20" i="20"/>
  <c r="BS33" i="20"/>
  <c r="BS29" i="20"/>
  <c r="BS15" i="20"/>
  <c r="BJ33" i="20"/>
  <c r="BJ29" i="20"/>
  <c r="BJ15" i="20"/>
  <c r="BJ8" i="20"/>
  <c r="BJ10" i="20"/>
  <c r="BJ26" i="20"/>
  <c r="BJ20" i="20"/>
  <c r="BJ12" i="20"/>
  <c r="BJ11" i="20"/>
  <c r="BJ22" i="20"/>
  <c r="BJ13" i="20"/>
  <c r="BJ35" i="20"/>
  <c r="BJ23" i="20"/>
  <c r="BJ17" i="20"/>
  <c r="BJ19" i="20"/>
  <c r="BJ30" i="20"/>
  <c r="BJ32" i="20"/>
  <c r="BJ28" i="20"/>
  <c r="BJ14" i="20"/>
  <c r="BJ7" i="20"/>
  <c r="BJ16" i="20"/>
  <c r="BJ9" i="20"/>
  <c r="BJ25" i="20"/>
  <c r="BJ18" i="20"/>
  <c r="BJ34" i="20"/>
  <c r="BJ36" i="20"/>
  <c r="BJ31" i="20"/>
  <c r="BJ27" i="20"/>
  <c r="BJ21" i="20"/>
  <c r="BJ24" i="20"/>
  <c r="BA34" i="20"/>
  <c r="BA23" i="20"/>
  <c r="BA12" i="20"/>
  <c r="BA20" i="20"/>
  <c r="BA9" i="20"/>
  <c r="BA15" i="20"/>
  <c r="BA29" i="20"/>
  <c r="BA33" i="20"/>
  <c r="O29" i="18"/>
  <c r="BA22" i="20"/>
  <c r="BA11" i="20"/>
  <c r="BA8" i="20"/>
  <c r="BA18" i="20"/>
  <c r="BA24" i="20"/>
  <c r="BA30" i="20"/>
  <c r="BA36" i="20"/>
  <c r="BA13" i="20"/>
  <c r="BA21" i="20"/>
  <c r="BA27" i="20"/>
  <c r="BA31" i="20"/>
  <c r="IH37" i="20" l="1"/>
  <c r="HP37" i="20"/>
  <c r="GF37" i="20"/>
  <c r="FE37" i="20"/>
  <c r="GX37" i="20"/>
  <c r="HY37" i="20"/>
  <c r="HG37" i="20"/>
  <c r="FW37" i="20"/>
  <c r="EM37" i="20"/>
  <c r="GO37" i="20"/>
  <c r="EV37" i="20"/>
  <c r="FN37" i="20"/>
  <c r="BA37" i="20"/>
  <c r="DC37" i="20"/>
  <c r="BJ37" i="20"/>
  <c r="CB37" i="20"/>
  <c r="CK37" i="20"/>
  <c r="DL37" i="20"/>
  <c r="BS37" i="20"/>
  <c r="CT37" i="20"/>
  <c r="N17" i="14"/>
  <c r="O17" i="14"/>
  <c r="FM29" i="14" l="1"/>
  <c r="FM6" i="14"/>
  <c r="FM18" i="14"/>
  <c r="FM8" i="14"/>
  <c r="FM20" i="14"/>
  <c r="FM9" i="14"/>
  <c r="FM10" i="14"/>
  <c r="FM7" i="14"/>
  <c r="FM22" i="14"/>
  <c r="FM24" i="14"/>
  <c r="FM11" i="14"/>
  <c r="FM14" i="14"/>
  <c r="FM19" i="14"/>
  <c r="FM25" i="14"/>
  <c r="FM21" i="14"/>
  <c r="FM23" i="14"/>
  <c r="FM17" i="14"/>
  <c r="FM13" i="14"/>
  <c r="FM16" i="14"/>
  <c r="FM26" i="14" l="1"/>
  <c r="GJ15" i="19"/>
  <c r="GI15" i="19"/>
  <c r="GH15" i="19"/>
  <c r="GG15" i="19"/>
  <c r="GO14" i="19"/>
  <c r="GN14" i="19"/>
  <c r="GM14" i="19"/>
  <c r="GL14" i="19"/>
  <c r="GO13" i="19"/>
  <c r="GN13" i="19"/>
  <c r="GM13" i="19"/>
  <c r="GL13" i="19"/>
  <c r="GO12" i="19"/>
  <c r="GN12" i="19"/>
  <c r="GM12" i="19"/>
  <c r="GL12" i="19"/>
  <c r="GO11" i="19"/>
  <c r="GN11" i="19"/>
  <c r="GM11" i="19"/>
  <c r="GL11" i="19"/>
  <c r="GO10" i="19"/>
  <c r="GN10" i="19"/>
  <c r="GM10" i="19"/>
  <c r="GL10" i="19"/>
  <c r="GO9" i="19"/>
  <c r="GN9" i="19"/>
  <c r="GM9" i="19"/>
  <c r="GL9" i="19"/>
  <c r="GO8" i="19"/>
  <c r="GN8" i="19"/>
  <c r="GM8" i="19"/>
  <c r="GL8" i="19"/>
  <c r="GO7" i="19"/>
  <c r="GN7" i="19"/>
  <c r="GM7" i="19"/>
  <c r="GL7" i="19"/>
  <c r="P73" i="3"/>
  <c r="W73" i="3" s="1"/>
  <c r="O73" i="3"/>
  <c r="N73" i="3"/>
  <c r="M73" i="3"/>
  <c r="L73" i="3"/>
  <c r="K73" i="3"/>
  <c r="P72" i="3"/>
  <c r="W72" i="3" s="1"/>
  <c r="O72" i="3"/>
  <c r="N72" i="3"/>
  <c r="M72" i="3"/>
  <c r="L72" i="3"/>
  <c r="K72" i="3"/>
  <c r="P71" i="3"/>
  <c r="W71" i="3" s="1"/>
  <c r="O71" i="3"/>
  <c r="N71" i="3"/>
  <c r="M71" i="3"/>
  <c r="L71" i="3"/>
  <c r="K71" i="3"/>
  <c r="W70" i="3"/>
  <c r="O70" i="3"/>
  <c r="N70" i="3"/>
  <c r="M70" i="3"/>
  <c r="L70" i="3"/>
  <c r="K70" i="3"/>
  <c r="P69" i="3"/>
  <c r="W69" i="3" s="1"/>
  <c r="O69" i="3"/>
  <c r="N69" i="3"/>
  <c r="M69" i="3"/>
  <c r="L69" i="3"/>
  <c r="K69" i="3"/>
  <c r="P68" i="3"/>
  <c r="W68" i="3" s="1"/>
  <c r="O68" i="3"/>
  <c r="N68" i="3"/>
  <c r="M68" i="3"/>
  <c r="L68" i="3"/>
  <c r="K68" i="3"/>
  <c r="W67" i="3"/>
  <c r="O67" i="3"/>
  <c r="N67" i="3"/>
  <c r="M67" i="3"/>
  <c r="L67" i="3"/>
  <c r="K67" i="3"/>
  <c r="P66" i="3"/>
  <c r="W66" i="3" s="1"/>
  <c r="O66" i="3"/>
  <c r="N66" i="3"/>
  <c r="M66" i="3"/>
  <c r="L66" i="3"/>
  <c r="K66" i="3"/>
  <c r="P65" i="3"/>
  <c r="W65" i="3" s="1"/>
  <c r="O65" i="3"/>
  <c r="N65" i="3"/>
  <c r="M65" i="3"/>
  <c r="L65" i="3"/>
  <c r="K65" i="3"/>
  <c r="P64" i="3"/>
  <c r="W64" i="3" s="1"/>
  <c r="O64" i="3"/>
  <c r="N64" i="3"/>
  <c r="M64" i="3"/>
  <c r="L64" i="3"/>
  <c r="K64" i="3"/>
  <c r="P63" i="3"/>
  <c r="W63" i="3" s="1"/>
  <c r="O63" i="3"/>
  <c r="N63" i="3"/>
  <c r="M63" i="3"/>
  <c r="L63" i="3"/>
  <c r="K63" i="3"/>
  <c r="P62" i="3"/>
  <c r="W62" i="3" s="1"/>
  <c r="O62" i="3"/>
  <c r="N62" i="3"/>
  <c r="M62" i="3"/>
  <c r="L62" i="3"/>
  <c r="K62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P56" i="3"/>
  <c r="O56" i="3"/>
  <c r="N56" i="3"/>
  <c r="M56" i="3"/>
  <c r="L56" i="3"/>
  <c r="K56" i="3"/>
  <c r="W74" i="3" l="1"/>
  <c r="AQ37" i="20"/>
  <c r="AP37" i="20"/>
  <c r="AP41" i="20" s="1"/>
  <c r="AO37" i="20"/>
  <c r="AN37" i="20"/>
  <c r="AU36" i="20"/>
  <c r="AT36" i="20"/>
  <c r="AR36" i="20"/>
  <c r="AU35" i="20"/>
  <c r="AT35" i="20"/>
  <c r="AR35" i="20"/>
  <c r="AU34" i="20"/>
  <c r="AT34" i="20"/>
  <c r="AR34" i="20"/>
  <c r="AU33" i="20"/>
  <c r="AT33" i="20"/>
  <c r="AR33" i="20"/>
  <c r="AU32" i="20"/>
  <c r="AT32" i="20"/>
  <c r="AR32" i="20"/>
  <c r="AU31" i="20"/>
  <c r="AT31" i="20"/>
  <c r="AR31" i="20"/>
  <c r="AR30" i="20"/>
  <c r="AR29" i="20"/>
  <c r="AU28" i="20"/>
  <c r="AT28" i="20"/>
  <c r="AR28" i="20"/>
  <c r="AU27" i="20"/>
  <c r="AT27" i="20"/>
  <c r="AR27" i="20"/>
  <c r="AU26" i="20"/>
  <c r="AT26" i="20"/>
  <c r="AR26" i="20"/>
  <c r="AU25" i="20"/>
  <c r="AT25" i="20"/>
  <c r="AR25" i="20"/>
  <c r="AU24" i="20"/>
  <c r="AT24" i="20"/>
  <c r="AR24" i="20"/>
  <c r="AU23" i="20"/>
  <c r="AT23" i="20"/>
  <c r="AR23" i="20"/>
  <c r="AU22" i="20"/>
  <c r="AT22" i="20"/>
  <c r="AR22" i="20"/>
  <c r="AU21" i="20"/>
  <c r="AR21" i="20"/>
  <c r="AU20" i="20"/>
  <c r="AT20" i="20"/>
  <c r="AR20" i="20"/>
  <c r="AU19" i="20"/>
  <c r="AT19" i="20"/>
  <c r="AR19" i="20"/>
  <c r="AU18" i="20"/>
  <c r="AT18" i="20"/>
  <c r="AR18" i="20"/>
  <c r="AU17" i="20"/>
  <c r="AT17" i="20"/>
  <c r="AR17" i="20"/>
  <c r="AU16" i="20"/>
  <c r="AT16" i="20"/>
  <c r="AR16" i="20"/>
  <c r="AU15" i="20"/>
  <c r="AT15" i="20"/>
  <c r="AR15" i="20"/>
  <c r="AU14" i="20"/>
  <c r="AT14" i="20"/>
  <c r="AR14" i="20"/>
  <c r="AU13" i="20"/>
  <c r="AT13" i="20"/>
  <c r="AR13" i="20"/>
  <c r="AU12" i="20"/>
  <c r="AT12" i="20"/>
  <c r="AR12" i="20"/>
  <c r="AU11" i="20"/>
  <c r="AT11" i="20"/>
  <c r="AR11" i="20"/>
  <c r="AR10" i="20"/>
  <c r="AU9" i="20"/>
  <c r="AT9" i="20"/>
  <c r="AR9" i="20"/>
  <c r="AR8" i="20"/>
  <c r="AU7" i="20"/>
  <c r="AT7" i="20"/>
  <c r="AR7" i="20"/>
  <c r="AQ41" i="20" l="1"/>
  <c r="BD37" i="20"/>
  <c r="AT37" i="20"/>
  <c r="AR37" i="20"/>
  <c r="M47" i="18" l="1"/>
  <c r="M45" i="18"/>
  <c r="M34" i="18"/>
  <c r="M37" i="18" s="1"/>
  <c r="M17" i="18"/>
  <c r="K17" i="18"/>
  <c r="M11" i="18"/>
  <c r="M9" i="18"/>
  <c r="M24" i="18" l="1"/>
  <c r="M29" i="18" s="1"/>
  <c r="M27" i="18"/>
  <c r="M39" i="18"/>
  <c r="AC7" i="20" l="1"/>
  <c r="AK24" i="20"/>
  <c r="AC25" i="20"/>
  <c r="AH37" i="20" l="1"/>
  <c r="AG37" i="20"/>
  <c r="AG41" i="20" s="1"/>
  <c r="AF37" i="20"/>
  <c r="AE37" i="20"/>
  <c r="AL36" i="20"/>
  <c r="AK36" i="20"/>
  <c r="AI36" i="20"/>
  <c r="AL35" i="20"/>
  <c r="AK35" i="20"/>
  <c r="AI35" i="20"/>
  <c r="AL34" i="20"/>
  <c r="AK34" i="20"/>
  <c r="AI34" i="20"/>
  <c r="AL33" i="20"/>
  <c r="AK33" i="20"/>
  <c r="AI33" i="20"/>
  <c r="AL32" i="20"/>
  <c r="AK32" i="20"/>
  <c r="AI32" i="20"/>
  <c r="AL31" i="20"/>
  <c r="AK31" i="20"/>
  <c r="AI31" i="20"/>
  <c r="AI30" i="20"/>
  <c r="AI29" i="20"/>
  <c r="AL28" i="20"/>
  <c r="AK28" i="20"/>
  <c r="AI28" i="20"/>
  <c r="AL27" i="20"/>
  <c r="AK27" i="20"/>
  <c r="AI27" i="20"/>
  <c r="AL26" i="20"/>
  <c r="AK26" i="20"/>
  <c r="AI26" i="20"/>
  <c r="AL25" i="20"/>
  <c r="AK25" i="20"/>
  <c r="AI25" i="20"/>
  <c r="AL24" i="20"/>
  <c r="AI24" i="20"/>
  <c r="AL23" i="20"/>
  <c r="AK23" i="20"/>
  <c r="AI23" i="20"/>
  <c r="AL22" i="20"/>
  <c r="AK22" i="20"/>
  <c r="AI22" i="20"/>
  <c r="AL21" i="20"/>
  <c r="AK21" i="20"/>
  <c r="AI21" i="20"/>
  <c r="AL20" i="20"/>
  <c r="AK20" i="20"/>
  <c r="AI20" i="20"/>
  <c r="AL19" i="20"/>
  <c r="AK19" i="20"/>
  <c r="AI19" i="20"/>
  <c r="AL18" i="20"/>
  <c r="AK18" i="20"/>
  <c r="AI18" i="20"/>
  <c r="AL17" i="20"/>
  <c r="AK17" i="20"/>
  <c r="AI17" i="20"/>
  <c r="AL16" i="20"/>
  <c r="AK16" i="20"/>
  <c r="AI16" i="20"/>
  <c r="AL15" i="20"/>
  <c r="AK15" i="20"/>
  <c r="AI15" i="20"/>
  <c r="AL14" i="20"/>
  <c r="AK14" i="20"/>
  <c r="AI14" i="20"/>
  <c r="AL13" i="20"/>
  <c r="AK13" i="20"/>
  <c r="AI13" i="20"/>
  <c r="AL12" i="20"/>
  <c r="AK12" i="20"/>
  <c r="AI12" i="20"/>
  <c r="AL11" i="20"/>
  <c r="AK11" i="20"/>
  <c r="AI11" i="20"/>
  <c r="AL10" i="20"/>
  <c r="AI10" i="20"/>
  <c r="AL9" i="20"/>
  <c r="AK9" i="20"/>
  <c r="AI9" i="20"/>
  <c r="AI8" i="20"/>
  <c r="AL7" i="20"/>
  <c r="AK7" i="20"/>
  <c r="AI7" i="20"/>
  <c r="K47" i="18"/>
  <c r="K45" i="18"/>
  <c r="K34" i="18"/>
  <c r="K37" i="18" s="1"/>
  <c r="K11" i="18"/>
  <c r="K9" i="18"/>
  <c r="AU37" i="20" l="1"/>
  <c r="AH41" i="20"/>
  <c r="K24" i="18"/>
  <c r="AI37" i="20"/>
  <c r="AK37" i="20"/>
  <c r="K27" i="18" l="1"/>
  <c r="K29" i="18"/>
  <c r="K39" i="18"/>
  <c r="GS11" i="19" l="1"/>
  <c r="GQ10" i="19"/>
  <c r="GS8" i="19"/>
  <c r="GS7" i="19"/>
  <c r="GE15" i="19"/>
  <c r="GD15" i="19"/>
  <c r="GC15" i="19"/>
  <c r="GB15" i="19"/>
  <c r="FZ15" i="19"/>
  <c r="FY15" i="19"/>
  <c r="FX15" i="19"/>
  <c r="FW15" i="19"/>
  <c r="GS14" i="19"/>
  <c r="GQ13" i="19"/>
  <c r="I47" i="18"/>
  <c r="I45" i="18"/>
  <c r="GL15" i="19" l="1"/>
  <c r="GM15" i="19"/>
  <c r="GN15" i="19"/>
  <c r="GO15" i="19"/>
  <c r="GS15" i="19"/>
  <c r="GQ15" i="19"/>
  <c r="I34" i="18"/>
  <c r="I37" i="18" s="1"/>
  <c r="I9" i="18"/>
  <c r="I11" i="18"/>
  <c r="I17" i="18"/>
  <c r="LM15" i="19" l="1"/>
  <c r="KN15" i="19"/>
  <c r="IP15" i="19"/>
  <c r="JO15" i="19"/>
  <c r="GR13" i="19"/>
  <c r="HQ15" i="19"/>
  <c r="GR15" i="19"/>
  <c r="GT15" i="19"/>
  <c r="GT11" i="19"/>
  <c r="GT14" i="19"/>
  <c r="GT7" i="19"/>
  <c r="GR10" i="19"/>
  <c r="GT8" i="19"/>
  <c r="I24" i="18"/>
  <c r="I27" i="18" l="1"/>
  <c r="I29" i="18"/>
  <c r="I39" i="18"/>
  <c r="Y37" i="20" l="1"/>
  <c r="Y41" i="20" s="1"/>
  <c r="X37" i="20"/>
  <c r="X41" i="20" s="1"/>
  <c r="W37" i="20"/>
  <c r="V37" i="20"/>
  <c r="AC36" i="20"/>
  <c r="AB36" i="20"/>
  <c r="Z36" i="20"/>
  <c r="AC35" i="20"/>
  <c r="AB35" i="20"/>
  <c r="Z35" i="20"/>
  <c r="AC34" i="20"/>
  <c r="AB34" i="20"/>
  <c r="Z34" i="20"/>
  <c r="AC33" i="20"/>
  <c r="AB33" i="20"/>
  <c r="Z33" i="20"/>
  <c r="AC32" i="20"/>
  <c r="AB32" i="20"/>
  <c r="Z32" i="20"/>
  <c r="AC31" i="20"/>
  <c r="AB31" i="20"/>
  <c r="Z31" i="20"/>
  <c r="Z30" i="20"/>
  <c r="Z29" i="20"/>
  <c r="AC28" i="20"/>
  <c r="AB28" i="20"/>
  <c r="Z28" i="20"/>
  <c r="AC27" i="20"/>
  <c r="AB27" i="20"/>
  <c r="Z27" i="20"/>
  <c r="AC26" i="20"/>
  <c r="AB26" i="20"/>
  <c r="Z26" i="20"/>
  <c r="AB25" i="20"/>
  <c r="Z25" i="20"/>
  <c r="AC24" i="20"/>
  <c r="AB24" i="20"/>
  <c r="Z24" i="20"/>
  <c r="AC23" i="20"/>
  <c r="AB23" i="20"/>
  <c r="Z23" i="20"/>
  <c r="AC22" i="20"/>
  <c r="AB22" i="20"/>
  <c r="Z22" i="20"/>
  <c r="AC21" i="20"/>
  <c r="AB21" i="20"/>
  <c r="Z21" i="20"/>
  <c r="AC20" i="20"/>
  <c r="AB20" i="20"/>
  <c r="Z20" i="20"/>
  <c r="AC19" i="20"/>
  <c r="AB19" i="20"/>
  <c r="Z19" i="20"/>
  <c r="AC18" i="20"/>
  <c r="AB18" i="20"/>
  <c r="Z18" i="20"/>
  <c r="AC17" i="20"/>
  <c r="AB17" i="20"/>
  <c r="Z17" i="20"/>
  <c r="AC16" i="20"/>
  <c r="AB16" i="20"/>
  <c r="Z16" i="20"/>
  <c r="AC15" i="20"/>
  <c r="AB15" i="20"/>
  <c r="Z15" i="20"/>
  <c r="AC14" i="20"/>
  <c r="AB14" i="20"/>
  <c r="Z14" i="20"/>
  <c r="AC13" i="20"/>
  <c r="AB13" i="20"/>
  <c r="Z13" i="20"/>
  <c r="AC12" i="20"/>
  <c r="AB12" i="20"/>
  <c r="Z12" i="20"/>
  <c r="AC11" i="20"/>
  <c r="AB11" i="20"/>
  <c r="Z11" i="20"/>
  <c r="AC10" i="20"/>
  <c r="Z10" i="20"/>
  <c r="AC9" i="20"/>
  <c r="AB9" i="20"/>
  <c r="Z9" i="20"/>
  <c r="Z8" i="20"/>
  <c r="AB7" i="20"/>
  <c r="Z7" i="20"/>
  <c r="Q11" i="20"/>
  <c r="AC37" i="20" l="1"/>
  <c r="AL37" i="20"/>
  <c r="Z37" i="20"/>
  <c r="AB37" i="20"/>
  <c r="R20" i="14" l="1"/>
  <c r="R13" i="14"/>
  <c r="R21" i="14"/>
  <c r="R9" i="14"/>
  <c r="R19" i="14"/>
  <c r="R24" i="14"/>
  <c r="R18" i="14"/>
  <c r="R10" i="14"/>
  <c r="R23" i="14"/>
  <c r="R5" i="14"/>
  <c r="R16" i="14"/>
  <c r="R22" i="14"/>
  <c r="R6" i="14"/>
  <c r="R11" i="14"/>
  <c r="Q6" i="14"/>
  <c r="Q22" i="14"/>
  <c r="Q16" i="14"/>
  <c r="Q5" i="14"/>
  <c r="Q23" i="14"/>
  <c r="Q10" i="14"/>
  <c r="Q18" i="14"/>
  <c r="Q24" i="14"/>
  <c r="Q19" i="14"/>
  <c r="Q9" i="14"/>
  <c r="Q21" i="14"/>
  <c r="Q13" i="14"/>
  <c r="Q20" i="14"/>
  <c r="Q11" i="14"/>
  <c r="N6" i="14"/>
  <c r="N22" i="14"/>
  <c r="N16" i="14"/>
  <c r="N5" i="14"/>
  <c r="N23" i="14"/>
  <c r="N10" i="14"/>
  <c r="N18" i="14"/>
  <c r="N24" i="14"/>
  <c r="N19" i="14"/>
  <c r="N9" i="14"/>
  <c r="N21" i="14"/>
  <c r="N13" i="14"/>
  <c r="N20" i="14"/>
  <c r="N11" i="14"/>
  <c r="N29" i="14"/>
  <c r="O6" i="14"/>
  <c r="O22" i="14"/>
  <c r="O16" i="14"/>
  <c r="O5" i="14"/>
  <c r="O23" i="14"/>
  <c r="O10" i="14"/>
  <c r="O18" i="14"/>
  <c r="O24" i="14"/>
  <c r="O19" i="14"/>
  <c r="O9" i="14"/>
  <c r="O21" i="14"/>
  <c r="O13" i="14"/>
  <c r="O20" i="14"/>
  <c r="O11" i="14"/>
  <c r="O29" i="14"/>
  <c r="T36" i="20" l="1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S36" i="20"/>
  <c r="S35" i="20"/>
  <c r="S34" i="20"/>
  <c r="S33" i="20"/>
  <c r="S32" i="20"/>
  <c r="S31" i="20"/>
  <c r="S28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S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0" i="20"/>
  <c r="Q9" i="20"/>
  <c r="Q8" i="20"/>
  <c r="Q7" i="20"/>
  <c r="O37" i="20"/>
  <c r="N37" i="20"/>
  <c r="M37" i="20"/>
  <c r="F46" i="14"/>
  <c r="E46" i="14"/>
  <c r="D46" i="14"/>
  <c r="C46" i="14"/>
  <c r="S37" i="20" l="1"/>
  <c r="O41" i="20"/>
  <c r="O43" i="20" s="1"/>
  <c r="Q37" i="20"/>
  <c r="G37" i="20"/>
  <c r="H27" i="20" s="1"/>
  <c r="F37" i="20"/>
  <c r="E37" i="20"/>
  <c r="D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H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H32" i="20" l="1"/>
  <c r="H31" i="20"/>
  <c r="T37" i="20"/>
  <c r="H10" i="20"/>
  <c r="H17" i="20"/>
  <c r="H22" i="20"/>
  <c r="H7" i="20"/>
  <c r="H14" i="20"/>
  <c r="H34" i="20"/>
  <c r="H30" i="20"/>
  <c r="H33" i="20"/>
  <c r="J37" i="20"/>
  <c r="H8" i="20"/>
  <c r="H13" i="20"/>
  <c r="H21" i="20"/>
  <c r="H26" i="20"/>
  <c r="K37" i="20"/>
  <c r="H11" i="20"/>
  <c r="H15" i="20"/>
  <c r="H19" i="20"/>
  <c r="H23" i="20"/>
  <c r="H24" i="20"/>
  <c r="H28" i="20"/>
  <c r="H35" i="20"/>
  <c r="H36" i="20"/>
  <c r="H9" i="20"/>
  <c r="H12" i="20"/>
  <c r="H16" i="20"/>
  <c r="H20" i="20"/>
  <c r="H25" i="20"/>
  <c r="H29" i="20"/>
  <c r="H37" i="20" l="1"/>
  <c r="K26" i="14"/>
  <c r="J26" i="14"/>
  <c r="E26" i="14"/>
  <c r="D26" i="14"/>
  <c r="L17" i="14" l="1"/>
  <c r="L7" i="14"/>
  <c r="F16" i="14"/>
  <c r="F17" i="14"/>
  <c r="F7" i="14"/>
  <c r="L21" i="14"/>
  <c r="O26" i="14"/>
  <c r="F29" i="14"/>
  <c r="F5" i="14"/>
  <c r="L6" i="14"/>
  <c r="F21" i="14"/>
  <c r="L23" i="14"/>
  <c r="F8" i="14"/>
  <c r="L13" i="14"/>
  <c r="L24" i="14"/>
  <c r="F20" i="14"/>
  <c r="F10" i="14"/>
  <c r="L16" i="14"/>
  <c r="L9" i="14"/>
  <c r="F19" i="14"/>
  <c r="F22" i="14"/>
  <c r="L18" i="14"/>
  <c r="L11" i="14"/>
  <c r="F13" i="14"/>
  <c r="F24" i="14"/>
  <c r="F23" i="14"/>
  <c r="F6" i="14"/>
  <c r="L22" i="14"/>
  <c r="L10" i="14"/>
  <c r="L19" i="14"/>
  <c r="L20" i="14"/>
  <c r="F11" i="14"/>
  <c r="F9" i="14"/>
  <c r="F18" i="14"/>
  <c r="L29" i="14"/>
  <c r="L5" i="14"/>
  <c r="L8" i="14"/>
  <c r="L26" i="14" l="1"/>
  <c r="F26" i="14"/>
  <c r="G47" i="18" l="1"/>
  <c r="G45" i="18"/>
  <c r="C44" i="18"/>
  <c r="G34" i="18"/>
  <c r="G17" i="18"/>
  <c r="G11" i="18"/>
  <c r="G9" i="18"/>
  <c r="G24" i="18" l="1"/>
  <c r="G37" i="18"/>
  <c r="G27" i="18" l="1"/>
  <c r="G29" i="18"/>
  <c r="G39" i="18"/>
  <c r="AE39" i="18" s="1"/>
  <c r="AE40" i="18" s="1"/>
  <c r="P37" i="3"/>
  <c r="O37" i="3"/>
  <c r="P18" i="3"/>
  <c r="O18" i="3"/>
  <c r="P74" i="3" l="1"/>
  <c r="O74" i="3"/>
  <c r="K18" i="3" l="1"/>
  <c r="L18" i="3"/>
  <c r="M18" i="3"/>
  <c r="N18" i="3" l="1"/>
  <c r="L37" i="3" l="1"/>
  <c r="K37" i="3"/>
  <c r="M37" i="3" l="1"/>
  <c r="N37" i="3"/>
  <c r="K74" i="3" l="1"/>
  <c r="M74" i="3"/>
  <c r="L74" i="3"/>
  <c r="N74" i="3" l="1"/>
</calcChain>
</file>

<file path=xl/sharedStrings.xml><?xml version="1.0" encoding="utf-8"?>
<sst xmlns="http://schemas.openxmlformats.org/spreadsheetml/2006/main" count="2763" uniqueCount="368">
  <si>
    <t>CUENTAS</t>
  </si>
  <si>
    <t>RECUPERACION</t>
  </si>
  <si>
    <t>MONTOS</t>
  </si>
  <si>
    <t>PORTAFOLIO</t>
  </si>
  <si>
    <t>ASIGNACION</t>
  </si>
  <si>
    <t>CAMPECHE</t>
  </si>
  <si>
    <t>CD DEL CARMEN</t>
  </si>
  <si>
    <t>MERIDA</t>
  </si>
  <si>
    <t>MONTERREY</t>
  </si>
  <si>
    <t>COAPA</t>
  </si>
  <si>
    <t>ECATEPEC</t>
  </si>
  <si>
    <t>MOLINA</t>
  </si>
  <si>
    <t>MORELIA</t>
  </si>
  <si>
    <t>QUERETARO</t>
  </si>
  <si>
    <t>ACAPULCO</t>
  </si>
  <si>
    <t>OAXACA</t>
  </si>
  <si>
    <t>PUEBLA</t>
  </si>
  <si>
    <t>AGUASCALIENTES</t>
  </si>
  <si>
    <t>CD JUAREZ</t>
  </si>
  <si>
    <t>GUADALAJARA</t>
  </si>
  <si>
    <t>LEON</t>
  </si>
  <si>
    <t>TAMPICO</t>
  </si>
  <si>
    <t>COATZACOALCOS</t>
  </si>
  <si>
    <t>TABASCO</t>
  </si>
  <si>
    <t>TAPACHULA</t>
  </si>
  <si>
    <t>CORDOBA</t>
  </si>
  <si>
    <t>POZA RICA</t>
  </si>
  <si>
    <t>VERACRUZ</t>
  </si>
  <si>
    <t>XALAPA</t>
  </si>
  <si>
    <t>MUNDO E</t>
  </si>
  <si>
    <t>CHIHUAHUA</t>
  </si>
  <si>
    <t>SAN LUIS POTOSI</t>
  </si>
  <si>
    <t>MAZATLAN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</si>
  <si>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</si>
  <si>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</si>
  <si>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</si>
  <si>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</si>
  <si>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</si>
  <si>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</si>
  <si>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</si>
  <si>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</si>
  <si>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</si>
  <si>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DICIEMBRE</t>
  </si>
  <si>
    <t>MONTO</t>
  </si>
  <si>
    <t>OCTUBRE</t>
  </si>
  <si>
    <t>NOVIEMBRE</t>
  </si>
  <si>
    <t>ASIGNACIÓN</t>
  </si>
  <si>
    <t>RECUPERACIÓN</t>
  </si>
  <si>
    <t>AGENCIA</t>
  </si>
  <si>
    <t>ALDAMA</t>
  </si>
  <si>
    <t>TDC - VIGENTE (BF2)</t>
  </si>
  <si>
    <t>TDC -  CASTIGADO (BF7)</t>
  </si>
  <si>
    <t>CJSE</t>
  </si>
  <si>
    <t>GMESIN</t>
  </si>
  <si>
    <t>LEGALSOL</t>
  </si>
  <si>
    <t>PREA</t>
  </si>
  <si>
    <t>REMEDIAL</t>
  </si>
  <si>
    <t>REYNA</t>
  </si>
  <si>
    <t>SELEG</t>
  </si>
  <si>
    <t>SEPROAG</t>
  </si>
  <si>
    <t>SERTEC</t>
  </si>
  <si>
    <t>SIGA</t>
  </si>
  <si>
    <t>TELREC</t>
  </si>
  <si>
    <t>PERIODO</t>
  </si>
  <si>
    <t xml:space="preserve">ASIGNACION </t>
  </si>
  <si>
    <t>PLAZAS</t>
  </si>
  <si>
    <t>TOTAL</t>
  </si>
  <si>
    <t xml:space="preserve"> AGENCIAS</t>
  </si>
  <si>
    <t xml:space="preserve">TOTAL </t>
  </si>
  <si>
    <t>Aportaciones Cobranza Extrajudicial</t>
  </si>
  <si>
    <t>Medio de Pago</t>
  </si>
  <si>
    <t>Dependencias</t>
  </si>
  <si>
    <t>Bancos</t>
  </si>
  <si>
    <t>Gran Total</t>
  </si>
  <si>
    <t>Castigado</t>
  </si>
  <si>
    <t>Portafolio Activo</t>
  </si>
  <si>
    <t>Vigente</t>
  </si>
  <si>
    <t>Vencida</t>
  </si>
  <si>
    <t>Pagada</t>
  </si>
  <si>
    <t>AP2</t>
  </si>
  <si>
    <t>AP1</t>
  </si>
  <si>
    <t>Voluntary (Bancos)</t>
  </si>
  <si>
    <t>Portafolio Asignado (Saldo Insoluto)</t>
  </si>
  <si>
    <t>Castigo Asignado (SK)</t>
  </si>
  <si>
    <t>Total Ingreso Portafolio</t>
  </si>
  <si>
    <t>x Pagos a Vencida</t>
  </si>
  <si>
    <t>Nómina 2018</t>
  </si>
  <si>
    <t>AGENCIAS</t>
  </si>
  <si>
    <t>SIN ASIGNACION</t>
  </si>
  <si>
    <t>TUXTLA</t>
  </si>
  <si>
    <t>TOTAL 2018</t>
  </si>
  <si>
    <t>CALL CENTER CSB</t>
  </si>
  <si>
    <t>AGENCIAS INACTIVAS</t>
  </si>
  <si>
    <t>AGENCIAS JUDICIAL</t>
  </si>
  <si>
    <t>SALDO</t>
  </si>
  <si>
    <t>SALDO DEUDOR</t>
  </si>
  <si>
    <t>MONTO RECUPERADO</t>
  </si>
  <si>
    <t xml:space="preserve">INSTITUCIONAL - VIGENTE </t>
  </si>
  <si>
    <t xml:space="preserve"> - INSTALADO (NOMINA)</t>
  </si>
  <si>
    <t xml:space="preserve"> - NO INSTALADO (BANCOS)</t>
  </si>
  <si>
    <t>INSTITUCIONAL - CASTIGADO</t>
  </si>
  <si>
    <t xml:space="preserve"> - CASTIGADO NO INSTALADO (BANCOS)</t>
  </si>
  <si>
    <t>MOVIMIENTOS</t>
  </si>
  <si>
    <t>DINERO</t>
  </si>
  <si>
    <t>ANALISIS</t>
  </si>
  <si>
    <t xml:space="preserve">SALDO </t>
  </si>
  <si>
    <t>ENERO 2019</t>
  </si>
  <si>
    <t>VARIACION</t>
  </si>
  <si>
    <t>LIQUIDACIÓN</t>
  </si>
  <si>
    <t>%CTAS</t>
  </si>
  <si>
    <t>COBRANZA MENSUAL PROMEDIO</t>
  </si>
  <si>
    <t>24 MESES</t>
  </si>
  <si>
    <t>12 MESES</t>
  </si>
  <si>
    <t>LIQUIDACIÓN MENSUAL PROMEDIO</t>
  </si>
  <si>
    <t>COBRANZA</t>
  </si>
  <si>
    <t>% DE LIQUIDACION 2019</t>
  </si>
  <si>
    <t>CALIFICACION</t>
  </si>
  <si>
    <t>CUERNAVACA</t>
  </si>
  <si>
    <t>CARTERA</t>
  </si>
  <si>
    <t>PERSONAS</t>
  </si>
  <si>
    <t>PLAZA</t>
  </si>
  <si>
    <t>OTROS</t>
  </si>
  <si>
    <t>INSEGURIDAD</t>
  </si>
  <si>
    <t>NO</t>
  </si>
  <si>
    <t>CAUSAS</t>
  </si>
  <si>
    <t>JP</t>
  </si>
  <si>
    <t>A</t>
  </si>
  <si>
    <t>G</t>
  </si>
  <si>
    <t>R</t>
  </si>
  <si>
    <t>OBSERVACIONES</t>
  </si>
  <si>
    <t>UBICACIÓN</t>
  </si>
  <si>
    <t>MINIMA</t>
  </si>
  <si>
    <t xml:space="preserve"> CAPACITACION</t>
  </si>
  <si>
    <t>PLANTILLA</t>
  </si>
  <si>
    <t>SNTE 8 Y 42</t>
  </si>
  <si>
    <t>SIN PLANTILLA</t>
  </si>
  <si>
    <t>FALTA PLANTILLA</t>
  </si>
  <si>
    <t>EXPERIENCIA</t>
  </si>
  <si>
    <t>CARTERA MINIMA</t>
  </si>
  <si>
    <t>CAPACITACION</t>
  </si>
  <si>
    <t>SI</t>
  </si>
  <si>
    <t>DISTANCIA</t>
  </si>
  <si>
    <t>ENE'17</t>
  </si>
  <si>
    <t>FEB'17</t>
  </si>
  <si>
    <t>MAR'17</t>
  </si>
  <si>
    <t>ABR'17</t>
  </si>
  <si>
    <t>MAY'17</t>
  </si>
  <si>
    <t>JUN'17</t>
  </si>
  <si>
    <t>JUL'17</t>
  </si>
  <si>
    <t>AGO'17</t>
  </si>
  <si>
    <t>SEP'17</t>
  </si>
  <si>
    <t>OCT'17</t>
  </si>
  <si>
    <t>NOV'17</t>
  </si>
  <si>
    <t>DIC'17</t>
  </si>
  <si>
    <t>ENE'18</t>
  </si>
  <si>
    <t>FEB'18</t>
  </si>
  <si>
    <t>MAR'18</t>
  </si>
  <si>
    <t>ABR'18</t>
  </si>
  <si>
    <t>MAY'18</t>
  </si>
  <si>
    <t>JUN'18</t>
  </si>
  <si>
    <t>JUL'18</t>
  </si>
  <si>
    <t>AGO'18</t>
  </si>
  <si>
    <t>SEP'18</t>
  </si>
  <si>
    <t>OCT'18</t>
  </si>
  <si>
    <t>NOV'18</t>
  </si>
  <si>
    <t>DIC'18</t>
  </si>
  <si>
    <t>TOTAL 2017</t>
  </si>
  <si>
    <t>ENE'19</t>
  </si>
  <si>
    <t>FEB'19</t>
  </si>
  <si>
    <t>MAR'19</t>
  </si>
  <si>
    <t>ABR'19</t>
  </si>
  <si>
    <t>MAY'19</t>
  </si>
  <si>
    <t>JUN'19</t>
  </si>
  <si>
    <t>JUL'19</t>
  </si>
  <si>
    <t>AGO'19</t>
  </si>
  <si>
    <t>SEP'19</t>
  </si>
  <si>
    <t>OCT'19</t>
  </si>
  <si>
    <t>NOV'19</t>
  </si>
  <si>
    <t>DIC'19</t>
  </si>
  <si>
    <t>TOTAL 2019</t>
  </si>
  <si>
    <t>No Cuentas</t>
  </si>
  <si>
    <t>Saldo Deudor</t>
  </si>
  <si>
    <t>Monto Recuperación</t>
  </si>
  <si>
    <t>INSTITUCIONAL - VIGENTE TOTAL</t>
  </si>
  <si>
    <t>INSTITUCIONAL -  VIGENTE INSTALADO (NOMINA)</t>
  </si>
  <si>
    <t>INSTITUCIONAL -  VIGENTE NO INSTALADO (BANCOS)</t>
  </si>
  <si>
    <t>INSTITUCIONAL - CASTIGADO TOTAL</t>
  </si>
  <si>
    <t>INSTITUCIONAL - CASTIGADO INSTALADO (NOMINA)</t>
  </si>
  <si>
    <t>INSTITUCIONAL - CASTIGADO NO INSTALADO (BANCOS)</t>
  </si>
  <si>
    <t>Total AGENCIAS</t>
  </si>
  <si>
    <t>Total CJSE</t>
  </si>
  <si>
    <t>Total GMESIN</t>
  </si>
  <si>
    <t>Total LEGALSOL</t>
  </si>
  <si>
    <t>Total PREA</t>
  </si>
  <si>
    <t>Total REMEDIAL</t>
  </si>
  <si>
    <t>Total REYNA</t>
  </si>
  <si>
    <t>Total SELEG</t>
  </si>
  <si>
    <t>Total SEPROAG</t>
  </si>
  <si>
    <t>Total SERTEC</t>
  </si>
  <si>
    <t>Total SIGA</t>
  </si>
  <si>
    <t>Total TELREC</t>
  </si>
  <si>
    <t>Total AGENCIAS INACTIVAS</t>
  </si>
  <si>
    <t>Total AGENCIAS JUDICIAL</t>
  </si>
  <si>
    <t>Total SIN ASIGNACION</t>
  </si>
  <si>
    <t>MOVIMIENTO</t>
  </si>
  <si>
    <t>PRODUCTO</t>
  </si>
  <si>
    <t>TDC</t>
  </si>
  <si>
    <t>INSTITUCIONAL</t>
  </si>
  <si>
    <t>BANCOS</t>
  </si>
  <si>
    <t>VIGENTE</t>
  </si>
  <si>
    <t>VENCIDO</t>
  </si>
  <si>
    <t>FEBRERO 2019</t>
  </si>
  <si>
    <t>MARZO 2019</t>
  </si>
  <si>
    <t>NO CONTACTADA</t>
  </si>
  <si>
    <t>CONTACTADA</t>
  </si>
  <si>
    <t>Total general</t>
  </si>
  <si>
    <t>CÓRDOBA</t>
  </si>
  <si>
    <t>LEÒN</t>
  </si>
  <si>
    <t>TDC - CASTIGADO (BF7)</t>
  </si>
  <si>
    <t>GESTION / DICTAMEN PLAZAS</t>
  </si>
  <si>
    <t>REME</t>
  </si>
  <si>
    <t>GESTION / DICTAMEN AGENCIAS</t>
  </si>
  <si>
    <t>ABRIL 2019</t>
  </si>
  <si>
    <t xml:space="preserve">TUXTLA </t>
  </si>
  <si>
    <t>CALLCEN1</t>
  </si>
  <si>
    <t>CCV</t>
  </si>
  <si>
    <t xml:space="preserve"> OTRO CANAL</t>
  </si>
  <si>
    <t>OTRO CANAL</t>
  </si>
  <si>
    <t>CECI</t>
  </si>
  <si>
    <t>RECCARSE</t>
  </si>
  <si>
    <t>ULLOA</t>
  </si>
  <si>
    <t>MAYO 2019</t>
  </si>
  <si>
    <t>Total CECI</t>
  </si>
  <si>
    <t>Total RECCARSE</t>
  </si>
  <si>
    <t>Total ULLOA</t>
  </si>
  <si>
    <t>Total CALL CENTER CSB</t>
  </si>
  <si>
    <t>CUENTAS ASIGNADAS</t>
  </si>
  <si>
    <t xml:space="preserve"> CONTACTO</t>
  </si>
  <si>
    <t>VALORES</t>
  </si>
  <si>
    <t>REGION</t>
  </si>
  <si>
    <t>B</t>
  </si>
  <si>
    <t>M</t>
  </si>
  <si>
    <t>OFICINAS EN TIENDAS CHEDRAUI</t>
  </si>
  <si>
    <t>OFICINAS RENTADAS</t>
  </si>
  <si>
    <t>REGION MEXICO</t>
  </si>
  <si>
    <t>REGION TUXTLA</t>
  </si>
  <si>
    <t>REGION PUEBLA</t>
  </si>
  <si>
    <t>PLAZAS CERRADAS 2018 - 2019</t>
  </si>
  <si>
    <t>JUNIO 2019</t>
  </si>
  <si>
    <t>ONE</t>
  </si>
  <si>
    <t>Total ONE</t>
  </si>
  <si>
    <t>REGION XALAPA</t>
  </si>
  <si>
    <t>INST</t>
  </si>
  <si>
    <t>Ilocalizable - Gestión Domiciliaria</t>
  </si>
  <si>
    <t>Ilocalizable - Gestión Telefónica</t>
  </si>
  <si>
    <t>Negativa de Pago</t>
  </si>
  <si>
    <t>Proceso de Localización - Acción Electrónica</t>
  </si>
  <si>
    <t>Proceso de Localización - Carta de Cobranza</t>
  </si>
  <si>
    <t>Proceso de Localización - Mensaje con Tercero</t>
  </si>
  <si>
    <t>Proceso de Localización - Mensaje en Buzón</t>
  </si>
  <si>
    <t>Promesa de Pago Rota</t>
  </si>
  <si>
    <t>Revisión por Aclaración</t>
  </si>
  <si>
    <t>TOTAL GENERAL</t>
  </si>
  <si>
    <t>CR=</t>
  </si>
  <si>
    <t>JULIO 2019</t>
  </si>
  <si>
    <t>T</t>
  </si>
  <si>
    <t>SUPERVISOR</t>
  </si>
  <si>
    <t>MILTON JAUREGUI FUENTES</t>
  </si>
  <si>
    <t>EDGAR GARCIA PEREZ</t>
  </si>
  <si>
    <t>Promesa de Pago Pendiente</t>
  </si>
  <si>
    <t>Cesión CCV</t>
  </si>
  <si>
    <t>vs Portafolio</t>
  </si>
  <si>
    <t>Saldo Vencido Total asignado</t>
  </si>
  <si>
    <t>vs Saldo Vencido</t>
  </si>
  <si>
    <t>DIFERENCIA</t>
  </si>
  <si>
    <t>CALLCENTER</t>
  </si>
  <si>
    <t>TDC- VIGENTE (BF2)</t>
  </si>
  <si>
    <t>% CONT</t>
  </si>
  <si>
    <t>% NO CONTAC</t>
  </si>
  <si>
    <t>Total BF2</t>
  </si>
  <si>
    <t>Total BF7</t>
  </si>
  <si>
    <t>Total INST</t>
  </si>
  <si>
    <t>Con Pago - Bancos</t>
  </si>
  <si>
    <t>ESTRATEGIA - STAND BEY</t>
  </si>
  <si>
    <t>% ST BEY</t>
  </si>
  <si>
    <t>AGOSTO 2019</t>
  </si>
  <si>
    <t>SEPTIEMBRE 2019</t>
  </si>
  <si>
    <t>OCTUBRE 2019</t>
  </si>
  <si>
    <t>NOVIEMBRE 2019</t>
  </si>
  <si>
    <t>DICIEMBRE 2019</t>
  </si>
  <si>
    <t>2019</t>
  </si>
  <si>
    <t>IGNEA</t>
  </si>
  <si>
    <t>Total IGNEA</t>
  </si>
  <si>
    <t>Proceso Judicial - Sin Gestión</t>
  </si>
  <si>
    <t>POLYGON</t>
  </si>
  <si>
    <t>Total POLYGON</t>
  </si>
  <si>
    <t>Ilocalizable</t>
  </si>
  <si>
    <t>POLY</t>
  </si>
  <si>
    <t>ENERO 2020</t>
  </si>
  <si>
    <t>FEBRERO 2020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</si>
  <si>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</si>
  <si>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</si>
  <si>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</si>
  <si>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</si>
  <si>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</si>
  <si>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</si>
  <si>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</si>
  <si>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</si>
  <si>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</si>
  <si>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</si>
  <si>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TOTAL 2020</t>
  </si>
  <si>
    <t>2020</t>
  </si>
  <si>
    <t>INGRESOS RECONOCIDOS 2019</t>
  </si>
  <si>
    <t>INGRESOS RECONOCIDOS 2020</t>
  </si>
  <si>
    <t>ENE'20</t>
  </si>
  <si>
    <t>ESTRATEGIA - STAND BY</t>
  </si>
  <si>
    <t>CALLCEN6</t>
  </si>
  <si>
    <t>Sin gestión en el periodo</t>
  </si>
  <si>
    <t>Sin gestión</t>
  </si>
  <si>
    <t>Defunción</t>
  </si>
  <si>
    <t>Ilocalizable - Gestión Telefónica/Domiciliaria</t>
  </si>
  <si>
    <t>Promesa de Pago Rota/Pendiente</t>
  </si>
  <si>
    <t>FEB'20</t>
  </si>
  <si>
    <t>Cierre de Febrero 2020</t>
  </si>
  <si>
    <t>TOTAL CALLCEN1</t>
  </si>
  <si>
    <t>TOTAL CALLCEN6</t>
  </si>
  <si>
    <t>TOTAL CCV</t>
  </si>
  <si>
    <t>TOTAL CECI</t>
  </si>
  <si>
    <t>Defunción sin evidencia</t>
  </si>
  <si>
    <t>TOTAL CJSE</t>
  </si>
  <si>
    <t>Con Pago - Nómina/Bancos</t>
  </si>
  <si>
    <t>TOTAL GMESIN</t>
  </si>
  <si>
    <t>TOTAL IGNEA</t>
  </si>
  <si>
    <t>TOTAL LEGALSOL</t>
  </si>
  <si>
    <t>TOTAL POLY</t>
  </si>
  <si>
    <t>TOTAL PREA</t>
  </si>
  <si>
    <t>TOTAL RECCARSE</t>
  </si>
  <si>
    <t>TOTAL REME</t>
  </si>
  <si>
    <t>TOTAL REYNA</t>
  </si>
  <si>
    <t>TOTAL SELEG</t>
  </si>
  <si>
    <t>TOTAL SEPROAG</t>
  </si>
  <si>
    <t>TOTAL SERTEC</t>
  </si>
  <si>
    <t>TOTAL TELREC</t>
  </si>
  <si>
    <t>TOTAL ACAPULCO</t>
  </si>
  <si>
    <t>TOTAL CD JUAREZ</t>
  </si>
  <si>
    <t>TOTAL CHIHUAHUA</t>
  </si>
  <si>
    <t>TOTAL COAPA</t>
  </si>
  <si>
    <t>TOTAL COATZACOALCOS</t>
  </si>
  <si>
    <t>TOTAL CÓRDOBA</t>
  </si>
  <si>
    <t>TOTAL CUERNAVACA</t>
  </si>
  <si>
    <t>TOTAL ECATEPEC</t>
  </si>
  <si>
    <t>TOTAL GUADALAJARA</t>
  </si>
  <si>
    <t>TOTAL LEÒN</t>
  </si>
  <si>
    <t>TOTAL MAZATLAN</t>
  </si>
  <si>
    <t>TOTAL MOLINA</t>
  </si>
  <si>
    <t>TOTAL MONTERREY</t>
  </si>
  <si>
    <t>TOTAL MORELIA</t>
  </si>
  <si>
    <t>TOTAL MUNDO E</t>
  </si>
  <si>
    <t>TOTAL OAXACA</t>
  </si>
  <si>
    <t>TOTAL POZA RICA</t>
  </si>
  <si>
    <t>TOTAL PUEBLA</t>
  </si>
  <si>
    <t>TOTAL TABASCO</t>
  </si>
  <si>
    <t>TOTAL TAMPICO</t>
  </si>
  <si>
    <t>TOTAL TAPACHULA</t>
  </si>
  <si>
    <t xml:space="preserve">TOTAL TUXTLA </t>
  </si>
  <si>
    <t>TOTAL VERACRUZ</t>
  </si>
  <si>
    <t>TOTAL XALAPA</t>
  </si>
  <si>
    <t>Esto lo van a pegar ellos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</si>
</sst>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&quot;$&quot;* #,##0_-;\-&quot;$&quot;* #,##0_-;_-&quot;$&quot;* &quot;-&quot;??_-;_-@_-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i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b/>
      <sz val="8"/>
      <color theme="1"/>
      <name val="Arial Narrow"/>
      <family val="2"/>
    </font>
    <font>
      <sz val="9"/>
      <name val="Arial"/>
      <family val="2"/>
    </font>
    <font>
      <b/>
      <sz val="16"/>
      <color theme="1"/>
      <name val="Arial Narrow"/>
      <family val="2"/>
    </font>
    <font>
      <b/>
      <sz val="9"/>
      <color theme="0"/>
      <name val="Arial"/>
      <family val="2"/>
    </font>
    <font>
      <sz val="8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8"/>
      <color theme="1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Calibri"/>
      <family val="2"/>
      <scheme val="minor"/>
    </font>
    <font>
      <b/>
      <i/>
      <sz val="8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color rgb="FF0070C0"/>
      <name val="Calibri"/>
      <family val="2"/>
      <scheme val="minor"/>
    </font>
    <font>
      <sz val="10"/>
      <color theme="0"/>
      <name val="Arial Narrow"/>
      <family val="2"/>
    </font>
    <font>
      <sz val="11"/>
      <color theme="6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70C0"/>
      </left>
      <right style="dotted">
        <color rgb="FF0070C0"/>
      </right>
      <top style="thin">
        <color rgb="FF0070C0"/>
      </top>
      <bottom style="thin">
        <color rgb="FF0070C0"/>
      </bottom>
      <diagonal/>
    </border>
    <border>
      <left style="dotted">
        <color rgb="FF0070C0"/>
      </left>
      <right style="dotted">
        <color rgb="FF0070C0"/>
      </right>
      <top style="thin">
        <color rgb="FF0070C0"/>
      </top>
      <bottom style="thin">
        <color rgb="FF0070C0"/>
      </bottom>
      <diagonal/>
    </border>
    <border>
      <left style="dotted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dotted">
        <color rgb="FF0070C0"/>
      </right>
      <top/>
      <bottom/>
      <diagonal/>
    </border>
    <border>
      <left style="dotted">
        <color rgb="FF0070C0"/>
      </left>
      <right style="dotted">
        <color rgb="FF0070C0"/>
      </right>
      <top/>
      <bottom/>
      <diagonal/>
    </border>
    <border>
      <left style="dotted">
        <color rgb="FF0070C0"/>
      </left>
      <right style="thin">
        <color rgb="FF0070C0"/>
      </right>
      <top/>
      <bottom/>
      <diagonal/>
    </border>
    <border>
      <left/>
      <right style="thin">
        <color rgb="FF0070C0"/>
      </right>
      <top/>
      <bottom/>
      <diagonal/>
    </border>
    <border>
      <left style="dotted">
        <color rgb="FF0070C0"/>
      </left>
      <right style="dotted">
        <color rgb="FF0070C0"/>
      </right>
      <top/>
      <bottom style="thin">
        <color rgb="FF0070C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theme="4" tint="0.39997558519241921"/>
      </top>
      <bottom style="thin">
        <color rgb="FF0070C0"/>
      </bottom>
      <diagonal/>
    </border>
    <border>
      <left style="thin">
        <color rgb="FF0070C0"/>
      </left>
      <right style="dotted">
        <color rgb="FF0070C0"/>
      </right>
      <top style="thin">
        <color theme="4" tint="0.39997558519241921"/>
      </top>
      <bottom style="thin">
        <color rgb="FF0070C0"/>
      </bottom>
      <diagonal/>
    </border>
    <border>
      <left style="dotted">
        <color rgb="FF0070C0"/>
      </left>
      <right style="dotted">
        <color rgb="FF0070C0"/>
      </right>
      <top style="thin">
        <color theme="4" tint="0.39997558519241921"/>
      </top>
      <bottom style="thin">
        <color rgb="FF0070C0"/>
      </bottom>
      <diagonal/>
    </border>
    <border>
      <left style="dotted">
        <color rgb="FF0070C0"/>
      </left>
      <right style="thin">
        <color rgb="FF0070C0"/>
      </right>
      <top style="thin">
        <color theme="4" tint="0.39997558519241921"/>
      </top>
      <bottom style="thin">
        <color rgb="FF0070C0"/>
      </bottom>
      <diagonal/>
    </border>
    <border>
      <left/>
      <right style="thin">
        <color rgb="FF0070C0"/>
      </right>
      <top style="thin">
        <color theme="4" tint="0.39997558519241921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 style="thin">
        <color theme="4" tint="0.39997558519241921"/>
      </top>
      <bottom/>
      <diagonal/>
    </border>
  </borders>
  <cellStyleXfs count="2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5">
    <xf numFmtId="0" fontId="0" fillId="0" borderId="0" xfId="0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9" fillId="0" borderId="0" xfId="0" applyFont="1"/>
    <xf numFmtId="165" fontId="9" fillId="0" borderId="7" xfId="2" applyNumberFormat="1" applyFont="1" applyBorder="1" applyAlignment="1">
      <alignment horizontal="right" vertical="center"/>
    </xf>
    <xf numFmtId="0" fontId="9" fillId="4" borderId="7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0" xfId="0" applyBorder="1"/>
    <xf numFmtId="0" fontId="13" fillId="0" borderId="0" xfId="0" applyFont="1" applyBorder="1"/>
    <xf numFmtId="17" fontId="13" fillId="0" borderId="0" xfId="0" applyNumberFormat="1" applyFont="1" applyBorder="1" applyAlignment="1">
      <alignment horizontal="center"/>
    </xf>
    <xf numFmtId="0" fontId="14" fillId="7" borderId="0" xfId="0" applyFont="1" applyFill="1" applyBorder="1"/>
    <xf numFmtId="41" fontId="14" fillId="7" borderId="0" xfId="0" applyNumberFormat="1" applyFont="1" applyFill="1" applyBorder="1"/>
    <xf numFmtId="3" fontId="14" fillId="7" borderId="0" xfId="0" applyNumberFormat="1" applyFont="1" applyFill="1" applyBorder="1"/>
    <xf numFmtId="0" fontId="14" fillId="6" borderId="0" xfId="0" applyFont="1" applyFill="1" applyBorder="1"/>
    <xf numFmtId="41" fontId="14" fillId="6" borderId="0" xfId="0" applyNumberFormat="1" applyFont="1" applyFill="1" applyBorder="1"/>
    <xf numFmtId="3" fontId="14" fillId="6" borderId="0" xfId="0" applyNumberFormat="1" applyFont="1" applyFill="1" applyBorder="1"/>
    <xf numFmtId="0" fontId="14" fillId="0" borderId="0" xfId="0" applyFont="1" applyBorder="1"/>
    <xf numFmtId="41" fontId="13" fillId="0" borderId="9" xfId="0" applyNumberFormat="1" applyFont="1" applyBorder="1"/>
    <xf numFmtId="41" fontId="14" fillId="0" borderId="0" xfId="0" applyNumberFormat="1" applyFont="1" applyBorder="1"/>
    <xf numFmtId="0" fontId="14" fillId="0" borderId="0" xfId="0" applyFont="1"/>
    <xf numFmtId="0" fontId="14" fillId="7" borderId="11" xfId="0" applyFont="1" applyFill="1" applyBorder="1" applyAlignment="1">
      <alignment horizontal="left"/>
    </xf>
    <xf numFmtId="41" fontId="14" fillId="7" borderId="11" xfId="0" applyNumberFormat="1" applyFont="1" applyFill="1" applyBorder="1"/>
    <xf numFmtId="0" fontId="14" fillId="0" borderId="0" xfId="0" applyFont="1" applyBorder="1" applyAlignment="1">
      <alignment horizontal="left" indent="1"/>
    </xf>
    <xf numFmtId="0" fontId="14" fillId="6" borderId="11" xfId="0" applyFont="1" applyFill="1" applyBorder="1" applyAlignment="1">
      <alignment horizontal="left"/>
    </xf>
    <xf numFmtId="41" fontId="14" fillId="6" borderId="11" xfId="0" applyNumberFormat="1" applyFont="1" applyFill="1" applyBorder="1"/>
    <xf numFmtId="0" fontId="14" fillId="0" borderId="0" xfId="0" applyFont="1" applyBorder="1" applyAlignment="1">
      <alignment horizontal="left"/>
    </xf>
    <xf numFmtId="0" fontId="13" fillId="0" borderId="9" xfId="0" applyFont="1" applyFill="1" applyBorder="1" applyAlignment="1">
      <alignment horizontal="left"/>
    </xf>
    <xf numFmtId="41" fontId="13" fillId="0" borderId="9" xfId="0" applyNumberFormat="1" applyFont="1" applyFill="1" applyBorder="1"/>
    <xf numFmtId="0" fontId="0" fillId="0" borderId="0" xfId="0" applyAlignment="1">
      <alignment vertical="center"/>
    </xf>
    <xf numFmtId="164" fontId="15" fillId="0" borderId="15" xfId="1" applyNumberFormat="1" applyFont="1" applyBorder="1" applyAlignment="1">
      <alignment vertical="center"/>
    </xf>
    <xf numFmtId="0" fontId="14" fillId="0" borderId="0" xfId="0" applyFont="1" applyBorder="1" applyAlignment="1">
      <alignment horizontal="right"/>
    </xf>
    <xf numFmtId="0" fontId="14" fillId="7" borderId="0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13" fillId="0" borderId="9" xfId="0" applyFont="1" applyBorder="1"/>
    <xf numFmtId="0" fontId="0" fillId="0" borderId="16" xfId="0" applyBorder="1"/>
    <xf numFmtId="0" fontId="9" fillId="0" borderId="17" xfId="0" applyFont="1" applyBorder="1" applyAlignment="1">
      <alignment horizontal="right"/>
    </xf>
    <xf numFmtId="41" fontId="9" fillId="0" borderId="17" xfId="0" applyNumberFormat="1" applyFont="1" applyBorder="1"/>
    <xf numFmtId="0" fontId="10" fillId="0" borderId="0" xfId="0" applyFont="1" applyBorder="1" applyAlignment="1"/>
    <xf numFmtId="41" fontId="10" fillId="0" borderId="0" xfId="0" applyNumberFormat="1" applyFont="1" applyBorder="1"/>
    <xf numFmtId="41" fontId="10" fillId="0" borderId="19" xfId="1" applyNumberFormat="1" applyFont="1" applyBorder="1"/>
    <xf numFmtId="41" fontId="10" fillId="0" borderId="13" xfId="1" applyNumberFormat="1" applyFont="1" applyBorder="1"/>
    <xf numFmtId="41" fontId="10" fillId="0" borderId="20" xfId="1" applyNumberFormat="1" applyFont="1" applyBorder="1"/>
    <xf numFmtId="164" fontId="10" fillId="0" borderId="15" xfId="1" applyNumberFormat="1" applyFont="1" applyBorder="1"/>
    <xf numFmtId="0" fontId="10" fillId="0" borderId="20" xfId="0" applyFont="1" applyBorder="1"/>
    <xf numFmtId="0" fontId="10" fillId="0" borderId="22" xfId="0" applyFont="1" applyBorder="1"/>
    <xf numFmtId="164" fontId="10" fillId="0" borderId="22" xfId="1" applyNumberFormat="1" applyFont="1" applyBorder="1"/>
    <xf numFmtId="0" fontId="17" fillId="0" borderId="0" xfId="0" applyFont="1" applyBorder="1"/>
    <xf numFmtId="0" fontId="17" fillId="0" borderId="0" xfId="0" applyFont="1"/>
    <xf numFmtId="0" fontId="18" fillId="0" borderId="0" xfId="0" applyFont="1"/>
    <xf numFmtId="41" fontId="10" fillId="0" borderId="0" xfId="0" applyNumberFormat="1" applyFont="1"/>
    <xf numFmtId="0" fontId="19" fillId="0" borderId="0" xfId="0" applyFont="1"/>
    <xf numFmtId="3" fontId="10" fillId="0" borderId="0" xfId="0" applyNumberFormat="1" applyFont="1"/>
    <xf numFmtId="3" fontId="10" fillId="0" borderId="0" xfId="0" applyNumberFormat="1" applyFont="1" applyAlignment="1">
      <alignment vertical="center"/>
    </xf>
    <xf numFmtId="0" fontId="9" fillId="6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17" fontId="13" fillId="0" borderId="0" xfId="0" applyNumberFormat="1" applyFont="1" applyFill="1" applyBorder="1" applyAlignment="1">
      <alignment horizontal="center"/>
    </xf>
    <xf numFmtId="41" fontId="20" fillId="0" borderId="0" xfId="0" applyNumberFormat="1" applyFont="1" applyBorder="1"/>
    <xf numFmtId="3" fontId="14" fillId="0" borderId="0" xfId="0" applyNumberFormat="1" applyFont="1" applyBorder="1"/>
    <xf numFmtId="0" fontId="1" fillId="0" borderId="0" xfId="14"/>
    <xf numFmtId="0" fontId="9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41" fontId="9" fillId="0" borderId="0" xfId="0" applyNumberFormat="1" applyFont="1" applyBorder="1" applyAlignment="1"/>
    <xf numFmtId="41" fontId="10" fillId="0" borderId="0" xfId="0" applyNumberFormat="1" applyFont="1" applyBorder="1" applyAlignment="1"/>
    <xf numFmtId="17" fontId="22" fillId="8" borderId="0" xfId="0" applyNumberFormat="1" applyFont="1" applyFill="1" applyBorder="1" applyAlignment="1">
      <alignment horizontal="center"/>
    </xf>
    <xf numFmtId="17" fontId="22" fillId="9" borderId="0" xfId="0" applyNumberFormat="1" applyFont="1" applyFill="1" applyBorder="1" applyAlignment="1">
      <alignment horizontal="center"/>
    </xf>
    <xf numFmtId="0" fontId="14" fillId="0" borderId="8" xfId="0" applyFont="1" applyBorder="1"/>
    <xf numFmtId="41" fontId="14" fillId="0" borderId="13" xfId="0" applyNumberFormat="1" applyFont="1" applyFill="1" applyBorder="1" applyAlignment="1">
      <alignment vertical="center"/>
    </xf>
    <xf numFmtId="41" fontId="20" fillId="0" borderId="13" xfId="0" applyNumberFormat="1" applyFont="1" applyFill="1" applyBorder="1" applyAlignment="1">
      <alignment vertical="center"/>
    </xf>
    <xf numFmtId="3" fontId="14" fillId="0" borderId="23" xfId="0" applyNumberFormat="1" applyFont="1" applyBorder="1"/>
    <xf numFmtId="41" fontId="20" fillId="0" borderId="23" xfId="0" applyNumberFormat="1" applyFont="1" applyFill="1" applyBorder="1" applyAlignment="1">
      <alignment vertical="center"/>
    </xf>
    <xf numFmtId="3" fontId="14" fillId="0" borderId="25" xfId="0" applyNumberFormat="1" applyFont="1" applyBorder="1"/>
    <xf numFmtId="10" fontId="17" fillId="0" borderId="0" xfId="1" applyNumberFormat="1" applyFont="1"/>
    <xf numFmtId="3" fontId="17" fillId="0" borderId="0" xfId="0" applyNumberFormat="1" applyFont="1" applyBorder="1"/>
    <xf numFmtId="0" fontId="7" fillId="0" borderId="0" xfId="0" applyFont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 wrapText="1"/>
    </xf>
    <xf numFmtId="0" fontId="7" fillId="2" borderId="7" xfId="14" applyFont="1" applyFill="1" applyBorder="1" applyAlignment="1">
      <alignment horizontal="center" vertical="center" wrapText="1"/>
    </xf>
    <xf numFmtId="0" fontId="6" fillId="0" borderId="7" xfId="14" applyFont="1" applyBorder="1"/>
    <xf numFmtId="0" fontId="7" fillId="0" borderId="7" xfId="14" applyFont="1" applyBorder="1"/>
    <xf numFmtId="9" fontId="10" fillId="0" borderId="0" xfId="1" applyFont="1" applyBorder="1" applyAlignment="1"/>
    <xf numFmtId="9" fontId="10" fillId="0" borderId="0" xfId="1" applyFont="1"/>
    <xf numFmtId="9" fontId="9" fillId="0" borderId="0" xfId="1" applyFont="1" applyAlignment="1">
      <alignment vertical="center"/>
    </xf>
    <xf numFmtId="9" fontId="7" fillId="0" borderId="0" xfId="1" applyFont="1" applyAlignment="1">
      <alignment horizontal="center" vertical="center"/>
    </xf>
    <xf numFmtId="9" fontId="9" fillId="0" borderId="0" xfId="1" applyFont="1"/>
    <xf numFmtId="0" fontId="9" fillId="0" borderId="7" xfId="0" applyFont="1" applyBorder="1"/>
    <xf numFmtId="9" fontId="23" fillId="0" borderId="0" xfId="1" applyNumberFormat="1" applyFont="1" applyBorder="1" applyAlignment="1"/>
    <xf numFmtId="9" fontId="23" fillId="0" borderId="0" xfId="1" applyNumberFormat="1" applyFont="1"/>
    <xf numFmtId="10" fontId="10" fillId="0" borderId="0" xfId="1" applyNumberFormat="1" applyFont="1"/>
    <xf numFmtId="10" fontId="10" fillId="0" borderId="0" xfId="1" applyNumberFormat="1" applyFont="1" applyBorder="1"/>
    <xf numFmtId="9" fontId="10" fillId="0" borderId="0" xfId="1" applyNumberFormat="1" applyFont="1" applyBorder="1" applyAlignment="1"/>
    <xf numFmtId="9" fontId="10" fillId="0" borderId="0" xfId="1" applyNumberFormat="1" applyFont="1"/>
    <xf numFmtId="9" fontId="6" fillId="0" borderId="0" xfId="1" applyFont="1" applyBorder="1" applyAlignment="1"/>
    <xf numFmtId="9" fontId="6" fillId="0" borderId="0" xfId="1" applyFont="1"/>
    <xf numFmtId="9" fontId="7" fillId="0" borderId="0" xfId="1" applyFont="1" applyAlignment="1">
      <alignment vertical="center"/>
    </xf>
    <xf numFmtId="9" fontId="7" fillId="0" borderId="0" xfId="1" applyFont="1"/>
    <xf numFmtId="0" fontId="9" fillId="0" borderId="0" xfId="14" applyFont="1" applyAlignment="1">
      <alignment horizontal="center" vertical="center" wrapText="1"/>
    </xf>
    <xf numFmtId="0" fontId="6" fillId="0" borderId="0" xfId="14" applyFont="1"/>
    <xf numFmtId="0" fontId="7" fillId="2" borderId="7" xfId="0" applyFont="1" applyFill="1" applyBorder="1" applyAlignment="1">
      <alignment horizontal="center" vertical="center" wrapText="1"/>
    </xf>
    <xf numFmtId="3" fontId="6" fillId="3" borderId="7" xfId="14" applyNumberFormat="1" applyFont="1" applyFill="1" applyBorder="1" applyAlignment="1">
      <alignment horizontal="right"/>
    </xf>
    <xf numFmtId="165" fontId="6" fillId="3" borderId="7" xfId="15" applyNumberFormat="1" applyFont="1" applyFill="1" applyBorder="1" applyAlignment="1">
      <alignment horizontal="right"/>
    </xf>
    <xf numFmtId="0" fontId="6" fillId="3" borderId="0" xfId="14" applyFont="1" applyFill="1"/>
    <xf numFmtId="0" fontId="25" fillId="3" borderId="0" xfId="14" applyFont="1" applyFill="1" applyAlignment="1">
      <alignment vertical="center"/>
    </xf>
    <xf numFmtId="0" fontId="9" fillId="3" borderId="0" xfId="14" applyFont="1" applyFill="1" applyAlignment="1">
      <alignment horizontal="center" vertical="center"/>
    </xf>
    <xf numFmtId="0" fontId="7" fillId="3" borderId="0" xfId="14" applyFont="1" applyFill="1" applyAlignment="1">
      <alignment horizontal="center" vertical="center" wrapText="1"/>
    </xf>
    <xf numFmtId="9" fontId="8" fillId="0" borderId="0" xfId="14" applyNumberFormat="1" applyFont="1" applyAlignment="1">
      <alignment horizontal="right"/>
    </xf>
    <xf numFmtId="9" fontId="6" fillId="0" borderId="0" xfId="14" applyNumberFormat="1" applyFont="1"/>
    <xf numFmtId="0" fontId="25" fillId="2" borderId="16" xfId="14" applyFont="1" applyFill="1" applyBorder="1" applyAlignment="1">
      <alignment vertical="center"/>
    </xf>
    <xf numFmtId="0" fontId="7" fillId="3" borderId="28" xfId="14" applyFont="1" applyFill="1" applyBorder="1"/>
    <xf numFmtId="9" fontId="7" fillId="3" borderId="29" xfId="1" applyNumberFormat="1" applyFont="1" applyFill="1" applyBorder="1" applyAlignment="1">
      <alignment horizontal="right"/>
    </xf>
    <xf numFmtId="0" fontId="7" fillId="3" borderId="28" xfId="14" applyFont="1" applyFill="1" applyBorder="1" applyAlignment="1"/>
    <xf numFmtId="0" fontId="7" fillId="2" borderId="30" xfId="14" applyFont="1" applyFill="1" applyBorder="1" applyAlignment="1">
      <alignment horizontal="right"/>
    </xf>
    <xf numFmtId="0" fontId="7" fillId="2" borderId="31" xfId="14" applyFont="1" applyFill="1" applyBorder="1" applyAlignment="1">
      <alignment horizontal="right"/>
    </xf>
    <xf numFmtId="3" fontId="7" fillId="2" borderId="31" xfId="14" applyNumberFormat="1" applyFont="1" applyFill="1" applyBorder="1" applyAlignment="1">
      <alignment horizontal="right"/>
    </xf>
    <xf numFmtId="9" fontId="7" fillId="2" borderId="32" xfId="1" applyNumberFormat="1" applyFont="1" applyFill="1" applyBorder="1" applyAlignment="1">
      <alignment horizontal="right"/>
    </xf>
    <xf numFmtId="3" fontId="6" fillId="3" borderId="28" xfId="14" applyNumberFormat="1" applyFont="1" applyFill="1" applyBorder="1" applyAlignment="1">
      <alignment horizontal="right"/>
    </xf>
    <xf numFmtId="165" fontId="7" fillId="2" borderId="31" xfId="19" applyNumberFormat="1" applyFont="1" applyFill="1" applyBorder="1" applyAlignment="1">
      <alignment horizontal="right"/>
    </xf>
    <xf numFmtId="9" fontId="8" fillId="2" borderId="32" xfId="1" applyFont="1" applyFill="1" applyBorder="1" applyAlignment="1">
      <alignment horizontal="right"/>
    </xf>
    <xf numFmtId="3" fontId="7" fillId="10" borderId="30" xfId="14" applyNumberFormat="1" applyFont="1" applyFill="1" applyBorder="1" applyAlignment="1">
      <alignment horizontal="right"/>
    </xf>
    <xf numFmtId="3" fontId="7" fillId="10" borderId="31" xfId="14" applyNumberFormat="1" applyFont="1" applyFill="1" applyBorder="1" applyAlignment="1">
      <alignment horizontal="right"/>
    </xf>
    <xf numFmtId="9" fontId="7" fillId="10" borderId="32" xfId="1" applyNumberFormat="1" applyFont="1" applyFill="1" applyBorder="1" applyAlignment="1">
      <alignment horizontal="right"/>
    </xf>
    <xf numFmtId="165" fontId="6" fillId="0" borderId="0" xfId="2" applyNumberFormat="1" applyFont="1"/>
    <xf numFmtId="10" fontId="24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10" fontId="10" fillId="0" borderId="0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1" applyNumberFormat="1" applyFont="1"/>
    <xf numFmtId="10" fontId="6" fillId="0" borderId="0" xfId="1" applyNumberFormat="1" applyFont="1" applyBorder="1"/>
    <xf numFmtId="0" fontId="1" fillId="0" borderId="0" xfId="18" applyFont="1"/>
    <xf numFmtId="3" fontId="1" fillId="0" borderId="0" xfId="18" applyNumberFormat="1" applyFont="1" applyAlignment="1">
      <alignment horizontal="center"/>
    </xf>
    <xf numFmtId="9" fontId="7" fillId="3" borderId="0" xfId="1" applyNumberFormat="1" applyFont="1" applyFill="1" applyBorder="1" applyAlignment="1">
      <alignment horizontal="right"/>
    </xf>
    <xf numFmtId="0" fontId="25" fillId="3" borderId="0" xfId="14" applyFont="1" applyFill="1" applyBorder="1" applyAlignment="1">
      <alignment horizontal="center" vertical="center"/>
    </xf>
    <xf numFmtId="0" fontId="9" fillId="3" borderId="0" xfId="14" applyFont="1" applyFill="1" applyBorder="1" applyAlignment="1">
      <alignment horizontal="center" vertical="center"/>
    </xf>
    <xf numFmtId="0" fontId="7" fillId="3" borderId="0" xfId="14" applyFont="1" applyFill="1" applyBorder="1" applyAlignment="1">
      <alignment horizontal="center" vertical="center" wrapText="1"/>
    </xf>
    <xf numFmtId="9" fontId="6" fillId="3" borderId="0" xfId="14" applyNumberFormat="1" applyFont="1" applyFill="1"/>
    <xf numFmtId="0" fontId="7" fillId="3" borderId="37" xfId="14" applyFont="1" applyFill="1" applyBorder="1"/>
    <xf numFmtId="3" fontId="6" fillId="3" borderId="38" xfId="14" applyNumberFormat="1" applyFont="1" applyFill="1" applyBorder="1" applyAlignment="1">
      <alignment horizontal="right"/>
    </xf>
    <xf numFmtId="165" fontId="6" fillId="3" borderId="38" xfId="15" applyNumberFormat="1" applyFont="1" applyFill="1" applyBorder="1" applyAlignment="1">
      <alignment horizontal="right"/>
    </xf>
    <xf numFmtId="9" fontId="7" fillId="3" borderId="39" xfId="1" applyNumberFormat="1" applyFont="1" applyFill="1" applyBorder="1" applyAlignment="1">
      <alignment horizontal="right"/>
    </xf>
    <xf numFmtId="0" fontId="7" fillId="2" borderId="31" xfId="14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9" fillId="10" borderId="24" xfId="0" applyNumberFormat="1" applyFont="1" applyFill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center" vertical="center" wrapText="1"/>
    </xf>
    <xf numFmtId="3" fontId="9" fillId="2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/>
    <xf numFmtId="0" fontId="7" fillId="10" borderId="28" xfId="14" applyFont="1" applyFill="1" applyBorder="1" applyAlignment="1">
      <alignment horizontal="center" vertical="center" wrapText="1"/>
    </xf>
    <xf numFmtId="0" fontId="7" fillId="10" borderId="7" xfId="14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165" fontId="6" fillId="14" borderId="7" xfId="2" applyNumberFormat="1" applyFont="1" applyFill="1" applyBorder="1" applyAlignment="1">
      <alignment horizontal="right"/>
    </xf>
    <xf numFmtId="0" fontId="27" fillId="3" borderId="0" xfId="14" applyFont="1" applyFill="1" applyAlignment="1">
      <alignment horizontal="center" vertical="center" wrapText="1"/>
    </xf>
    <xf numFmtId="0" fontId="28" fillId="3" borderId="0" xfId="14" applyFont="1" applyFill="1"/>
    <xf numFmtId="0" fontId="6" fillId="14" borderId="7" xfId="2" applyNumberFormat="1" applyFont="1" applyFill="1" applyBorder="1" applyAlignment="1">
      <alignment horizontal="right"/>
    </xf>
    <xf numFmtId="164" fontId="6" fillId="14" borderId="7" xfId="1" applyNumberFormat="1" applyFont="1" applyFill="1" applyBorder="1" applyAlignment="1">
      <alignment horizontal="right"/>
    </xf>
    <xf numFmtId="10" fontId="6" fillId="14" borderId="7" xfId="1" applyNumberFormat="1" applyFont="1" applyFill="1" applyBorder="1" applyAlignment="1">
      <alignment horizontal="right"/>
    </xf>
    <xf numFmtId="10" fontId="7" fillId="14" borderId="7" xfId="1" applyNumberFormat="1" applyFont="1" applyFill="1" applyBorder="1" applyAlignment="1">
      <alignment horizontal="right"/>
    </xf>
    <xf numFmtId="164" fontId="7" fillId="14" borderId="7" xfId="1" applyNumberFormat="1" applyFont="1" applyFill="1" applyBorder="1" applyAlignment="1">
      <alignment horizontal="right"/>
    </xf>
    <xf numFmtId="165" fontId="7" fillId="14" borderId="7" xfId="2" applyNumberFormat="1" applyFont="1" applyFill="1" applyBorder="1" applyAlignment="1">
      <alignment horizontal="right"/>
    </xf>
    <xf numFmtId="0" fontId="7" fillId="14" borderId="30" xfId="0" applyFont="1" applyFill="1" applyBorder="1" applyAlignment="1">
      <alignment horizontal="center" vertical="center" wrapText="1"/>
    </xf>
    <xf numFmtId="0" fontId="7" fillId="14" borderId="31" xfId="0" applyFont="1" applyFill="1" applyBorder="1" applyAlignment="1">
      <alignment horizontal="center" vertical="center" wrapText="1"/>
    </xf>
    <xf numFmtId="0" fontId="7" fillId="14" borderId="32" xfId="0" applyFont="1" applyFill="1" applyBorder="1" applyAlignment="1">
      <alignment horizontal="center" vertical="center" wrapText="1"/>
    </xf>
    <xf numFmtId="10" fontId="7" fillId="11" borderId="7" xfId="1" applyNumberFormat="1" applyFont="1" applyFill="1" applyBorder="1" applyAlignment="1">
      <alignment horizontal="right"/>
    </xf>
    <xf numFmtId="164" fontId="7" fillId="11" borderId="7" xfId="1" applyNumberFormat="1" applyFont="1" applyFill="1" applyBorder="1" applyAlignment="1">
      <alignment horizontal="right"/>
    </xf>
    <xf numFmtId="0" fontId="23" fillId="0" borderId="0" xfId="0" applyFont="1"/>
    <xf numFmtId="0" fontId="19" fillId="0" borderId="7" xfId="0" applyFont="1" applyBorder="1"/>
    <xf numFmtId="0" fontId="23" fillId="0" borderId="7" xfId="0" applyFont="1" applyBorder="1" applyAlignment="1">
      <alignment horizontal="center"/>
    </xf>
    <xf numFmtId="0" fontId="23" fillId="12" borderId="7" xfId="0" applyFont="1" applyFill="1" applyBorder="1" applyAlignment="1">
      <alignment horizontal="center"/>
    </xf>
    <xf numFmtId="0" fontId="1" fillId="0" borderId="0" xfId="14" applyAlignment="1">
      <alignment horizontal="center"/>
    </xf>
    <xf numFmtId="0" fontId="29" fillId="0" borderId="0" xfId="14" applyFont="1"/>
    <xf numFmtId="0" fontId="29" fillId="0" borderId="0" xfId="14" applyFont="1" applyAlignment="1">
      <alignment vertical="center"/>
    </xf>
    <xf numFmtId="0" fontId="29" fillId="2" borderId="7" xfId="14" applyFont="1" applyFill="1" applyBorder="1" applyAlignment="1">
      <alignment horizontal="center" vertical="center" wrapText="1"/>
    </xf>
    <xf numFmtId="0" fontId="29" fillId="2" borderId="4" xfId="14" applyFont="1" applyFill="1" applyBorder="1" applyAlignment="1">
      <alignment horizontal="center" vertical="center" wrapText="1"/>
    </xf>
    <xf numFmtId="0" fontId="29" fillId="0" borderId="4" xfId="14" applyFont="1" applyBorder="1" applyAlignment="1">
      <alignment horizontal="center" vertical="center" wrapText="1"/>
    </xf>
    <xf numFmtId="0" fontId="29" fillId="0" borderId="6" xfId="14" applyFont="1" applyBorder="1" applyAlignment="1">
      <alignment horizontal="center" vertical="center" wrapText="1"/>
    </xf>
    <xf numFmtId="0" fontId="29" fillId="0" borderId="0" xfId="14" applyFont="1" applyAlignment="1">
      <alignment horizontal="center" vertical="center" wrapText="1"/>
    </xf>
    <xf numFmtId="3" fontId="1" fillId="0" borderId="0" xfId="14" applyNumberFormat="1" applyAlignment="1">
      <alignment horizontal="center"/>
    </xf>
    <xf numFmtId="3" fontId="29" fillId="0" borderId="0" xfId="14" applyNumberFormat="1" applyFont="1" applyAlignment="1">
      <alignment horizontal="center"/>
    </xf>
    <xf numFmtId="3" fontId="29" fillId="0" borderId="8" xfId="14" applyNumberFormat="1" applyFont="1" applyBorder="1" applyAlignment="1">
      <alignment horizontal="center"/>
    </xf>
    <xf numFmtId="0" fontId="29" fillId="0" borderId="8" xfId="14" applyFont="1" applyBorder="1"/>
    <xf numFmtId="10" fontId="0" fillId="0" borderId="0" xfId="17" applyNumberFormat="1" applyFont="1"/>
    <xf numFmtId="0" fontId="1" fillId="16" borderId="0" xfId="14" applyFill="1"/>
    <xf numFmtId="3" fontId="1" fillId="16" borderId="0" xfId="14" applyNumberFormat="1" applyFill="1" applyAlignment="1">
      <alignment horizontal="center"/>
    </xf>
    <xf numFmtId="0" fontId="29" fillId="16" borderId="0" xfId="14" applyFont="1" applyFill="1"/>
    <xf numFmtId="3" fontId="29" fillId="16" borderId="0" xfId="14" applyNumberFormat="1" applyFont="1" applyFill="1" applyAlignment="1">
      <alignment horizontal="center"/>
    </xf>
    <xf numFmtId="0" fontId="29" fillId="16" borderId="8" xfId="14" applyFont="1" applyFill="1" applyBorder="1"/>
    <xf numFmtId="3" fontId="29" fillId="16" borderId="8" xfId="14" applyNumberFormat="1" applyFont="1" applyFill="1" applyBorder="1" applyAlignment="1">
      <alignment horizontal="center"/>
    </xf>
    <xf numFmtId="0" fontId="1" fillId="0" borderId="0" xfId="18" applyFont="1" applyAlignment="1">
      <alignment horizontal="center" vertical="center"/>
    </xf>
    <xf numFmtId="0" fontId="1" fillId="0" borderId="0" xfId="14" applyAlignment="1">
      <alignment horizontal="center" vertical="center"/>
    </xf>
    <xf numFmtId="0" fontId="29" fillId="0" borderId="7" xfId="14" applyFont="1" applyBorder="1"/>
    <xf numFmtId="0" fontId="9" fillId="0" borderId="7" xfId="14" applyFont="1" applyBorder="1"/>
    <xf numFmtId="0" fontId="29" fillId="0" borderId="0" xfId="14" applyFont="1" applyAlignment="1">
      <alignment horizontal="center"/>
    </xf>
    <xf numFmtId="0" fontId="1" fillId="0" borderId="0" xfId="14" applyAlignment="1">
      <alignment horizontal="left" vertical="center"/>
    </xf>
    <xf numFmtId="0" fontId="29" fillId="0" borderId="0" xfId="14" applyFont="1" applyAlignment="1">
      <alignment horizontal="left" vertical="center"/>
    </xf>
    <xf numFmtId="43" fontId="9" fillId="0" borderId="7" xfId="2" applyFont="1" applyBorder="1" applyAlignment="1">
      <alignment horizontal="center" vertical="center"/>
    </xf>
    <xf numFmtId="43" fontId="9" fillId="0" borderId="7" xfId="2" applyFont="1" applyBorder="1" applyAlignment="1">
      <alignment horizontal="center" vertical="center" wrapText="1"/>
    </xf>
    <xf numFmtId="43" fontId="9" fillId="0" borderId="7" xfId="2" applyFont="1" applyBorder="1" applyAlignment="1">
      <alignment horizontal="left" vertical="center"/>
    </xf>
    <xf numFmtId="165" fontId="9" fillId="10" borderId="7" xfId="2" applyNumberFormat="1" applyFont="1" applyFill="1" applyBorder="1"/>
    <xf numFmtId="165" fontId="9" fillId="7" borderId="7" xfId="2" applyNumberFormat="1" applyFont="1" applyFill="1" applyBorder="1"/>
    <xf numFmtId="0" fontId="9" fillId="0" borderId="7" xfId="18" applyFont="1" applyBorder="1"/>
    <xf numFmtId="0" fontId="1" fillId="0" borderId="0" xfId="18" applyFont="1" applyAlignment="1">
      <alignment horizontal="left" vertical="center"/>
    </xf>
    <xf numFmtId="0" fontId="29" fillId="0" borderId="7" xfId="14" applyFont="1" applyBorder="1" applyAlignment="1">
      <alignment horizontal="left" vertical="center"/>
    </xf>
    <xf numFmtId="165" fontId="0" fillId="0" borderId="0" xfId="22" applyNumberFormat="1" applyFont="1"/>
    <xf numFmtId="166" fontId="0" fillId="0" borderId="0" xfId="23" applyNumberFormat="1" applyFont="1"/>
    <xf numFmtId="165" fontId="29" fillId="0" borderId="0" xfId="22" applyNumberFormat="1" applyFont="1"/>
    <xf numFmtId="166" fontId="29" fillId="0" borderId="0" xfId="23" applyNumberFormat="1" applyFont="1"/>
    <xf numFmtId="165" fontId="29" fillId="0" borderId="8" xfId="22" applyNumberFormat="1" applyFont="1" applyBorder="1"/>
    <xf numFmtId="165" fontId="0" fillId="16" borderId="0" xfId="22" applyNumberFormat="1" applyFont="1" applyFill="1"/>
    <xf numFmtId="166" fontId="0" fillId="16" borderId="0" xfId="23" applyNumberFormat="1" applyFont="1" applyFill="1"/>
    <xf numFmtId="165" fontId="29" fillId="16" borderId="0" xfId="22" applyNumberFormat="1" applyFont="1" applyFill="1"/>
    <xf numFmtId="166" fontId="29" fillId="16" borderId="0" xfId="23" applyNumberFormat="1" applyFont="1" applyFill="1"/>
    <xf numFmtId="165" fontId="29" fillId="16" borderId="8" xfId="22" applyNumberFormat="1" applyFont="1" applyFill="1" applyBorder="1"/>
    <xf numFmtId="0" fontId="7" fillId="2" borderId="31" xfId="0" applyFont="1" applyFill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right" vertical="center"/>
    </xf>
    <xf numFmtId="165" fontId="10" fillId="0" borderId="7" xfId="2" applyNumberFormat="1" applyFont="1" applyBorder="1" applyAlignment="1">
      <alignment horizontal="right" vertical="center"/>
    </xf>
    <xf numFmtId="3" fontId="10" fillId="6" borderId="7" xfId="0" applyNumberFormat="1" applyFont="1" applyFill="1" applyBorder="1" applyAlignment="1">
      <alignment horizontal="right" vertical="center"/>
    </xf>
    <xf numFmtId="165" fontId="10" fillId="6" borderId="7" xfId="2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3" fontId="9" fillId="6" borderId="7" xfId="2" applyNumberFormat="1" applyFont="1" applyFill="1" applyBorder="1" applyAlignment="1">
      <alignment horizontal="right" vertical="center"/>
    </xf>
    <xf numFmtId="165" fontId="9" fillId="6" borderId="7" xfId="2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/>
    </xf>
    <xf numFmtId="165" fontId="10" fillId="0" borderId="7" xfId="2" applyNumberFormat="1" applyFont="1" applyBorder="1" applyAlignment="1">
      <alignment horizontal="right"/>
    </xf>
    <xf numFmtId="165" fontId="9" fillId="0" borderId="7" xfId="2" applyNumberFormat="1" applyFont="1" applyBorder="1" applyAlignment="1">
      <alignment horizontal="right"/>
    </xf>
    <xf numFmtId="9" fontId="9" fillId="0" borderId="0" xfId="1" applyFont="1" applyAlignment="1">
      <alignment horizontal="right"/>
    </xf>
    <xf numFmtId="0" fontId="6" fillId="3" borderId="0" xfId="14" applyFont="1" applyFill="1" applyAlignment="1">
      <alignment horizontal="right"/>
    </xf>
    <xf numFmtId="0" fontId="6" fillId="0" borderId="0" xfId="14" applyFont="1" applyAlignment="1">
      <alignment horizontal="right"/>
    </xf>
    <xf numFmtId="9" fontId="28" fillId="12" borderId="7" xfId="1" applyNumberFormat="1" applyFont="1" applyFill="1" applyBorder="1" applyAlignment="1">
      <alignment horizontal="right"/>
    </xf>
    <xf numFmtId="9" fontId="28" fillId="11" borderId="7" xfId="1" applyNumberFormat="1" applyFont="1" applyFill="1" applyBorder="1" applyAlignment="1">
      <alignment horizontal="right"/>
    </xf>
    <xf numFmtId="9" fontId="28" fillId="14" borderId="7" xfId="1" applyNumberFormat="1" applyFont="1" applyFill="1" applyBorder="1" applyAlignment="1">
      <alignment horizontal="right"/>
    </xf>
    <xf numFmtId="3" fontId="7" fillId="3" borderId="0" xfId="14" applyNumberFormat="1" applyFont="1" applyFill="1" applyAlignment="1">
      <alignment horizontal="right"/>
    </xf>
    <xf numFmtId="165" fontId="10" fillId="3" borderId="7" xfId="2" applyNumberFormat="1" applyFont="1" applyFill="1" applyBorder="1" applyAlignment="1">
      <alignment horizontal="right" vertical="center"/>
    </xf>
    <xf numFmtId="165" fontId="9" fillId="3" borderId="7" xfId="2" applyNumberFormat="1" applyFont="1" applyFill="1" applyBorder="1" applyAlignment="1">
      <alignment horizontal="right" vertical="center"/>
    </xf>
    <xf numFmtId="165" fontId="9" fillId="0" borderId="7" xfId="2" applyNumberFormat="1" applyFont="1" applyFill="1" applyBorder="1" applyAlignment="1">
      <alignment horizontal="right" vertical="center"/>
    </xf>
    <xf numFmtId="165" fontId="9" fillId="10" borderId="7" xfId="2" applyNumberFormat="1" applyFont="1" applyFill="1" applyBorder="1" applyAlignment="1">
      <alignment horizontal="right"/>
    </xf>
    <xf numFmtId="9" fontId="9" fillId="0" borderId="7" xfId="1" applyFont="1" applyBorder="1" applyAlignment="1">
      <alignment horizontal="right"/>
    </xf>
    <xf numFmtId="165" fontId="10" fillId="10" borderId="7" xfId="2" applyNumberFormat="1" applyFont="1" applyFill="1" applyBorder="1" applyAlignment="1">
      <alignment horizontal="right"/>
    </xf>
    <xf numFmtId="0" fontId="1" fillId="0" borderId="7" xfId="18" applyFont="1" applyBorder="1" applyAlignment="1">
      <alignment horizontal="right"/>
    </xf>
    <xf numFmtId="165" fontId="10" fillId="7" borderId="7" xfId="2" applyNumberFormat="1" applyFont="1" applyFill="1" applyBorder="1" applyAlignment="1">
      <alignment horizontal="right"/>
    </xf>
    <xf numFmtId="0" fontId="1" fillId="0" borderId="0" xfId="18" applyFont="1" applyAlignment="1">
      <alignment horizontal="right"/>
    </xf>
    <xf numFmtId="165" fontId="10" fillId="0" borderId="7" xfId="18" applyNumberFormat="1" applyFont="1" applyBorder="1" applyAlignment="1">
      <alignment horizontal="right"/>
    </xf>
    <xf numFmtId="165" fontId="10" fillId="0" borderId="7" xfId="14" applyNumberFormat="1" applyFont="1" applyBorder="1" applyAlignment="1">
      <alignment horizontal="right"/>
    </xf>
    <xf numFmtId="0" fontId="1" fillId="0" borderId="7" xfId="14" applyBorder="1" applyAlignment="1">
      <alignment horizontal="right"/>
    </xf>
    <xf numFmtId="0" fontId="1" fillId="0" borderId="0" xfId="14" applyAlignment="1">
      <alignment horizontal="right"/>
    </xf>
    <xf numFmtId="165" fontId="1" fillId="0" borderId="7" xfId="14" applyNumberFormat="1" applyBorder="1" applyAlignment="1">
      <alignment horizontal="right"/>
    </xf>
    <xf numFmtId="3" fontId="10" fillId="0" borderId="7" xfId="0" applyNumberFormat="1" applyFont="1" applyBorder="1" applyAlignment="1">
      <alignment horizontal="right"/>
    </xf>
    <xf numFmtId="41" fontId="6" fillId="0" borderId="7" xfId="0" applyNumberFormat="1" applyFont="1" applyBorder="1" applyAlignment="1">
      <alignment horizontal="right"/>
    </xf>
    <xf numFmtId="10" fontId="10" fillId="0" borderId="7" xfId="1" applyNumberFormat="1" applyFont="1" applyBorder="1" applyAlignment="1">
      <alignment horizontal="right"/>
    </xf>
    <xf numFmtId="10" fontId="10" fillId="0" borderId="0" xfId="1" applyNumberFormat="1" applyFont="1" applyBorder="1" applyAlignment="1">
      <alignment horizontal="right"/>
    </xf>
    <xf numFmtId="10" fontId="6" fillId="0" borderId="7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5" fontId="6" fillId="0" borderId="7" xfId="2" applyNumberFormat="1" applyFont="1" applyBorder="1" applyAlignment="1">
      <alignment horizontal="right"/>
    </xf>
    <xf numFmtId="41" fontId="6" fillId="0" borderId="7" xfId="2" applyNumberFormat="1" applyFont="1" applyBorder="1" applyAlignment="1">
      <alignment horizontal="right"/>
    </xf>
    <xf numFmtId="164" fontId="6" fillId="0" borderId="7" xfId="1" applyNumberFormat="1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9" fontId="6" fillId="0" borderId="7" xfId="1" applyFont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41" fontId="7" fillId="2" borderId="7" xfId="0" applyNumberFormat="1" applyFont="1" applyFill="1" applyBorder="1" applyAlignment="1">
      <alignment horizontal="right"/>
    </xf>
    <xf numFmtId="10" fontId="9" fillId="2" borderId="7" xfId="1" applyNumberFormat="1" applyFont="1" applyFill="1" applyBorder="1" applyAlignment="1">
      <alignment horizontal="right"/>
    </xf>
    <xf numFmtId="10" fontId="9" fillId="0" borderId="0" xfId="1" applyNumberFormat="1" applyFont="1" applyBorder="1" applyAlignment="1">
      <alignment horizontal="right"/>
    </xf>
    <xf numFmtId="10" fontId="7" fillId="2" borderId="7" xfId="1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5" fontId="7" fillId="13" borderId="7" xfId="2" applyNumberFormat="1" applyFont="1" applyFill="1" applyBorder="1" applyAlignment="1">
      <alignment horizontal="right"/>
    </xf>
    <xf numFmtId="41" fontId="7" fillId="13" borderId="7" xfId="2" applyNumberFormat="1" applyFont="1" applyFill="1" applyBorder="1" applyAlignment="1">
      <alignment horizontal="right"/>
    </xf>
    <xf numFmtId="10" fontId="7" fillId="13" borderId="7" xfId="0" applyNumberFormat="1" applyFont="1" applyFill="1" applyBorder="1" applyAlignment="1">
      <alignment horizontal="right"/>
    </xf>
    <xf numFmtId="10" fontId="7" fillId="13" borderId="7" xfId="1" applyNumberFormat="1" applyFont="1" applyFill="1" applyBorder="1" applyAlignment="1">
      <alignment horizontal="right"/>
    </xf>
    <xf numFmtId="164" fontId="7" fillId="13" borderId="7" xfId="1" applyNumberFormat="1" applyFont="1" applyFill="1" applyBorder="1" applyAlignment="1">
      <alignment horizontal="right"/>
    </xf>
    <xf numFmtId="3" fontId="19" fillId="0" borderId="0" xfId="0" applyNumberFormat="1" applyFont="1"/>
    <xf numFmtId="0" fontId="9" fillId="6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3" fontId="6" fillId="3" borderId="37" xfId="14" applyNumberFormat="1" applyFont="1" applyFill="1" applyBorder="1" applyAlignment="1">
      <alignment horizontal="right"/>
    </xf>
    <xf numFmtId="3" fontId="6" fillId="12" borderId="28" xfId="14" applyNumberFormat="1" applyFont="1" applyFill="1" applyBorder="1" applyAlignment="1">
      <alignment horizontal="right"/>
    </xf>
    <xf numFmtId="165" fontId="6" fillId="12" borderId="7" xfId="15" applyNumberFormat="1" applyFont="1" applyFill="1" applyBorder="1" applyAlignment="1">
      <alignment horizontal="right"/>
    </xf>
    <xf numFmtId="3" fontId="6" fillId="12" borderId="7" xfId="14" applyNumberFormat="1" applyFont="1" applyFill="1" applyBorder="1" applyAlignment="1">
      <alignment horizontal="right"/>
    </xf>
    <xf numFmtId="9" fontId="7" fillId="12" borderId="29" xfId="1" applyNumberFormat="1" applyFont="1" applyFill="1" applyBorder="1" applyAlignment="1">
      <alignment horizontal="right"/>
    </xf>
    <xf numFmtId="10" fontId="7" fillId="14" borderId="38" xfId="1" applyNumberFormat="1" applyFont="1" applyFill="1" applyBorder="1" applyAlignment="1">
      <alignment horizontal="right"/>
    </xf>
    <xf numFmtId="164" fontId="7" fillId="14" borderId="38" xfId="1" applyNumberFormat="1" applyFont="1" applyFill="1" applyBorder="1" applyAlignment="1">
      <alignment horizontal="right"/>
    </xf>
    <xf numFmtId="43" fontId="28" fillId="14" borderId="7" xfId="1" applyNumberFormat="1" applyFont="1" applyFill="1" applyBorder="1" applyAlignment="1">
      <alignment horizontal="right"/>
    </xf>
    <xf numFmtId="9" fontId="28" fillId="11" borderId="38" xfId="1" applyNumberFormat="1" applyFont="1" applyFill="1" applyBorder="1" applyAlignment="1">
      <alignment horizontal="right"/>
    </xf>
    <xf numFmtId="0" fontId="7" fillId="3" borderId="43" xfId="14" applyFont="1" applyFill="1" applyBorder="1"/>
    <xf numFmtId="3" fontId="6" fillId="3" borderId="24" xfId="14" applyNumberFormat="1" applyFont="1" applyFill="1" applyBorder="1" applyAlignment="1">
      <alignment horizontal="right"/>
    </xf>
    <xf numFmtId="165" fontId="6" fillId="3" borderId="24" xfId="15" applyNumberFormat="1" applyFont="1" applyFill="1" applyBorder="1" applyAlignment="1">
      <alignment horizontal="right"/>
    </xf>
    <xf numFmtId="9" fontId="7" fillId="3" borderId="44" xfId="1" applyNumberFormat="1" applyFont="1" applyFill="1" applyBorder="1" applyAlignment="1">
      <alignment horizontal="right"/>
    </xf>
    <xf numFmtId="3" fontId="6" fillId="3" borderId="43" xfId="14" applyNumberFormat="1" applyFont="1" applyFill="1" applyBorder="1" applyAlignment="1">
      <alignment horizontal="right"/>
    </xf>
    <xf numFmtId="165" fontId="6" fillId="0" borderId="0" xfId="14" applyNumberFormat="1" applyFont="1"/>
    <xf numFmtId="165" fontId="23" fillId="0" borderId="0" xfId="2" applyNumberFormat="1" applyFont="1"/>
    <xf numFmtId="9" fontId="30" fillId="0" borderId="0" xfId="1" applyFont="1"/>
    <xf numFmtId="0" fontId="31" fillId="0" borderId="0" xfId="0" applyFont="1"/>
    <xf numFmtId="0" fontId="23" fillId="0" borderId="0" xfId="0" applyFont="1" applyAlignment="1">
      <alignment horizontal="center" vertical="center"/>
    </xf>
    <xf numFmtId="0" fontId="19" fillId="19" borderId="7" xfId="0" applyFont="1" applyFill="1" applyBorder="1"/>
    <xf numFmtId="0" fontId="23" fillId="0" borderId="7" xfId="0" applyFont="1" applyBorder="1"/>
    <xf numFmtId="0" fontId="23" fillId="11" borderId="7" xfId="0" applyFont="1" applyFill="1" applyBorder="1"/>
    <xf numFmtId="0" fontId="23" fillId="3" borderId="7" xfId="0" applyFont="1" applyFill="1" applyBorder="1" applyAlignment="1">
      <alignment horizontal="center"/>
    </xf>
    <xf numFmtId="0" fontId="23" fillId="0" borderId="7" xfId="0" applyFont="1" applyBorder="1" applyAlignment="1">
      <alignment horizontal="center" vertical="center"/>
    </xf>
    <xf numFmtId="165" fontId="23" fillId="0" borderId="7" xfId="2" applyNumberFormat="1" applyFont="1" applyBorder="1"/>
    <xf numFmtId="3" fontId="23" fillId="0" borderId="0" xfId="0" applyNumberFormat="1" applyFont="1"/>
    <xf numFmtId="3" fontId="23" fillId="0" borderId="7" xfId="0" applyNumberFormat="1" applyFont="1" applyBorder="1"/>
    <xf numFmtId="9" fontId="30" fillId="0" borderId="7" xfId="1" applyFont="1" applyBorder="1"/>
    <xf numFmtId="9" fontId="19" fillId="0" borderId="7" xfId="1" applyFont="1" applyBorder="1"/>
    <xf numFmtId="0" fontId="19" fillId="17" borderId="7" xfId="0" applyFont="1" applyFill="1" applyBorder="1"/>
    <xf numFmtId="0" fontId="23" fillId="15" borderId="7" xfId="0" applyFont="1" applyFill="1" applyBorder="1"/>
    <xf numFmtId="0" fontId="23" fillId="12" borderId="7" xfId="0" applyFont="1" applyFill="1" applyBorder="1"/>
    <xf numFmtId="165" fontId="19" fillId="0" borderId="7" xfId="2" applyNumberFormat="1" applyFont="1" applyBorder="1"/>
    <xf numFmtId="3" fontId="19" fillId="0" borderId="7" xfId="0" applyNumberFormat="1" applyFont="1" applyBorder="1"/>
    <xf numFmtId="0" fontId="23" fillId="19" borderId="0" xfId="0" applyFont="1" applyFill="1"/>
    <xf numFmtId="0" fontId="23" fillId="17" borderId="0" xfId="0" applyFont="1" applyFill="1"/>
    <xf numFmtId="9" fontId="23" fillId="0" borderId="0" xfId="0" applyNumberFormat="1" applyFont="1"/>
    <xf numFmtId="9" fontId="28" fillId="0" borderId="7" xfId="1" applyNumberFormat="1" applyFont="1" applyFill="1" applyBorder="1" applyAlignment="1">
      <alignment horizontal="right"/>
    </xf>
    <xf numFmtId="10" fontId="7" fillId="0" borderId="7" xfId="1" applyNumberFormat="1" applyFont="1" applyFill="1" applyBorder="1" applyAlignment="1">
      <alignment horizontal="right"/>
    </xf>
    <xf numFmtId="164" fontId="7" fillId="0" borderId="7" xfId="1" applyNumberFormat="1" applyFont="1" applyFill="1" applyBorder="1" applyAlignment="1">
      <alignment horizontal="right"/>
    </xf>
    <xf numFmtId="0" fontId="6" fillId="0" borderId="0" xfId="14" applyFont="1" applyFill="1" applyAlignment="1">
      <alignment horizontal="right"/>
    </xf>
    <xf numFmtId="165" fontId="6" fillId="0" borderId="0" xfId="0" applyNumberFormat="1" applyFont="1"/>
    <xf numFmtId="165" fontId="7" fillId="2" borderId="30" xfId="19" applyNumberFormat="1" applyFont="1" applyFill="1" applyBorder="1" applyAlignment="1">
      <alignment horizontal="right"/>
    </xf>
    <xf numFmtId="166" fontId="1" fillId="0" borderId="0" xfId="14" applyNumberFormat="1"/>
    <xf numFmtId="0" fontId="23" fillId="17" borderId="7" xfId="0" applyFont="1" applyFill="1" applyBorder="1"/>
    <xf numFmtId="17" fontId="33" fillId="0" borderId="0" xfId="0" applyNumberFormat="1" applyFont="1"/>
    <xf numFmtId="0" fontId="33" fillId="0" borderId="0" xfId="0" applyFont="1"/>
    <xf numFmtId="9" fontId="28" fillId="12" borderId="38" xfId="1" applyNumberFormat="1" applyFont="1" applyFill="1" applyBorder="1" applyAlignment="1">
      <alignment horizontal="right"/>
    </xf>
    <xf numFmtId="0" fontId="19" fillId="18" borderId="7" xfId="0" applyFont="1" applyFill="1" applyBorder="1" applyAlignment="1">
      <alignment horizontal="center" vertical="center"/>
    </xf>
    <xf numFmtId="0" fontId="19" fillId="20" borderId="7" xfId="0" applyFont="1" applyFill="1" applyBorder="1"/>
    <xf numFmtId="0" fontId="19" fillId="21" borderId="7" xfId="0" applyFont="1" applyFill="1" applyBorder="1"/>
    <xf numFmtId="165" fontId="23" fillId="0" borderId="0" xfId="0" applyNumberFormat="1" applyFont="1"/>
    <xf numFmtId="0" fontId="23" fillId="20" borderId="7" xfId="0" applyFont="1" applyFill="1" applyBorder="1"/>
    <xf numFmtId="0" fontId="23" fillId="21" borderId="7" xfId="0" applyFont="1" applyFill="1" applyBorder="1"/>
    <xf numFmtId="0" fontId="15" fillId="0" borderId="0" xfId="0" applyFont="1" applyBorder="1" applyAlignment="1">
      <alignment horizontal="right" vertical="center" wrapText="1"/>
    </xf>
    <xf numFmtId="164" fontId="15" fillId="0" borderId="0" xfId="1" applyNumberFormat="1" applyFont="1" applyBorder="1" applyAlignment="1">
      <alignment vertical="center"/>
    </xf>
    <xf numFmtId="41" fontId="14" fillId="0" borderId="0" xfId="0" applyNumberFormat="1" applyFont="1" applyFill="1" applyBorder="1" applyAlignment="1">
      <alignment vertical="center"/>
    </xf>
    <xf numFmtId="41" fontId="20" fillId="0" borderId="0" xfId="0" applyNumberFormat="1" applyFont="1" applyFill="1" applyBorder="1" applyAlignment="1">
      <alignment vertical="center"/>
    </xf>
    <xf numFmtId="0" fontId="15" fillId="0" borderId="13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17" fillId="0" borderId="0" xfId="0" applyFont="1" applyFill="1" applyBorder="1"/>
    <xf numFmtId="10" fontId="0" fillId="0" borderId="0" xfId="1" applyNumberFormat="1" applyFont="1" applyBorder="1"/>
    <xf numFmtId="43" fontId="0" fillId="0" borderId="0" xfId="0" applyNumberFormat="1" applyBorder="1"/>
    <xf numFmtId="3" fontId="0" fillId="0" borderId="0" xfId="0" applyNumberFormat="1" applyBorder="1"/>
    <xf numFmtId="0" fontId="15" fillId="0" borderId="20" xfId="0" applyFont="1" applyBorder="1" applyAlignment="1">
      <alignment horizontal="right" vertical="center" wrapText="1"/>
    </xf>
    <xf numFmtId="165" fontId="10" fillId="0" borderId="7" xfId="2" applyNumberFormat="1" applyFont="1" applyBorder="1"/>
    <xf numFmtId="165" fontId="9" fillId="7" borderId="7" xfId="2" applyNumberFormat="1" applyFont="1" applyFill="1" applyBorder="1" applyAlignment="1">
      <alignment vertical="center"/>
    </xf>
    <xf numFmtId="43" fontId="10" fillId="0" borderId="0" xfId="0" applyNumberFormat="1" applyFont="1"/>
    <xf numFmtId="41" fontId="10" fillId="0" borderId="49" xfId="0" applyNumberFormat="1" applyFont="1" applyBorder="1" applyAlignment="1">
      <alignment horizontal="right"/>
    </xf>
    <xf numFmtId="41" fontId="10" fillId="0" borderId="50" xfId="0" applyNumberFormat="1" applyFont="1" applyBorder="1" applyAlignment="1">
      <alignment horizontal="right"/>
    </xf>
    <xf numFmtId="41" fontId="9" fillId="0" borderId="51" xfId="0" applyNumberFormat="1" applyFont="1" applyBorder="1" applyAlignment="1">
      <alignment horizontal="right"/>
    </xf>
    <xf numFmtId="41" fontId="10" fillId="0" borderId="52" xfId="0" applyNumberFormat="1" applyFont="1" applyBorder="1" applyAlignment="1">
      <alignment horizontal="right"/>
    </xf>
    <xf numFmtId="41" fontId="10" fillId="0" borderId="53" xfId="0" applyNumberFormat="1" applyFont="1" applyBorder="1" applyAlignment="1">
      <alignment horizontal="right"/>
    </xf>
    <xf numFmtId="41" fontId="9" fillId="0" borderId="54" xfId="0" applyNumberFormat="1" applyFont="1" applyBorder="1" applyAlignment="1">
      <alignment horizontal="right"/>
    </xf>
    <xf numFmtId="41" fontId="10" fillId="0" borderId="55" xfId="0" applyNumberFormat="1" applyFont="1" applyBorder="1" applyAlignment="1">
      <alignment horizontal="right"/>
    </xf>
    <xf numFmtId="41" fontId="10" fillId="0" borderId="56" xfId="0" applyNumberFormat="1" applyFont="1" applyBorder="1" applyAlignment="1">
      <alignment horizontal="right"/>
    </xf>
    <xf numFmtId="41" fontId="9" fillId="0" borderId="57" xfId="0" applyNumberFormat="1" applyFont="1" applyBorder="1" applyAlignment="1">
      <alignment horizontal="right"/>
    </xf>
    <xf numFmtId="41" fontId="9" fillId="0" borderId="7" xfId="0" applyNumberFormat="1" applyFont="1" applyBorder="1" applyAlignment="1">
      <alignment horizontal="right"/>
    </xf>
    <xf numFmtId="0" fontId="32" fillId="24" borderId="46" xfId="0" applyFont="1" applyFill="1" applyBorder="1"/>
    <xf numFmtId="0" fontId="32" fillId="24" borderId="45" xfId="0" applyFont="1" applyFill="1" applyBorder="1"/>
    <xf numFmtId="10" fontId="32" fillId="24" borderId="59" xfId="0" applyNumberFormat="1" applyFont="1" applyFill="1" applyBorder="1"/>
    <xf numFmtId="3" fontId="32" fillId="24" borderId="58" xfId="0" applyNumberFormat="1" applyFont="1" applyFill="1" applyBorder="1"/>
    <xf numFmtId="3" fontId="32" fillId="24" borderId="59" xfId="0" applyNumberFormat="1" applyFont="1" applyFill="1" applyBorder="1"/>
    <xf numFmtId="3" fontId="32" fillId="25" borderId="60" xfId="0" applyNumberFormat="1" applyFont="1" applyFill="1" applyBorder="1"/>
    <xf numFmtId="3" fontId="32" fillId="24" borderId="61" xfId="0" applyNumberFormat="1" applyFont="1" applyFill="1" applyBorder="1"/>
    <xf numFmtId="0" fontId="1" fillId="0" borderId="62" xfId="0" applyFont="1" applyBorder="1"/>
    <xf numFmtId="0" fontId="7" fillId="2" borderId="7" xfId="0" applyFont="1" applyFill="1" applyBorder="1" applyAlignment="1">
      <alignment horizontal="center" vertical="center"/>
    </xf>
    <xf numFmtId="165" fontId="1" fillId="0" borderId="0" xfId="14" applyNumberFormat="1"/>
    <xf numFmtId="165" fontId="6" fillId="0" borderId="7" xfId="0" applyNumberFormat="1" applyFont="1" applyBorder="1" applyAlignment="1">
      <alignment horizontal="right"/>
    </xf>
    <xf numFmtId="9" fontId="6" fillId="0" borderId="0" xfId="1" applyFont="1" applyAlignment="1">
      <alignment horizontal="right"/>
    </xf>
    <xf numFmtId="9" fontId="6" fillId="0" borderId="7" xfId="1" applyNumberFormat="1" applyFont="1" applyBorder="1" applyAlignment="1">
      <alignment horizontal="right"/>
    </xf>
    <xf numFmtId="9" fontId="7" fillId="0" borderId="7" xfId="1" applyNumberFormat="1" applyFont="1" applyBorder="1" applyAlignment="1">
      <alignment horizontal="right"/>
    </xf>
    <xf numFmtId="165" fontId="7" fillId="0" borderId="7" xfId="2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5" fontId="7" fillId="10" borderId="7" xfId="0" applyNumberFormat="1" applyFont="1" applyFill="1" applyBorder="1" applyAlignment="1">
      <alignment horizontal="right"/>
    </xf>
    <xf numFmtId="9" fontId="7" fillId="0" borderId="0" xfId="1" applyFont="1" applyAlignment="1">
      <alignment horizontal="right"/>
    </xf>
    <xf numFmtId="0" fontId="7" fillId="0" borderId="68" xfId="14" applyFont="1" applyFill="1" applyBorder="1" applyAlignment="1">
      <alignment horizontal="center" vertical="center" wrapText="1"/>
    </xf>
    <xf numFmtId="0" fontId="6" fillId="0" borderId="68" xfId="14" applyFont="1" applyBorder="1"/>
    <xf numFmtId="0" fontId="7" fillId="0" borderId="68" xfId="14" applyFont="1" applyBorder="1"/>
    <xf numFmtId="0" fontId="7" fillId="0" borderId="0" xfId="14" applyFont="1" applyFill="1" applyBorder="1" applyAlignment="1">
      <alignment horizontal="center" vertical="center" wrapText="1"/>
    </xf>
    <xf numFmtId="0" fontId="6" fillId="0" borderId="0" xfId="14" applyFont="1" applyBorder="1"/>
    <xf numFmtId="0" fontId="7" fillId="0" borderId="0" xfId="14" applyFont="1" applyBorder="1"/>
    <xf numFmtId="165" fontId="10" fillId="0" borderId="0" xfId="0" applyNumberFormat="1" applyFont="1"/>
    <xf numFmtId="0" fontId="36" fillId="0" borderId="0" xfId="0" applyFont="1"/>
    <xf numFmtId="0" fontId="7" fillId="2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165" fontId="9" fillId="7" borderId="7" xfId="2" applyNumberFormat="1" applyFont="1" applyFill="1" applyBorder="1" applyAlignment="1">
      <alignment horizontal="right"/>
    </xf>
    <xf numFmtId="165" fontId="29" fillId="0" borderId="0" xfId="14" applyNumberFormat="1" applyFont="1"/>
    <xf numFmtId="0" fontId="1" fillId="0" borderId="0" xfId="0" applyFont="1"/>
    <xf numFmtId="41" fontId="6" fillId="0" borderId="0" xfId="0" applyNumberFormat="1" applyFont="1"/>
    <xf numFmtId="165" fontId="10" fillId="0" borderId="0" xfId="0" applyNumberFormat="1" applyFont="1" applyAlignment="1">
      <alignment vertical="center"/>
    </xf>
    <xf numFmtId="3" fontId="29" fillId="0" borderId="0" xfId="14" applyNumberFormat="1" applyFont="1" applyBorder="1" applyAlignment="1">
      <alignment horizontal="center"/>
    </xf>
    <xf numFmtId="165" fontId="29" fillId="0" borderId="0" xfId="22" applyNumberFormat="1" applyFont="1" applyBorder="1"/>
    <xf numFmtId="0" fontId="1" fillId="0" borderId="8" xfId="14" applyBorder="1"/>
    <xf numFmtId="3" fontId="1" fillId="0" borderId="0" xfId="14" applyNumberFormat="1" applyFont="1" applyBorder="1" applyAlignment="1">
      <alignment horizontal="center"/>
    </xf>
    <xf numFmtId="165" fontId="1" fillId="0" borderId="0" xfId="22" applyNumberFormat="1" applyFont="1" applyBorder="1"/>
    <xf numFmtId="165" fontId="29" fillId="0" borderId="8" xfId="22" applyNumberFormat="1" applyFont="1" applyFill="1" applyBorder="1"/>
    <xf numFmtId="3" fontId="0" fillId="0" borderId="0" xfId="0" applyNumberFormat="1"/>
    <xf numFmtId="3" fontId="1" fillId="0" borderId="63" xfId="0" applyNumberFormat="1" applyFont="1" applyBorder="1"/>
    <xf numFmtId="3" fontId="1" fillId="0" borderId="64" xfId="0" applyNumberFormat="1" applyFont="1" applyBorder="1"/>
    <xf numFmtId="3" fontId="1" fillId="0" borderId="66" xfId="0" applyNumberFormat="1" applyFont="1" applyBorder="1"/>
    <xf numFmtId="3" fontId="29" fillId="13" borderId="58" xfId="0" applyNumberFormat="1" applyFont="1" applyFill="1" applyBorder="1"/>
    <xf numFmtId="3" fontId="29" fillId="13" borderId="59" xfId="0" applyNumberFormat="1" applyFont="1" applyFill="1" applyBorder="1"/>
    <xf numFmtId="0" fontId="29" fillId="26" borderId="46" xfId="0" applyFont="1" applyFill="1" applyBorder="1"/>
    <xf numFmtId="0" fontId="29" fillId="26" borderId="45" xfId="0" applyFont="1" applyFill="1" applyBorder="1"/>
    <xf numFmtId="3" fontId="29" fillId="26" borderId="58" xfId="0" applyNumberFormat="1" applyFont="1" applyFill="1" applyBorder="1"/>
    <xf numFmtId="3" fontId="29" fillId="26" borderId="59" xfId="0" applyNumberFormat="1" applyFont="1" applyFill="1" applyBorder="1"/>
    <xf numFmtId="3" fontId="29" fillId="26" borderId="60" xfId="0" applyNumberFormat="1" applyFont="1" applyFill="1" applyBorder="1"/>
    <xf numFmtId="3" fontId="29" fillId="26" borderId="61" xfId="0" applyNumberFormat="1" applyFont="1" applyFill="1" applyBorder="1"/>
    <xf numFmtId="165" fontId="1" fillId="0" borderId="0" xfId="14" applyNumberFormat="1" applyAlignment="1">
      <alignment horizontal="left" vertical="center"/>
    </xf>
    <xf numFmtId="0" fontId="29" fillId="0" borderId="0" xfId="14" applyFont="1" applyBorder="1"/>
    <xf numFmtId="0" fontId="1" fillId="0" borderId="69" xfId="14" applyBorder="1"/>
    <xf numFmtId="3" fontId="1" fillId="0" borderId="69" xfId="14" applyNumberFormat="1" applyBorder="1" applyAlignment="1">
      <alignment horizontal="center"/>
    </xf>
    <xf numFmtId="165" fontId="0" fillId="0" borderId="69" xfId="22" applyNumberFormat="1" applyFont="1" applyBorder="1"/>
    <xf numFmtId="166" fontId="0" fillId="0" borderId="69" xfId="23" applyNumberFormat="1" applyFont="1" applyBorder="1"/>
    <xf numFmtId="10" fontId="0" fillId="0" borderId="0" xfId="0" applyNumberFormat="1"/>
    <xf numFmtId="10" fontId="1" fillId="0" borderId="64" xfId="0" applyNumberFormat="1" applyFont="1" applyBorder="1"/>
    <xf numFmtId="0" fontId="29" fillId="0" borderId="0" xfId="0" applyFont="1" applyAlignment="1">
      <alignment horizontal="center"/>
    </xf>
    <xf numFmtId="41" fontId="29" fillId="0" borderId="0" xfId="0" applyNumberFormat="1" applyFont="1"/>
    <xf numFmtId="3" fontId="1" fillId="0" borderId="0" xfId="14" applyNumberFormat="1" applyFont="1" applyAlignment="1">
      <alignment horizontal="center"/>
    </xf>
    <xf numFmtId="165" fontId="1" fillId="0" borderId="0" xfId="22" applyNumberFormat="1" applyFont="1"/>
    <xf numFmtId="166" fontId="1" fillId="0" borderId="0" xfId="23" applyNumberFormat="1" applyFont="1"/>
    <xf numFmtId="0" fontId="1" fillId="0" borderId="0" xfId="14" applyFont="1" applyAlignment="1">
      <alignment horizontal="center"/>
    </xf>
    <xf numFmtId="0" fontId="1" fillId="0" borderId="0" xfId="14" applyFont="1"/>
    <xf numFmtId="3" fontId="1" fillId="16" borderId="0" xfId="14" applyNumberFormat="1" applyFont="1" applyFill="1" applyAlignment="1">
      <alignment horizontal="center"/>
    </xf>
    <xf numFmtId="165" fontId="1" fillId="16" borderId="0" xfId="22" applyNumberFormat="1" applyFont="1" applyFill="1"/>
    <xf numFmtId="166" fontId="1" fillId="16" borderId="0" xfId="23" applyNumberFormat="1" applyFont="1" applyFill="1"/>
    <xf numFmtId="17" fontId="22" fillId="8" borderId="0" xfId="0" applyNumberFormat="1" applyFont="1" applyFill="1" applyAlignment="1">
      <alignment horizontal="center"/>
    </xf>
    <xf numFmtId="17" fontId="13" fillId="0" borderId="0" xfId="0" applyNumberFormat="1" applyFont="1" applyAlignment="1">
      <alignment horizontal="center"/>
    </xf>
    <xf numFmtId="3" fontId="14" fillId="7" borderId="0" xfId="0" applyNumberFormat="1" applyFont="1" applyFill="1"/>
    <xf numFmtId="41" fontId="14" fillId="0" borderId="0" xfId="0" applyNumberFormat="1" applyFont="1"/>
    <xf numFmtId="41" fontId="14" fillId="0" borderId="13" xfId="0" applyNumberFormat="1" applyFont="1" applyBorder="1" applyAlignment="1">
      <alignment vertical="center"/>
    </xf>
    <xf numFmtId="41" fontId="14" fillId="0" borderId="0" xfId="0" applyNumberFormat="1" applyFont="1" applyAlignment="1">
      <alignment vertical="center"/>
    </xf>
    <xf numFmtId="41" fontId="14" fillId="7" borderId="0" xfId="0" applyNumberFormat="1" applyFont="1" applyFill="1"/>
    <xf numFmtId="41" fontId="14" fillId="6" borderId="0" xfId="0" applyNumberFormat="1" applyFont="1" applyFill="1"/>
    <xf numFmtId="3" fontId="1" fillId="0" borderId="0" xfId="0" applyNumberFormat="1" applyFont="1"/>
    <xf numFmtId="3" fontId="32" fillId="24" borderId="60" xfId="0" applyNumberFormat="1" applyFont="1" applyFill="1" applyBorder="1"/>
    <xf numFmtId="0" fontId="1" fillId="0" borderId="48" xfId="0" applyFont="1" applyBorder="1" applyAlignment="1">
      <alignment horizontal="left" indent="1"/>
    </xf>
    <xf numFmtId="3" fontId="1" fillId="27" borderId="65" xfId="0" applyNumberFormat="1" applyFont="1" applyFill="1" applyBorder="1"/>
    <xf numFmtId="0" fontId="29" fillId="13" borderId="46" xfId="0" applyFont="1" applyFill="1" applyBorder="1" applyAlignment="1">
      <alignment horizontal="left"/>
    </xf>
    <xf numFmtId="0" fontId="1" fillId="13" borderId="45" xfId="0" applyFont="1" applyFill="1" applyBorder="1"/>
    <xf numFmtId="10" fontId="1" fillId="13" borderId="59" xfId="0" applyNumberFormat="1" applyFont="1" applyFill="1" applyBorder="1"/>
    <xf numFmtId="3" fontId="29" fillId="28" borderId="60" xfId="0" applyNumberFormat="1" applyFont="1" applyFill="1" applyBorder="1"/>
    <xf numFmtId="0" fontId="29" fillId="0" borderId="70" xfId="0" applyFont="1" applyBorder="1" applyAlignment="1">
      <alignment horizontal="left"/>
    </xf>
    <xf numFmtId="10" fontId="29" fillId="13" borderId="59" xfId="0" applyNumberFormat="1" applyFont="1" applyFill="1" applyBorder="1"/>
    <xf numFmtId="0" fontId="7" fillId="10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6" fillId="0" borderId="0" xfId="14" applyFont="1" applyAlignment="1">
      <alignment vertical="center" wrapText="1"/>
    </xf>
    <xf numFmtId="41" fontId="20" fillId="0" borderId="0" xfId="0" applyNumberFormat="1" applyFont="1"/>
    <xf numFmtId="41" fontId="20" fillId="0" borderId="13" xfId="0" applyNumberFormat="1" applyFont="1" applyBorder="1" applyAlignment="1">
      <alignment vertical="center"/>
    </xf>
    <xf numFmtId="41" fontId="20" fillId="0" borderId="0" xfId="0" applyNumberFormat="1" applyFont="1" applyAlignment="1">
      <alignment vertical="center"/>
    </xf>
    <xf numFmtId="41" fontId="20" fillId="0" borderId="23" xfId="0" applyNumberFormat="1" applyFont="1" applyBorder="1" applyAlignment="1">
      <alignment vertical="center"/>
    </xf>
    <xf numFmtId="3" fontId="29" fillId="0" borderId="62" xfId="0" applyNumberFormat="1" applyFont="1" applyBorder="1"/>
    <xf numFmtId="3" fontId="1" fillId="13" borderId="60" xfId="0" applyNumberFormat="1" applyFont="1" applyFill="1" applyBorder="1"/>
    <xf numFmtId="3" fontId="1" fillId="13" borderId="61" xfId="0" applyNumberFormat="1" applyFont="1" applyFill="1" applyBorder="1"/>
    <xf numFmtId="10" fontId="29" fillId="26" borderId="59" xfId="0" applyNumberFormat="1" applyFont="1" applyFill="1" applyBorder="1"/>
    <xf numFmtId="0" fontId="29" fillId="23" borderId="72" xfId="0" applyFont="1" applyFill="1" applyBorder="1" applyAlignment="1">
      <alignment horizontal="left"/>
    </xf>
    <xf numFmtId="3" fontId="29" fillId="23" borderId="73" xfId="0" applyNumberFormat="1" applyFont="1" applyFill="1" applyBorder="1"/>
    <xf numFmtId="3" fontId="29" fillId="23" borderId="74" xfId="0" applyNumberFormat="1" applyFont="1" applyFill="1" applyBorder="1"/>
    <xf numFmtId="10" fontId="1" fillId="0" borderId="67" xfId="0" applyNumberFormat="1" applyFont="1" applyBorder="1"/>
    <xf numFmtId="3" fontId="29" fillId="23" borderId="75" xfId="0" applyNumberFormat="1" applyFont="1" applyFill="1" applyBorder="1"/>
    <xf numFmtId="3" fontId="29" fillId="23" borderId="76" xfId="0" applyNumberFormat="1" applyFont="1" applyFill="1" applyBorder="1"/>
    <xf numFmtId="9" fontId="28" fillId="0" borderId="38" xfId="1" applyNumberFormat="1" applyFont="1" applyFill="1" applyBorder="1" applyAlignment="1">
      <alignment horizontal="right"/>
    </xf>
    <xf numFmtId="10" fontId="7" fillId="0" borderId="38" xfId="1" applyNumberFormat="1" applyFont="1" applyFill="1" applyBorder="1" applyAlignment="1">
      <alignment horizontal="right"/>
    </xf>
    <xf numFmtId="164" fontId="7" fillId="0" borderId="38" xfId="1" applyNumberFormat="1" applyFont="1" applyFill="1" applyBorder="1" applyAlignment="1">
      <alignment horizontal="right"/>
    </xf>
    <xf numFmtId="0" fontId="1" fillId="0" borderId="81" xfId="0" applyFont="1" applyBorder="1"/>
    <xf numFmtId="0" fontId="19" fillId="0" borderId="7" xfId="0" applyFont="1" applyBorder="1" applyAlignment="1">
      <alignment horizontal="center"/>
    </xf>
    <xf numFmtId="0" fontId="19" fillId="10" borderId="7" xfId="0" applyFont="1" applyFill="1" applyBorder="1" applyAlignment="1">
      <alignment horizontal="center"/>
    </xf>
    <xf numFmtId="0" fontId="19" fillId="10" borderId="7" xfId="0" applyFont="1" applyFill="1" applyBorder="1" applyAlignment="1">
      <alignment horizontal="center" vertical="center"/>
    </xf>
    <xf numFmtId="164" fontId="10" fillId="0" borderId="82" xfId="1" applyNumberFormat="1" applyFont="1" applyBorder="1"/>
    <xf numFmtId="0" fontId="29" fillId="0" borderId="83" xfId="0" applyFont="1" applyBorder="1" applyAlignment="1">
      <alignment horizontal="left"/>
    </xf>
    <xf numFmtId="0" fontId="1" fillId="0" borderId="84" xfId="0" applyFont="1" applyBorder="1"/>
    <xf numFmtId="0" fontId="29" fillId="0" borderId="85" xfId="0" applyFont="1" applyBorder="1" applyAlignment="1">
      <alignment horizontal="left"/>
    </xf>
    <xf numFmtId="0" fontId="29" fillId="0" borderId="86" xfId="0" applyFont="1" applyBorder="1" applyAlignment="1">
      <alignment horizontal="left"/>
    </xf>
    <xf numFmtId="164" fontId="6" fillId="0" borderId="7" xfId="1" applyNumberFormat="1" applyFont="1" applyFill="1" applyBorder="1" applyAlignment="1">
      <alignment horizontal="right"/>
    </xf>
    <xf numFmtId="0" fontId="9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22" borderId="69" xfId="0" applyFont="1" applyFill="1" applyBorder="1" applyAlignment="1">
      <alignment horizontal="center" vertical="center"/>
    </xf>
    <xf numFmtId="0" fontId="9" fillId="22" borderId="71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34" fillId="2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" fontId="26" fillId="10" borderId="4" xfId="0" applyNumberFormat="1" applyFont="1" applyFill="1" applyBorder="1" applyAlignment="1">
      <alignment horizontal="center" vertical="center"/>
    </xf>
    <xf numFmtId="49" fontId="26" fillId="10" borderId="5" xfId="0" applyNumberFormat="1" applyFont="1" applyFill="1" applyBorder="1" applyAlignment="1">
      <alignment horizontal="center" vertical="center"/>
    </xf>
    <xf numFmtId="49" fontId="26" fillId="10" borderId="6" xfId="0" applyNumberFormat="1" applyFont="1" applyFill="1" applyBorder="1" applyAlignment="1">
      <alignment horizontal="center" vertical="center"/>
    </xf>
    <xf numFmtId="49" fontId="26" fillId="10" borderId="4" xfId="0" applyNumberFormat="1" applyFont="1" applyFill="1" applyBorder="1" applyAlignment="1">
      <alignment horizontal="center" vertical="center"/>
    </xf>
    <xf numFmtId="0" fontId="28" fillId="14" borderId="4" xfId="14" applyFont="1" applyFill="1" applyBorder="1" applyAlignment="1">
      <alignment horizontal="center" vertical="center"/>
    </xf>
    <xf numFmtId="0" fontId="28" fillId="14" borderId="79" xfId="14" applyFont="1" applyFill="1" applyBorder="1" applyAlignment="1">
      <alignment horizontal="center" vertical="center"/>
    </xf>
    <xf numFmtId="0" fontId="9" fillId="2" borderId="36" xfId="18" applyFont="1" applyFill="1" applyBorder="1" applyAlignment="1">
      <alignment horizontal="center" vertical="center"/>
    </xf>
    <xf numFmtId="0" fontId="9" fillId="2" borderId="6" xfId="18" applyFont="1" applyFill="1" applyBorder="1" applyAlignment="1">
      <alignment horizontal="center" vertical="center"/>
    </xf>
    <xf numFmtId="0" fontId="9" fillId="2" borderId="4" xfId="18" applyFont="1" applyFill="1" applyBorder="1" applyAlignment="1">
      <alignment horizontal="center" vertical="center"/>
    </xf>
    <xf numFmtId="0" fontId="9" fillId="2" borderId="5" xfId="18" applyFont="1" applyFill="1" applyBorder="1" applyAlignment="1">
      <alignment horizontal="center" vertical="center"/>
    </xf>
    <xf numFmtId="0" fontId="9" fillId="2" borderId="79" xfId="18" applyFont="1" applyFill="1" applyBorder="1" applyAlignment="1">
      <alignment horizontal="center" vertical="center"/>
    </xf>
    <xf numFmtId="0" fontId="28" fillId="14" borderId="36" xfId="14" applyFont="1" applyFill="1" applyBorder="1" applyAlignment="1">
      <alignment horizontal="center" vertical="center"/>
    </xf>
    <xf numFmtId="0" fontId="28" fillId="14" borderId="6" xfId="14" applyFont="1" applyFill="1" applyBorder="1" applyAlignment="1">
      <alignment horizontal="center" vertical="center"/>
    </xf>
    <xf numFmtId="0" fontId="9" fillId="2" borderId="7" xfId="18" applyFont="1" applyFill="1" applyBorder="1" applyAlignment="1">
      <alignment horizontal="center" vertical="center"/>
    </xf>
    <xf numFmtId="0" fontId="9" fillId="2" borderId="29" xfId="18" applyFont="1" applyFill="1" applyBorder="1" applyAlignment="1">
      <alignment horizontal="center" vertical="center"/>
    </xf>
    <xf numFmtId="0" fontId="7" fillId="2" borderId="77" xfId="0" applyFont="1" applyFill="1" applyBorder="1" applyAlignment="1">
      <alignment horizontal="center" vertical="center" wrapText="1"/>
    </xf>
    <xf numFmtId="0" fontId="7" fillId="2" borderId="78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17" fontId="9" fillId="2" borderId="80" xfId="18" quotePrefix="1" applyNumberFormat="1" applyFont="1" applyFill="1" applyBorder="1" applyAlignment="1">
      <alignment horizontal="center" vertical="center"/>
    </xf>
    <xf numFmtId="17" fontId="9" fillId="2" borderId="17" xfId="18" quotePrefix="1" applyNumberFormat="1" applyFont="1" applyFill="1" applyBorder="1" applyAlignment="1">
      <alignment horizontal="center" vertical="center"/>
    </xf>
    <xf numFmtId="17" fontId="9" fillId="2" borderId="27" xfId="18" quotePrefix="1" applyNumberFormat="1" applyFont="1" applyFill="1" applyBorder="1" applyAlignment="1">
      <alignment horizontal="center" vertical="center"/>
    </xf>
    <xf numFmtId="0" fontId="28" fillId="14" borderId="80" xfId="14" applyFont="1" applyFill="1" applyBorder="1" applyAlignment="1">
      <alignment horizontal="center" vertical="center"/>
    </xf>
    <xf numFmtId="0" fontId="28" fillId="14" borderId="17" xfId="14" applyFont="1" applyFill="1" applyBorder="1" applyAlignment="1">
      <alignment horizontal="center" vertical="center"/>
    </xf>
    <xf numFmtId="0" fontId="28" fillId="14" borderId="27" xfId="14" applyFont="1" applyFill="1" applyBorder="1" applyAlignment="1">
      <alignment horizontal="center" vertical="center"/>
    </xf>
    <xf numFmtId="17" fontId="9" fillId="2" borderId="33" xfId="18" quotePrefix="1" applyNumberFormat="1" applyFont="1" applyFill="1" applyBorder="1" applyAlignment="1">
      <alignment horizontal="center" vertical="center"/>
    </xf>
    <xf numFmtId="0" fontId="9" fillId="2" borderId="34" xfId="18" applyFont="1" applyFill="1" applyBorder="1" applyAlignment="1">
      <alignment horizontal="center" vertical="center"/>
    </xf>
    <xf numFmtId="0" fontId="9" fillId="2" borderId="35" xfId="18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9" fillId="14" borderId="7" xfId="14" applyFont="1" applyFill="1" applyBorder="1" applyAlignment="1">
      <alignment horizontal="center" vertical="center" wrapText="1"/>
    </xf>
    <xf numFmtId="0" fontId="7" fillId="2" borderId="28" xfId="14" applyFont="1" applyFill="1" applyBorder="1" applyAlignment="1">
      <alignment horizontal="center" vertical="center" wrapText="1"/>
    </xf>
    <xf numFmtId="0" fontId="7" fillId="2" borderId="30" xfId="14" applyFont="1" applyFill="1" applyBorder="1" applyAlignment="1">
      <alignment horizontal="center" vertical="center" wrapText="1"/>
    </xf>
    <xf numFmtId="0" fontId="25" fillId="2" borderId="26" xfId="14" applyFont="1" applyFill="1" applyBorder="1" applyAlignment="1">
      <alignment horizontal="center" vertical="center"/>
    </xf>
    <xf numFmtId="0" fontId="25" fillId="2" borderId="17" xfId="14" applyFont="1" applyFill="1" applyBorder="1" applyAlignment="1">
      <alignment horizontal="center" vertical="center"/>
    </xf>
    <xf numFmtId="0" fontId="25" fillId="2" borderId="27" xfId="14" applyFont="1" applyFill="1" applyBorder="1" applyAlignment="1">
      <alignment horizontal="center" vertical="center"/>
    </xf>
    <xf numFmtId="0" fontId="25" fillId="10" borderId="33" xfId="14" applyFont="1" applyFill="1" applyBorder="1" applyAlignment="1">
      <alignment horizontal="center" vertical="center"/>
    </xf>
    <xf numFmtId="0" fontId="25" fillId="10" borderId="34" xfId="14" applyFont="1" applyFill="1" applyBorder="1" applyAlignment="1">
      <alignment horizontal="center" vertical="center"/>
    </xf>
    <xf numFmtId="0" fontId="25" fillId="10" borderId="35" xfId="14" applyFont="1" applyFill="1" applyBorder="1" applyAlignment="1">
      <alignment horizontal="center" vertical="center"/>
    </xf>
    <xf numFmtId="0" fontId="9" fillId="2" borderId="7" xfId="14" applyFont="1" applyFill="1" applyBorder="1" applyAlignment="1">
      <alignment horizontal="center" vertical="center"/>
    </xf>
    <xf numFmtId="0" fontId="9" fillId="2" borderId="29" xfId="14" applyFont="1" applyFill="1" applyBorder="1" applyAlignment="1">
      <alignment horizontal="center" vertical="center"/>
    </xf>
    <xf numFmtId="0" fontId="9" fillId="10" borderId="28" xfId="14" applyFont="1" applyFill="1" applyBorder="1" applyAlignment="1">
      <alignment horizontal="center" vertical="center"/>
    </xf>
    <xf numFmtId="0" fontId="9" fillId="10" borderId="7" xfId="14" applyFont="1" applyFill="1" applyBorder="1" applyAlignment="1">
      <alignment horizontal="center" vertical="center"/>
    </xf>
    <xf numFmtId="0" fontId="9" fillId="10" borderId="29" xfId="14" applyFont="1" applyFill="1" applyBorder="1" applyAlignment="1">
      <alignment horizontal="center" vertical="center"/>
    </xf>
    <xf numFmtId="0" fontId="7" fillId="2" borderId="31" xfId="14" applyFont="1" applyFill="1" applyBorder="1" applyAlignment="1">
      <alignment horizontal="center" vertical="center" wrapText="1"/>
    </xf>
    <xf numFmtId="0" fontId="7" fillId="2" borderId="32" xfId="14" applyFont="1" applyFill="1" applyBorder="1" applyAlignment="1">
      <alignment horizontal="center" vertical="center" wrapText="1"/>
    </xf>
    <xf numFmtId="0" fontId="7" fillId="10" borderId="7" xfId="14" applyFont="1" applyFill="1" applyBorder="1" applyAlignment="1">
      <alignment horizontal="center" vertical="center" wrapText="1"/>
    </xf>
    <xf numFmtId="0" fontId="7" fillId="10" borderId="29" xfId="14" applyFont="1" applyFill="1" applyBorder="1" applyAlignment="1">
      <alignment horizontal="center" vertical="center" wrapText="1"/>
    </xf>
    <xf numFmtId="0" fontId="29" fillId="0" borderId="7" xfId="18" applyFont="1" applyBorder="1" applyAlignment="1">
      <alignment horizontal="left" vertical="center"/>
    </xf>
    <xf numFmtId="0" fontId="29" fillId="2" borderId="4" xfId="14" applyFont="1" applyFill="1" applyBorder="1" applyAlignment="1">
      <alignment horizontal="center"/>
    </xf>
    <xf numFmtId="0" fontId="29" fillId="2" borderId="6" xfId="14" applyFont="1" applyFill="1" applyBorder="1" applyAlignment="1">
      <alignment horizontal="center"/>
    </xf>
    <xf numFmtId="0" fontId="29" fillId="0" borderId="4" xfId="14" applyFont="1" applyBorder="1" applyAlignment="1">
      <alignment horizontal="center"/>
    </xf>
    <xf numFmtId="0" fontId="29" fillId="0" borderId="5" xfId="14" applyFont="1" applyBorder="1" applyAlignment="1">
      <alignment horizontal="center"/>
    </xf>
    <xf numFmtId="0" fontId="29" fillId="0" borderId="6" xfId="14" applyFont="1" applyBorder="1" applyAlignment="1">
      <alignment horizontal="center"/>
    </xf>
    <xf numFmtId="0" fontId="7" fillId="10" borderId="4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17" fontId="26" fillId="10" borderId="7" xfId="0" quotePrefix="1" applyNumberFormat="1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65" fontId="19" fillId="10" borderId="7" xfId="2" applyNumberFormat="1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textRotation="90"/>
    </xf>
    <xf numFmtId="0" fontId="14" fillId="0" borderId="12" xfId="0" applyFont="1" applyBorder="1" applyAlignment="1">
      <alignment horizontal="center" vertical="center" textRotation="90"/>
    </xf>
    <xf numFmtId="0" fontId="14" fillId="0" borderId="14" xfId="0" applyFont="1" applyBorder="1" applyAlignment="1">
      <alignment horizontal="center" vertical="center" textRotation="90"/>
    </xf>
    <xf numFmtId="0" fontId="15" fillId="0" borderId="13" xfId="0" applyFont="1" applyBorder="1" applyAlignment="1">
      <alignment horizontal="right" wrapText="1"/>
    </xf>
    <xf numFmtId="0" fontId="15" fillId="0" borderId="15" xfId="0" applyFont="1" applyBorder="1" applyAlignment="1">
      <alignment horizontal="right" wrapText="1"/>
    </xf>
    <xf numFmtId="0" fontId="16" fillId="0" borderId="18" xfId="0" applyFont="1" applyBorder="1" applyAlignment="1">
      <alignment horizontal="center" textRotation="90"/>
    </xf>
    <xf numFmtId="0" fontId="16" fillId="0" borderId="21" xfId="0" applyFont="1" applyBorder="1" applyAlignment="1">
      <alignment horizontal="center" textRotation="90"/>
    </xf>
    <xf numFmtId="0" fontId="29" fillId="23" borderId="58" xfId="0" applyFont="1" applyFill="1" applyBorder="1" applyAlignment="1">
      <alignment horizontal="center"/>
    </xf>
    <xf numFmtId="0" fontId="29" fillId="23" borderId="59" xfId="0" applyFont="1" applyFill="1" applyBorder="1" applyAlignment="1">
      <alignment horizontal="center"/>
    </xf>
    <xf numFmtId="0" fontId="29" fillId="23" borderId="60" xfId="0" applyFont="1" applyFill="1" applyBorder="1" applyAlignment="1">
      <alignment horizontal="center"/>
    </xf>
    <xf numFmtId="0" fontId="29" fillId="23" borderId="47" xfId="0" applyFont="1" applyFill="1" applyBorder="1" applyAlignment="1">
      <alignment horizontal="center"/>
    </xf>
    <xf numFmtId="0" fontId="29" fillId="23" borderId="61" xfId="0" applyFont="1" applyFill="1" applyBorder="1" applyAlignment="1">
      <alignment horizontal="center"/>
    </xf>
    <xf numFmtId="0" fontId="29" fillId="23" borderId="46" xfId="0" applyFont="1" applyFill="1" applyBorder="1" applyAlignment="1">
      <alignment horizontal="center"/>
    </xf>
    <xf numFmtId="0" fontId="35" fillId="23" borderId="46" xfId="0" applyFont="1" applyFill="1" applyBorder="1" applyAlignment="1">
      <alignment horizontal="center"/>
    </xf>
    <xf numFmtId="0" fontId="35" fillId="23" borderId="47" xfId="0" applyFont="1" applyFill="1" applyBorder="1" applyAlignment="1">
      <alignment horizontal="center"/>
    </xf>
    <xf numFmtId="0" fontId="35" fillId="23" borderId="61" xfId="0" applyFont="1" applyFill="1" applyBorder="1" applyAlignment="1">
      <alignment horizontal="center"/>
    </xf>
    <xf numFmtId="0" fontId="35" fillId="23" borderId="58" xfId="0" applyFont="1" applyFill="1" applyBorder="1" applyAlignment="1">
      <alignment horizontal="center"/>
    </xf>
    <xf numFmtId="0" fontId="35" fillId="23" borderId="59" xfId="0" applyFont="1" applyFill="1" applyBorder="1" applyAlignment="1">
      <alignment horizontal="center"/>
    </xf>
    <xf numFmtId="0" fontId="35" fillId="23" borderId="60" xfId="0" applyFont="1" applyFill="1" applyBorder="1" applyAlignment="1">
      <alignment horizontal="center"/>
    </xf>
    <xf numFmtId="0" fontId="37" fillId="15" borderId="0" xfId="0" applyFont="1" applyFill="1"/>
  </cellXfs>
  <cellStyles count="24">
    <cellStyle name="Millares" xfId="2" builtinId="3"/>
    <cellStyle name="Millares 2" xfId="4" xr:uid="{00000000-0005-0000-0000-000001000000}"/>
    <cellStyle name="Millares 3" xfId="7" xr:uid="{00000000-0005-0000-0000-000002000000}"/>
    <cellStyle name="Millares 4" xfId="11" xr:uid="{00000000-0005-0000-0000-000003000000}"/>
    <cellStyle name="Millares 5" xfId="15" xr:uid="{00000000-0005-0000-0000-000004000000}"/>
    <cellStyle name="Millares 5 2" xfId="22" xr:uid="{00000000-0005-0000-0000-000005000000}"/>
    <cellStyle name="Millares 6" xfId="19" xr:uid="{00000000-0005-0000-0000-000006000000}"/>
    <cellStyle name="Moneda 2" xfId="5" xr:uid="{00000000-0005-0000-0000-000007000000}"/>
    <cellStyle name="Moneda 3" xfId="8" xr:uid="{00000000-0005-0000-0000-000008000000}"/>
    <cellStyle name="Moneda 4" xfId="12" xr:uid="{00000000-0005-0000-0000-000009000000}"/>
    <cellStyle name="Moneda 5" xfId="16" xr:uid="{00000000-0005-0000-0000-00000A000000}"/>
    <cellStyle name="Moneda 5 2" xfId="23" xr:uid="{00000000-0005-0000-0000-00000B000000}"/>
    <cellStyle name="Moneda 6" xfId="20" xr:uid="{00000000-0005-0000-0000-00000C000000}"/>
    <cellStyle name="Normal" xfId="0" builtinId="0"/>
    <cellStyle name="Normal 2" xfId="3" xr:uid="{00000000-0005-0000-0000-00000E000000}"/>
    <cellStyle name="Normal 3" xfId="6" xr:uid="{00000000-0005-0000-0000-00000F000000}"/>
    <cellStyle name="Normal 4" xfId="10" xr:uid="{00000000-0005-0000-0000-000010000000}"/>
    <cellStyle name="Normal 5" xfId="14" xr:uid="{00000000-0005-0000-0000-000011000000}"/>
    <cellStyle name="Normal 6" xfId="18" xr:uid="{00000000-0005-0000-0000-000012000000}"/>
    <cellStyle name="Porcentaje" xfId="1" builtinId="5"/>
    <cellStyle name="Porcentaje 2" xfId="9" xr:uid="{00000000-0005-0000-0000-000014000000}"/>
    <cellStyle name="Porcentaje 3" xfId="13" xr:uid="{00000000-0005-0000-0000-000015000000}"/>
    <cellStyle name="Porcentaje 4" xfId="17" xr:uid="{00000000-0005-0000-0000-000016000000}"/>
    <cellStyle name="Porcentaje 5" xfId="21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91"/>
  <sheetViews>
    <sheetView showGridLines="0" workbookViewId="0">
      <selection activeCell="K6" sqref="K6"/>
    </sheetView>
  </sheetViews>
  <sheetFormatPr baseColWidth="10" defaultRowHeight="12.75" x14ac:dyDescent="0.2"/>
  <cols>
    <col min="1" max="1" width="3.7109375" style="4" customWidth="1"/>
    <col min="2" max="2" width="10.7109375" style="11" customWidth="1"/>
    <col min="3" max="3" width="10.7109375" style="4" customWidth="1"/>
    <col min="4" max="4" width="11.7109375" style="4" customWidth="1"/>
    <col min="5" max="5" width="10.7109375" style="4" customWidth="1"/>
    <col min="6" max="10" width="11.7109375" style="4" customWidth="1"/>
    <col min="11" max="19" width="10.7109375" style="4" customWidth="1"/>
    <col min="20" max="20" width="11.42578125" style="4" bestFit="1" customWidth="1"/>
    <col min="21" max="22" width="11.42578125" style="4"/>
    <col min="23" max="23" width="12" style="4" bestFit="1" customWidth="1"/>
    <col min="24" max="27" width="11.42578125" style="4"/>
    <col min="28" max="28" width="2.5703125" style="4" customWidth="1"/>
    <col min="29" max="31" width="11.42578125" style="4"/>
    <col min="32" max="32" width="14.28515625" style="4" bestFit="1" customWidth="1"/>
    <col min="33" max="16384" width="11.42578125" style="4"/>
  </cols>
  <sheetData>
    <row r="2" spans="2:20" s="3" customFormat="1" ht="23.25" customHeight="1" x14ac:dyDescent="0.25">
      <c r="B2" s="485" t="s">
        <v>63</v>
      </c>
      <c r="C2" s="489" t="s">
        <v>65</v>
      </c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1"/>
    </row>
    <row r="3" spans="2:20" s="5" customFormat="1" ht="15" customHeight="1" x14ac:dyDescent="0.25">
      <c r="B3" s="485"/>
      <c r="C3" s="492" t="s">
        <v>64</v>
      </c>
      <c r="D3" s="493"/>
      <c r="E3" s="493"/>
      <c r="F3" s="493"/>
      <c r="G3" s="493"/>
      <c r="H3" s="493"/>
      <c r="I3" s="493"/>
      <c r="J3" s="494"/>
      <c r="K3" s="486" t="s">
        <v>47</v>
      </c>
      <c r="L3" s="487"/>
      <c r="M3" s="487"/>
      <c r="N3" s="487"/>
      <c r="O3" s="487"/>
      <c r="P3" s="487"/>
      <c r="Q3" s="487"/>
      <c r="R3" s="488"/>
    </row>
    <row r="4" spans="2:20" s="6" customFormat="1" ht="15" customHeight="1" x14ac:dyDescent="0.25">
      <c r="B4" s="485"/>
      <c r="C4" s="485">
        <v>2017</v>
      </c>
      <c r="D4" s="485"/>
      <c r="E4" s="485">
        <v>2018</v>
      </c>
      <c r="F4" s="485"/>
      <c r="G4" s="485">
        <v>2019</v>
      </c>
      <c r="H4" s="485"/>
      <c r="I4" s="485">
        <v>2020</v>
      </c>
      <c r="J4" s="485"/>
      <c r="K4" s="484">
        <v>2017</v>
      </c>
      <c r="L4" s="484"/>
      <c r="M4" s="484">
        <v>2018</v>
      </c>
      <c r="N4" s="484"/>
      <c r="O4" s="484">
        <v>2019</v>
      </c>
      <c r="P4" s="484"/>
      <c r="Q4" s="484">
        <v>2020</v>
      </c>
      <c r="R4" s="484"/>
    </row>
    <row r="5" spans="2:20" s="6" customFormat="1" ht="15" customHeight="1" x14ac:dyDescent="0.25">
      <c r="B5" s="485"/>
      <c r="C5" s="7" t="s">
        <v>0</v>
      </c>
      <c r="D5" s="7" t="s">
        <v>43</v>
      </c>
      <c r="E5" s="7" t="s">
        <v>0</v>
      </c>
      <c r="F5" s="7" t="s">
        <v>43</v>
      </c>
      <c r="G5" s="68" t="s">
        <v>0</v>
      </c>
      <c r="H5" s="68" t="s">
        <v>43</v>
      </c>
      <c r="I5" s="450" t="s">
        <v>0</v>
      </c>
      <c r="J5" s="450" t="s">
        <v>43</v>
      </c>
      <c r="K5" s="8" t="s">
        <v>0</v>
      </c>
      <c r="L5" s="8" t="s">
        <v>43</v>
      </c>
      <c r="M5" s="8" t="s">
        <v>0</v>
      </c>
      <c r="N5" s="8" t="s">
        <v>43</v>
      </c>
      <c r="O5" s="69" t="s">
        <v>0</v>
      </c>
      <c r="P5" s="69" t="s">
        <v>43</v>
      </c>
      <c r="Q5" s="449" t="s">
        <v>0</v>
      </c>
      <c r="R5" s="449" t="s">
        <v>43</v>
      </c>
    </row>
    <row r="6" spans="2:20" s="3" customFormat="1" ht="15" customHeight="1" x14ac:dyDescent="0.25">
      <c r="B6" s="9" t="s">
        <v>33</v>
      </c>
      <c r="C6" s="223">
        <v>10378</v>
      </c>
      <c r="D6" s="224">
        <v>460392895.02999997</v>
      </c>
      <c r="E6" s="223">
        <v>12481</v>
      </c>
      <c r="F6" s="224">
        <v>548292378.33000016</v>
      </c>
      <c r="G6" s="224">
        <v>12309</v>
      </c>
      <c r="H6" s="224">
        <v>490393498.15999991</v>
      </c>
      <c r="I6" s="224">
        <v>5559</v>
      </c>
      <c r="J6" s="224">
        <v>314090331.72000009</v>
      </c>
      <c r="K6" s="225">
        <v>1537</v>
      </c>
      <c r="L6" s="226">
        <v>2743963.62</v>
      </c>
      <c r="M6" s="225">
        <v>1828</v>
      </c>
      <c r="N6" s="226">
        <v>3038024.2900000005</v>
      </c>
      <c r="O6" s="225">
        <v>2208</v>
      </c>
      <c r="P6" s="226">
        <v>3894565.5799999991</v>
      </c>
      <c r="Q6" s="225">
        <v>1644</v>
      </c>
      <c r="R6" s="226">
        <v>2955050.1299999985</v>
      </c>
      <c r="S6" s="61"/>
      <c r="T6" s="61"/>
    </row>
    <row r="7" spans="2:20" s="3" customFormat="1" ht="15" customHeight="1" x14ac:dyDescent="0.25">
      <c r="B7" s="9" t="s">
        <v>34</v>
      </c>
      <c r="C7" s="223">
        <v>11109</v>
      </c>
      <c r="D7" s="224">
        <v>464258016.08000004</v>
      </c>
      <c r="E7" s="223">
        <v>12887</v>
      </c>
      <c r="F7" s="224">
        <v>558386622.55999994</v>
      </c>
      <c r="G7" s="224">
        <v>10954</v>
      </c>
      <c r="H7" s="224">
        <v>381383129.43999994</v>
      </c>
      <c r="I7" s="224">
        <v>5655</v>
      </c>
      <c r="J7" s="224">
        <v>325158690.73000067</v>
      </c>
      <c r="K7" s="225">
        <v>1593</v>
      </c>
      <c r="L7" s="226">
        <v>2607550.3299999996</v>
      </c>
      <c r="M7" s="225">
        <v>2194</v>
      </c>
      <c r="N7" s="226">
        <v>3924311.0899999985</v>
      </c>
      <c r="O7" s="225">
        <v>2518</v>
      </c>
      <c r="P7" s="226">
        <v>3791496.4300000006</v>
      </c>
      <c r="Q7" s="225">
        <v>1334</v>
      </c>
      <c r="R7" s="226">
        <v>2034234.7200000002</v>
      </c>
    </row>
    <row r="8" spans="2:20" s="3" customFormat="1" ht="15" customHeight="1" x14ac:dyDescent="0.25">
      <c r="B8" s="9" t="s">
        <v>35</v>
      </c>
      <c r="C8" s="223">
        <v>11615</v>
      </c>
      <c r="D8" s="224">
        <v>508234786.47000009</v>
      </c>
      <c r="E8" s="223">
        <v>13114</v>
      </c>
      <c r="F8" s="224">
        <v>563710811.54999995</v>
      </c>
      <c r="G8" s="224">
        <v>11314</v>
      </c>
      <c r="H8" s="224">
        <v>385231036.10000002</v>
      </c>
      <c r="I8" s="224"/>
      <c r="J8" s="224"/>
      <c r="K8" s="225">
        <v>2001</v>
      </c>
      <c r="L8" s="226">
        <v>3612685.45</v>
      </c>
      <c r="M8" s="225">
        <v>1796</v>
      </c>
      <c r="N8" s="226">
        <v>3257582.6399999987</v>
      </c>
      <c r="O8" s="225">
        <v>2607</v>
      </c>
      <c r="P8" s="226">
        <v>4303767.4899999993</v>
      </c>
      <c r="Q8" s="225"/>
      <c r="R8" s="226"/>
    </row>
    <row r="9" spans="2:20" s="3" customFormat="1" ht="15" customHeight="1" x14ac:dyDescent="0.25">
      <c r="B9" s="9" t="s">
        <v>36</v>
      </c>
      <c r="C9" s="223">
        <v>11470</v>
      </c>
      <c r="D9" s="224">
        <v>516292907.14999998</v>
      </c>
      <c r="E9" s="223">
        <v>14474</v>
      </c>
      <c r="F9" s="224">
        <v>607100101.02999985</v>
      </c>
      <c r="G9" s="224">
        <v>11316</v>
      </c>
      <c r="H9" s="224">
        <v>464752141.32999998</v>
      </c>
      <c r="I9" s="224"/>
      <c r="J9" s="224"/>
      <c r="K9" s="225">
        <v>1746</v>
      </c>
      <c r="L9" s="226">
        <v>3342448.02</v>
      </c>
      <c r="M9" s="225">
        <v>1840</v>
      </c>
      <c r="N9" s="226">
        <v>3282720.31</v>
      </c>
      <c r="O9" s="225">
        <v>1995</v>
      </c>
      <c r="P9" s="226">
        <v>4148914.8100000005</v>
      </c>
      <c r="Q9" s="225"/>
      <c r="R9" s="226"/>
    </row>
    <row r="10" spans="2:20" s="3" customFormat="1" ht="15" customHeight="1" x14ac:dyDescent="0.25">
      <c r="B10" s="9" t="s">
        <v>37</v>
      </c>
      <c r="C10" s="223">
        <v>13600</v>
      </c>
      <c r="D10" s="224">
        <v>5209988.09</v>
      </c>
      <c r="E10" s="223">
        <v>13033</v>
      </c>
      <c r="F10" s="224">
        <v>549004784.88000011</v>
      </c>
      <c r="G10" s="224">
        <v>9564</v>
      </c>
      <c r="H10" s="224">
        <v>406153824.10999995</v>
      </c>
      <c r="I10" s="224"/>
      <c r="J10" s="224"/>
      <c r="K10" s="225">
        <v>3016</v>
      </c>
      <c r="L10" s="226">
        <v>5209988.09</v>
      </c>
      <c r="M10" s="225">
        <v>1818</v>
      </c>
      <c r="N10" s="226">
        <v>3403404.95</v>
      </c>
      <c r="O10" s="225">
        <v>1724</v>
      </c>
      <c r="P10" s="226">
        <v>3269330.9299999997</v>
      </c>
      <c r="Q10" s="225"/>
      <c r="R10" s="226"/>
    </row>
    <row r="11" spans="2:20" s="3" customFormat="1" ht="15" customHeight="1" x14ac:dyDescent="0.25">
      <c r="B11" s="9" t="s">
        <v>38</v>
      </c>
      <c r="C11" s="223">
        <v>14249</v>
      </c>
      <c r="D11" s="224">
        <v>645369662.14999998</v>
      </c>
      <c r="E11" s="223">
        <v>13428</v>
      </c>
      <c r="F11" s="224">
        <v>564728012.86000001</v>
      </c>
      <c r="G11" s="224">
        <v>7826</v>
      </c>
      <c r="H11" s="224">
        <v>349058680.32000005</v>
      </c>
      <c r="I11" s="224"/>
      <c r="J11" s="224"/>
      <c r="K11" s="225">
        <v>2010</v>
      </c>
      <c r="L11" s="226">
        <v>3722673.5499999993</v>
      </c>
      <c r="M11" s="225">
        <v>1844</v>
      </c>
      <c r="N11" s="226">
        <v>3055174.8899999992</v>
      </c>
      <c r="O11" s="225">
        <v>1447</v>
      </c>
      <c r="P11" s="226">
        <v>2326274.62</v>
      </c>
      <c r="Q11" s="225"/>
      <c r="R11" s="226"/>
    </row>
    <row r="12" spans="2:20" s="3" customFormat="1" ht="15" customHeight="1" x14ac:dyDescent="0.25">
      <c r="B12" s="9" t="s">
        <v>39</v>
      </c>
      <c r="C12" s="223">
        <v>14548</v>
      </c>
      <c r="D12" s="224">
        <v>609276344.26999998</v>
      </c>
      <c r="E12" s="223">
        <v>11936</v>
      </c>
      <c r="F12" s="224">
        <v>507130990.52999985</v>
      </c>
      <c r="G12" s="224">
        <v>5469</v>
      </c>
      <c r="H12" s="224">
        <v>278639363.06000006</v>
      </c>
      <c r="I12" s="224"/>
      <c r="J12" s="224"/>
      <c r="K12" s="225">
        <v>2444</v>
      </c>
      <c r="L12" s="226">
        <v>4103197.33</v>
      </c>
      <c r="M12" s="225">
        <v>1877</v>
      </c>
      <c r="N12" s="226">
        <v>3688074.0999999996</v>
      </c>
      <c r="O12" s="225">
        <v>1637</v>
      </c>
      <c r="P12" s="226">
        <v>3997516.9</v>
      </c>
      <c r="Q12" s="225"/>
      <c r="R12" s="226"/>
    </row>
    <row r="13" spans="2:20" s="3" customFormat="1" ht="15" customHeight="1" x14ac:dyDescent="0.25">
      <c r="B13" s="9" t="s">
        <v>40</v>
      </c>
      <c r="C13" s="223">
        <v>14435</v>
      </c>
      <c r="D13" s="224">
        <v>625888135.25</v>
      </c>
      <c r="E13" s="223">
        <v>13088</v>
      </c>
      <c r="F13" s="224">
        <v>527712725.79000002</v>
      </c>
      <c r="G13" s="224">
        <v>5015</v>
      </c>
      <c r="H13" s="224">
        <v>252755527.23000005</v>
      </c>
      <c r="I13" s="224"/>
      <c r="J13" s="224"/>
      <c r="K13" s="225">
        <v>3443</v>
      </c>
      <c r="L13" s="226">
        <v>4937276.1100000003</v>
      </c>
      <c r="M13" s="225">
        <v>2250</v>
      </c>
      <c r="N13" s="226">
        <v>3554235.1099999971</v>
      </c>
      <c r="O13" s="225">
        <v>1356</v>
      </c>
      <c r="P13" s="226">
        <v>3307164.95</v>
      </c>
      <c r="Q13" s="225"/>
      <c r="R13" s="226"/>
    </row>
    <row r="14" spans="2:20" s="3" customFormat="1" ht="15" customHeight="1" x14ac:dyDescent="0.25">
      <c r="B14" s="9" t="s">
        <v>41</v>
      </c>
      <c r="C14" s="223">
        <v>15285</v>
      </c>
      <c r="D14" s="224">
        <v>625829545.87000012</v>
      </c>
      <c r="E14" s="223">
        <v>10497</v>
      </c>
      <c r="F14" s="224">
        <v>456773616.17000002</v>
      </c>
      <c r="G14" s="224">
        <v>5824</v>
      </c>
      <c r="H14" s="224">
        <v>358025476.03999996</v>
      </c>
      <c r="I14" s="224"/>
      <c r="J14" s="224"/>
      <c r="K14" s="225">
        <v>1755</v>
      </c>
      <c r="L14" s="226">
        <v>2913862.96</v>
      </c>
      <c r="M14" s="225">
        <v>1906</v>
      </c>
      <c r="N14" s="226">
        <v>2654875.36</v>
      </c>
      <c r="O14" s="225">
        <v>1683</v>
      </c>
      <c r="P14" s="226">
        <v>3650808.0200000005</v>
      </c>
      <c r="Q14" s="225"/>
      <c r="R14" s="226"/>
    </row>
    <row r="15" spans="2:20" s="3" customFormat="1" ht="15" customHeight="1" x14ac:dyDescent="0.25">
      <c r="B15" s="9" t="s">
        <v>44</v>
      </c>
      <c r="C15" s="223">
        <v>14747</v>
      </c>
      <c r="D15" s="224">
        <v>628095152.75000012</v>
      </c>
      <c r="E15" s="223">
        <v>10334</v>
      </c>
      <c r="F15" s="224">
        <v>482935981.98999995</v>
      </c>
      <c r="G15" s="224">
        <v>6042</v>
      </c>
      <c r="H15" s="224">
        <v>367782988.05000001</v>
      </c>
      <c r="I15" s="224"/>
      <c r="J15" s="224"/>
      <c r="K15" s="225">
        <v>2243</v>
      </c>
      <c r="L15" s="226">
        <v>5525422.3800000008</v>
      </c>
      <c r="M15" s="225">
        <v>3037</v>
      </c>
      <c r="N15" s="226">
        <v>4470321.9700000035</v>
      </c>
      <c r="O15" s="225">
        <v>1443</v>
      </c>
      <c r="P15" s="226">
        <v>2843319.26</v>
      </c>
      <c r="Q15" s="225"/>
      <c r="R15" s="226"/>
    </row>
    <row r="16" spans="2:20" s="3" customFormat="1" ht="15" customHeight="1" x14ac:dyDescent="0.25">
      <c r="B16" s="9" t="s">
        <v>45</v>
      </c>
      <c r="C16" s="223">
        <v>14250</v>
      </c>
      <c r="D16" s="224">
        <v>594135300.56000006</v>
      </c>
      <c r="E16" s="223">
        <v>11187</v>
      </c>
      <c r="F16" s="224">
        <v>530138313.13</v>
      </c>
      <c r="G16" s="224">
        <v>5554</v>
      </c>
      <c r="H16" s="224">
        <v>313449095.11000001</v>
      </c>
      <c r="I16" s="224"/>
      <c r="J16" s="224"/>
      <c r="K16" s="225">
        <v>2204</v>
      </c>
      <c r="L16" s="226">
        <v>4055945.9799999995</v>
      </c>
      <c r="M16" s="225">
        <v>2936</v>
      </c>
      <c r="N16" s="226">
        <v>4608146.6300000083</v>
      </c>
      <c r="O16" s="225">
        <v>1645</v>
      </c>
      <c r="P16" s="226">
        <v>3301619.0600000005</v>
      </c>
      <c r="Q16" s="225"/>
      <c r="R16" s="226"/>
    </row>
    <row r="17" spans="1:20" s="3" customFormat="1" ht="15" customHeight="1" x14ac:dyDescent="0.25">
      <c r="B17" s="9" t="s">
        <v>42</v>
      </c>
      <c r="C17" s="223">
        <v>15550</v>
      </c>
      <c r="D17" s="224">
        <v>647147805.10000026</v>
      </c>
      <c r="E17" s="223">
        <v>11762</v>
      </c>
      <c r="F17" s="224">
        <v>556510667.3599999</v>
      </c>
      <c r="G17" s="224">
        <v>4968</v>
      </c>
      <c r="H17" s="224">
        <v>283420432.15999949</v>
      </c>
      <c r="I17" s="224"/>
      <c r="J17" s="224"/>
      <c r="K17" s="225">
        <v>2134</v>
      </c>
      <c r="L17" s="226">
        <v>5117426.83</v>
      </c>
      <c r="M17" s="225">
        <v>2269</v>
      </c>
      <c r="N17" s="226">
        <v>5025579.2200000007</v>
      </c>
      <c r="O17" s="225">
        <v>1432</v>
      </c>
      <c r="P17" s="226">
        <v>3360262.2600000086</v>
      </c>
      <c r="Q17" s="225"/>
      <c r="R17" s="226"/>
    </row>
    <row r="18" spans="1:20" s="3" customFormat="1" ht="15" customHeight="1" x14ac:dyDescent="0.25">
      <c r="B18" s="12" t="s">
        <v>66</v>
      </c>
      <c r="C18" s="227"/>
      <c r="D18" s="227"/>
      <c r="E18" s="227"/>
      <c r="F18" s="227"/>
      <c r="G18" s="227"/>
      <c r="H18" s="227"/>
      <c r="I18" s="227"/>
      <c r="J18" s="227"/>
      <c r="K18" s="228">
        <f t="shared" ref="K18:P18" si="0">SUM(K6:K17)</f>
        <v>26126</v>
      </c>
      <c r="L18" s="229">
        <f t="shared" si="0"/>
        <v>47892440.649999999</v>
      </c>
      <c r="M18" s="228">
        <f t="shared" si="0"/>
        <v>25595</v>
      </c>
      <c r="N18" s="229">
        <f t="shared" si="0"/>
        <v>43962450.560000002</v>
      </c>
      <c r="O18" s="228">
        <f t="shared" si="0"/>
        <v>21695</v>
      </c>
      <c r="P18" s="228">
        <f t="shared" si="0"/>
        <v>42195040.31000001</v>
      </c>
      <c r="Q18" s="228">
        <f t="shared" ref="Q18:R18" si="1">SUM(Q6:Q17)</f>
        <v>2978</v>
      </c>
      <c r="R18" s="228">
        <f t="shared" si="1"/>
        <v>4989284.8499999987</v>
      </c>
    </row>
    <row r="19" spans="1:20" s="3" customFormat="1" ht="15" customHeight="1" x14ac:dyDescent="0.25">
      <c r="B19" s="5"/>
      <c r="G19" s="391"/>
      <c r="H19" s="391"/>
      <c r="I19" s="391"/>
      <c r="J19" s="391"/>
    </row>
    <row r="20" spans="1:20" s="3" customFormat="1" ht="15" customHeight="1" x14ac:dyDescent="0.25">
      <c r="B20" s="5"/>
    </row>
    <row r="21" spans="1:20" ht="23.25" customHeight="1" x14ac:dyDescent="0.2">
      <c r="B21" s="485" t="s">
        <v>63</v>
      </c>
      <c r="C21" s="489" t="s">
        <v>67</v>
      </c>
      <c r="D21" s="490"/>
      <c r="E21" s="490"/>
      <c r="F21" s="490"/>
      <c r="G21" s="490"/>
      <c r="H21" s="490"/>
      <c r="I21" s="490"/>
      <c r="J21" s="490"/>
      <c r="K21" s="490"/>
      <c r="L21" s="490"/>
      <c r="M21" s="490"/>
      <c r="N21" s="490"/>
      <c r="O21" s="490"/>
      <c r="P21" s="490"/>
      <c r="Q21" s="490"/>
      <c r="R21" s="491"/>
    </row>
    <row r="22" spans="1:20" ht="15" customHeight="1" x14ac:dyDescent="0.2">
      <c r="B22" s="485"/>
      <c r="C22" s="492" t="s">
        <v>64</v>
      </c>
      <c r="D22" s="493"/>
      <c r="E22" s="493"/>
      <c r="F22" s="493"/>
      <c r="G22" s="493"/>
      <c r="H22" s="493"/>
      <c r="I22" s="493"/>
      <c r="J22" s="494"/>
      <c r="K22" s="486" t="s">
        <v>47</v>
      </c>
      <c r="L22" s="487"/>
      <c r="M22" s="487"/>
      <c r="N22" s="487"/>
      <c r="O22" s="487"/>
      <c r="P22" s="487"/>
      <c r="Q22" s="487"/>
      <c r="R22" s="488"/>
    </row>
    <row r="23" spans="1:20" ht="15" customHeight="1" x14ac:dyDescent="0.2">
      <c r="B23" s="485"/>
      <c r="C23" s="485">
        <v>2017</v>
      </c>
      <c r="D23" s="485"/>
      <c r="E23" s="485">
        <v>2018</v>
      </c>
      <c r="F23" s="485"/>
      <c r="G23" s="485">
        <v>2019</v>
      </c>
      <c r="H23" s="485"/>
      <c r="I23" s="485">
        <v>2020</v>
      </c>
      <c r="J23" s="485"/>
      <c r="K23" s="484">
        <v>2017</v>
      </c>
      <c r="L23" s="484"/>
      <c r="M23" s="484">
        <v>2018</v>
      </c>
      <c r="N23" s="484"/>
      <c r="O23" s="484">
        <v>2019</v>
      </c>
      <c r="P23" s="484"/>
      <c r="Q23" s="484">
        <v>2020</v>
      </c>
      <c r="R23" s="484"/>
    </row>
    <row r="24" spans="1:20" s="10" customFormat="1" ht="15" customHeight="1" x14ac:dyDescent="0.2">
      <c r="A24" s="4"/>
      <c r="B24" s="485"/>
      <c r="C24" s="63" t="s">
        <v>0</v>
      </c>
      <c r="D24" s="63" t="s">
        <v>43</v>
      </c>
      <c r="E24" s="63" t="s">
        <v>0</v>
      </c>
      <c r="F24" s="63" t="s">
        <v>43</v>
      </c>
      <c r="G24" s="68" t="s">
        <v>0</v>
      </c>
      <c r="H24" s="68" t="s">
        <v>43</v>
      </c>
      <c r="I24" s="450" t="s">
        <v>0</v>
      </c>
      <c r="J24" s="450" t="s">
        <v>43</v>
      </c>
      <c r="K24" s="62" t="s">
        <v>0</v>
      </c>
      <c r="L24" s="62" t="s">
        <v>43</v>
      </c>
      <c r="M24" s="62" t="s">
        <v>0</v>
      </c>
      <c r="N24" s="62" t="s">
        <v>43</v>
      </c>
      <c r="O24" s="69" t="s">
        <v>0</v>
      </c>
      <c r="P24" s="69" t="s">
        <v>43</v>
      </c>
      <c r="Q24" s="449" t="s">
        <v>0</v>
      </c>
      <c r="R24" s="449" t="s">
        <v>43</v>
      </c>
    </row>
    <row r="25" spans="1:20" ht="15" customHeight="1" x14ac:dyDescent="0.2">
      <c r="B25" s="9" t="s">
        <v>33</v>
      </c>
      <c r="C25" s="223">
        <v>148898</v>
      </c>
      <c r="D25" s="224">
        <v>2514373182.5300026</v>
      </c>
      <c r="E25" s="223">
        <v>168791</v>
      </c>
      <c r="F25" s="224">
        <v>2930972457.3099952</v>
      </c>
      <c r="G25" s="224">
        <v>139161</v>
      </c>
      <c r="H25" s="224">
        <v>2875033575.9800043</v>
      </c>
      <c r="I25" s="224">
        <v>198821</v>
      </c>
      <c r="J25" s="224">
        <v>3569264488.3700004</v>
      </c>
      <c r="K25" s="225">
        <v>7145</v>
      </c>
      <c r="L25" s="226">
        <v>7184290.2599999998</v>
      </c>
      <c r="M25" s="225">
        <v>8555</v>
      </c>
      <c r="N25" s="226">
        <v>8126811.3899999987</v>
      </c>
      <c r="O25" s="225">
        <v>8377</v>
      </c>
      <c r="P25" s="226">
        <v>8066781.6000000015</v>
      </c>
      <c r="Q25" s="225">
        <v>3717</v>
      </c>
      <c r="R25" s="226">
        <v>5062190.2599999988</v>
      </c>
    </row>
    <row r="26" spans="1:20" ht="15" customHeight="1" x14ac:dyDescent="0.2">
      <c r="B26" s="9" t="s">
        <v>34</v>
      </c>
      <c r="C26" s="223">
        <v>151108</v>
      </c>
      <c r="D26" s="224">
        <v>2535211949.7199993</v>
      </c>
      <c r="E26" s="223">
        <v>167372</v>
      </c>
      <c r="F26" s="224">
        <v>2921517123.599999</v>
      </c>
      <c r="G26" s="224">
        <v>141223</v>
      </c>
      <c r="H26" s="224">
        <v>3023128772.4000196</v>
      </c>
      <c r="I26" s="224">
        <v>199369</v>
      </c>
      <c r="J26" s="224">
        <v>3592252928.3599753</v>
      </c>
      <c r="K26" s="225">
        <v>5506</v>
      </c>
      <c r="L26" s="226">
        <v>5603955.5999999996</v>
      </c>
      <c r="M26" s="225">
        <v>7131</v>
      </c>
      <c r="N26" s="226">
        <v>7628052.7900000028</v>
      </c>
      <c r="O26" s="225">
        <v>6436</v>
      </c>
      <c r="P26" s="226">
        <v>6990769.8899999997</v>
      </c>
      <c r="Q26" s="225">
        <v>3285</v>
      </c>
      <c r="R26" s="226">
        <v>4037434.720000003</v>
      </c>
    </row>
    <row r="27" spans="1:20" ht="15" customHeight="1" x14ac:dyDescent="0.2">
      <c r="B27" s="9" t="s">
        <v>35</v>
      </c>
      <c r="C27" s="223">
        <v>151310</v>
      </c>
      <c r="D27" s="224">
        <v>2473417029.9400005</v>
      </c>
      <c r="E27" s="223">
        <v>171214</v>
      </c>
      <c r="F27" s="224">
        <v>2925659105.8799982</v>
      </c>
      <c r="G27" s="224">
        <v>138663</v>
      </c>
      <c r="H27" s="224">
        <v>3023470797.1100197</v>
      </c>
      <c r="I27" s="224"/>
      <c r="J27" s="224"/>
      <c r="K27" s="225">
        <v>5801</v>
      </c>
      <c r="L27" s="226">
        <v>5710143.7799999984</v>
      </c>
      <c r="M27" s="225">
        <v>7042</v>
      </c>
      <c r="N27" s="226">
        <v>7761152.1399999987</v>
      </c>
      <c r="O27" s="225">
        <v>7215</v>
      </c>
      <c r="P27" s="226">
        <v>7390452.0700000012</v>
      </c>
      <c r="Q27" s="225"/>
      <c r="R27" s="226"/>
    </row>
    <row r="28" spans="1:20" ht="15" customHeight="1" x14ac:dyDescent="0.2">
      <c r="B28" s="9" t="s">
        <v>36</v>
      </c>
      <c r="C28" s="223">
        <v>152754</v>
      </c>
      <c r="D28" s="224">
        <v>2492840946.3200021</v>
      </c>
      <c r="E28" s="223">
        <v>138795</v>
      </c>
      <c r="F28" s="224">
        <v>2666194815.7700014</v>
      </c>
      <c r="G28" s="224">
        <v>191053</v>
      </c>
      <c r="H28" s="224">
        <v>3432367320.9000001</v>
      </c>
      <c r="I28" s="224"/>
      <c r="J28" s="224"/>
      <c r="K28" s="225">
        <v>6302</v>
      </c>
      <c r="L28" s="226">
        <v>5828572.4800000004</v>
      </c>
      <c r="M28" s="225">
        <v>7424</v>
      </c>
      <c r="N28" s="226">
        <v>7398156.7299999986</v>
      </c>
      <c r="O28" s="225">
        <v>5231</v>
      </c>
      <c r="P28" s="226">
        <v>6741482.7300000004</v>
      </c>
      <c r="Q28" s="225"/>
      <c r="R28" s="226"/>
    </row>
    <row r="29" spans="1:20" ht="15" customHeight="1" x14ac:dyDescent="0.2">
      <c r="B29" s="9" t="s">
        <v>37</v>
      </c>
      <c r="C29" s="223">
        <v>156754</v>
      </c>
      <c r="D29" s="224">
        <v>2677185526.0099964</v>
      </c>
      <c r="E29" s="223">
        <v>140074</v>
      </c>
      <c r="F29" s="224">
        <v>2752863661.2799997</v>
      </c>
      <c r="G29" s="224">
        <v>193906</v>
      </c>
      <c r="H29" s="224">
        <v>3486823774.2600017</v>
      </c>
      <c r="I29" s="224"/>
      <c r="J29" s="224"/>
      <c r="K29" s="225">
        <v>8766</v>
      </c>
      <c r="L29" s="226">
        <v>7940859.4699999988</v>
      </c>
      <c r="M29" s="225">
        <v>7919</v>
      </c>
      <c r="N29" s="226">
        <v>8065348.1600000011</v>
      </c>
      <c r="O29" s="225">
        <v>5941</v>
      </c>
      <c r="P29" s="226">
        <v>7556913.5699999994</v>
      </c>
      <c r="Q29" s="225"/>
      <c r="R29" s="226"/>
    </row>
    <row r="30" spans="1:20" ht="15" customHeight="1" x14ac:dyDescent="0.2">
      <c r="B30" s="9" t="s">
        <v>38</v>
      </c>
      <c r="C30" s="223">
        <v>157748</v>
      </c>
      <c r="D30" s="224">
        <v>2637865017.159997</v>
      </c>
      <c r="E30" s="223">
        <v>178978</v>
      </c>
      <c r="F30" s="224">
        <v>3025259164.6699991</v>
      </c>
      <c r="G30" s="224">
        <v>196855</v>
      </c>
      <c r="H30" s="224">
        <v>3596876885.8500209</v>
      </c>
      <c r="I30" s="224"/>
      <c r="J30" s="224"/>
      <c r="K30" s="225">
        <v>5858</v>
      </c>
      <c r="L30" s="226">
        <v>5865727.8599999994</v>
      </c>
      <c r="M30" s="225">
        <v>6711</v>
      </c>
      <c r="N30" s="226">
        <v>6973577.1000000015</v>
      </c>
      <c r="O30" s="225">
        <v>4744</v>
      </c>
      <c r="P30" s="226">
        <v>5595384.1399999997</v>
      </c>
      <c r="Q30" s="225"/>
      <c r="R30" s="226"/>
      <c r="S30" s="384"/>
      <c r="T30" s="348"/>
    </row>
    <row r="31" spans="1:20" ht="15" customHeight="1" x14ac:dyDescent="0.2">
      <c r="B31" s="9" t="s">
        <v>39</v>
      </c>
      <c r="C31" s="223">
        <v>158000</v>
      </c>
      <c r="D31" s="224">
        <v>2786768448.2899957</v>
      </c>
      <c r="E31" s="223">
        <v>138880</v>
      </c>
      <c r="F31" s="224">
        <v>2727949582.2599998</v>
      </c>
      <c r="G31" s="224">
        <v>198973</v>
      </c>
      <c r="H31" s="224">
        <v>3623714641.8500023</v>
      </c>
      <c r="I31" s="224"/>
      <c r="J31" s="224"/>
      <c r="K31" s="225">
        <v>7189</v>
      </c>
      <c r="L31" s="226">
        <v>7184777.459999999</v>
      </c>
      <c r="M31" s="225">
        <v>6549</v>
      </c>
      <c r="N31" s="226">
        <v>6947387.5900000008</v>
      </c>
      <c r="O31" s="225">
        <v>5315</v>
      </c>
      <c r="P31" s="226">
        <v>7400867.2700000005</v>
      </c>
      <c r="Q31" s="225"/>
      <c r="R31" s="226"/>
    </row>
    <row r="32" spans="1:20" ht="15" customHeight="1" x14ac:dyDescent="0.2">
      <c r="B32" s="9" t="s">
        <v>40</v>
      </c>
      <c r="C32" s="223">
        <v>163899</v>
      </c>
      <c r="D32" s="224">
        <v>2879256496.7399969</v>
      </c>
      <c r="E32" s="223">
        <v>162639</v>
      </c>
      <c r="F32" s="224">
        <v>2903472471.2699995</v>
      </c>
      <c r="G32" s="224">
        <v>199692</v>
      </c>
      <c r="H32" s="224">
        <v>3653628934.2400007</v>
      </c>
      <c r="I32" s="224"/>
      <c r="J32" s="224"/>
      <c r="K32" s="225">
        <v>7667</v>
      </c>
      <c r="L32" s="226">
        <v>7874839.0400000019</v>
      </c>
      <c r="M32" s="225">
        <v>6793</v>
      </c>
      <c r="N32" s="226">
        <v>6858724.6400000006</v>
      </c>
      <c r="O32" s="225">
        <v>4698</v>
      </c>
      <c r="P32" s="226">
        <v>5914429.1800000006</v>
      </c>
      <c r="Q32" s="225"/>
      <c r="R32" s="226"/>
    </row>
    <row r="33" spans="1:18" ht="15" customHeight="1" x14ac:dyDescent="0.2">
      <c r="B33" s="9" t="s">
        <v>41</v>
      </c>
      <c r="C33" s="223">
        <v>163866</v>
      </c>
      <c r="D33" s="224">
        <v>2918612858.2999959</v>
      </c>
      <c r="E33" s="223">
        <v>138130</v>
      </c>
      <c r="F33" s="224">
        <v>2799869913.5500007</v>
      </c>
      <c r="G33" s="224">
        <v>199737</v>
      </c>
      <c r="H33" s="224">
        <v>3625165203.4299955</v>
      </c>
      <c r="I33" s="224"/>
      <c r="J33" s="224"/>
      <c r="K33" s="225">
        <v>6667</v>
      </c>
      <c r="L33" s="226">
        <v>6397455.25</v>
      </c>
      <c r="M33" s="225">
        <v>6394</v>
      </c>
      <c r="N33" s="226">
        <v>5966471.4999999991</v>
      </c>
      <c r="O33" s="225">
        <v>5395</v>
      </c>
      <c r="P33" s="226">
        <v>5655134.2799999993</v>
      </c>
      <c r="Q33" s="225"/>
      <c r="R33" s="226"/>
    </row>
    <row r="34" spans="1:18" ht="15" customHeight="1" x14ac:dyDescent="0.2">
      <c r="B34" s="9" t="s">
        <v>44</v>
      </c>
      <c r="C34" s="223">
        <v>166289</v>
      </c>
      <c r="D34" s="224">
        <v>2877353410.5999956</v>
      </c>
      <c r="E34" s="223">
        <v>135090</v>
      </c>
      <c r="F34" s="224">
        <v>2825540284.8500018</v>
      </c>
      <c r="G34" s="224">
        <v>199999</v>
      </c>
      <c r="H34" s="224">
        <v>3631606692.7499981</v>
      </c>
      <c r="I34" s="224"/>
      <c r="J34" s="224"/>
      <c r="K34" s="225">
        <v>8299</v>
      </c>
      <c r="L34" s="226">
        <v>8265794.2000000011</v>
      </c>
      <c r="M34" s="225">
        <v>8451</v>
      </c>
      <c r="N34" s="226">
        <v>8147202.2799999984</v>
      </c>
      <c r="O34" s="225">
        <v>3796</v>
      </c>
      <c r="P34" s="226">
        <v>5138212.8</v>
      </c>
      <c r="Q34" s="225"/>
      <c r="R34" s="226"/>
    </row>
    <row r="35" spans="1:18" ht="15" customHeight="1" x14ac:dyDescent="0.2">
      <c r="B35" s="9" t="s">
        <v>45</v>
      </c>
      <c r="C35" s="223">
        <v>163148</v>
      </c>
      <c r="D35" s="224">
        <v>2757135904.0800037</v>
      </c>
      <c r="E35" s="223">
        <v>143216</v>
      </c>
      <c r="F35" s="224">
        <v>2905146503.9400005</v>
      </c>
      <c r="G35" s="224">
        <v>200054</v>
      </c>
      <c r="H35" s="224">
        <v>3646721187.2699957</v>
      </c>
      <c r="I35" s="224"/>
      <c r="J35" s="224"/>
      <c r="K35" s="225">
        <v>7477</v>
      </c>
      <c r="L35" s="226">
        <v>7777312.129999999</v>
      </c>
      <c r="M35" s="225">
        <v>9444</v>
      </c>
      <c r="N35" s="226">
        <v>9200347.4399999976</v>
      </c>
      <c r="O35" s="225">
        <v>4470</v>
      </c>
      <c r="P35" s="226">
        <v>5649210.8999999994</v>
      </c>
      <c r="Q35" s="225"/>
      <c r="R35" s="226"/>
    </row>
    <row r="36" spans="1:18" ht="15" customHeight="1" x14ac:dyDescent="0.2">
      <c r="B36" s="9" t="s">
        <v>42</v>
      </c>
      <c r="C36" s="223">
        <v>165527</v>
      </c>
      <c r="D36" s="224">
        <v>2838716683.7499952</v>
      </c>
      <c r="E36" s="223">
        <v>144689</v>
      </c>
      <c r="F36" s="224">
        <v>2887798267.1000018</v>
      </c>
      <c r="G36" s="224">
        <v>199388</v>
      </c>
      <c r="H36" s="224">
        <v>3590495273.9999924</v>
      </c>
      <c r="I36" s="224"/>
      <c r="J36" s="224"/>
      <c r="K36" s="225">
        <v>8118</v>
      </c>
      <c r="L36" s="226">
        <v>8465188.3399999999</v>
      </c>
      <c r="M36" s="225">
        <v>7367</v>
      </c>
      <c r="N36" s="226">
        <v>7504214.3399999971</v>
      </c>
      <c r="O36" s="225">
        <v>4470</v>
      </c>
      <c r="P36" s="226">
        <v>5578823.7700000014</v>
      </c>
      <c r="Q36" s="225"/>
      <c r="R36" s="226"/>
    </row>
    <row r="37" spans="1:18" s="11" customFormat="1" ht="15" customHeight="1" x14ac:dyDescent="0.2">
      <c r="A37" s="4"/>
      <c r="B37" s="12" t="s">
        <v>66</v>
      </c>
      <c r="C37" s="230"/>
      <c r="D37" s="230"/>
      <c r="E37" s="230"/>
      <c r="F37" s="230"/>
      <c r="G37" s="230"/>
      <c r="H37" s="230"/>
      <c r="I37" s="230"/>
      <c r="J37" s="230"/>
      <c r="K37" s="228">
        <f t="shared" ref="K37:R37" si="2">SUM(K25:K36)</f>
        <v>84795</v>
      </c>
      <c r="L37" s="229">
        <f t="shared" si="2"/>
        <v>84098915.86999999</v>
      </c>
      <c r="M37" s="228">
        <f t="shared" si="2"/>
        <v>89780</v>
      </c>
      <c r="N37" s="229">
        <f t="shared" si="2"/>
        <v>90577446.100000009</v>
      </c>
      <c r="O37" s="228">
        <f t="shared" si="2"/>
        <v>66088</v>
      </c>
      <c r="P37" s="228">
        <f t="shared" si="2"/>
        <v>77678462.200000003</v>
      </c>
      <c r="Q37" s="228">
        <f t="shared" si="2"/>
        <v>7002</v>
      </c>
      <c r="R37" s="228">
        <f t="shared" si="2"/>
        <v>9099624.9800000023</v>
      </c>
    </row>
    <row r="38" spans="1:18" ht="15" customHeight="1" x14ac:dyDescent="0.2"/>
    <row r="39" spans="1:18" ht="15" customHeight="1" x14ac:dyDescent="0.2"/>
    <row r="40" spans="1:18" ht="23.25" customHeight="1" x14ac:dyDescent="0.2">
      <c r="B40" s="485" t="s">
        <v>63</v>
      </c>
      <c r="C40" s="489" t="s">
        <v>226</v>
      </c>
      <c r="D40" s="490"/>
      <c r="E40" s="490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1"/>
    </row>
    <row r="41" spans="1:18" ht="15" customHeight="1" x14ac:dyDescent="0.2">
      <c r="B41" s="485"/>
      <c r="C41" s="492" t="s">
        <v>64</v>
      </c>
      <c r="D41" s="493"/>
      <c r="E41" s="493"/>
      <c r="F41" s="493"/>
      <c r="G41" s="493"/>
      <c r="H41" s="493"/>
      <c r="I41" s="493"/>
      <c r="J41" s="494"/>
      <c r="K41" s="486" t="s">
        <v>47</v>
      </c>
      <c r="L41" s="487"/>
      <c r="M41" s="487"/>
      <c r="N41" s="487"/>
      <c r="O41" s="487"/>
      <c r="P41" s="487"/>
      <c r="Q41" s="487"/>
      <c r="R41" s="488"/>
    </row>
    <row r="42" spans="1:18" ht="15" customHeight="1" x14ac:dyDescent="0.2">
      <c r="B42" s="485"/>
      <c r="C42" s="485">
        <v>2017</v>
      </c>
      <c r="D42" s="485"/>
      <c r="E42" s="485">
        <v>2018</v>
      </c>
      <c r="F42" s="485"/>
      <c r="G42" s="485">
        <v>2019</v>
      </c>
      <c r="H42" s="485"/>
      <c r="I42" s="485">
        <v>2020</v>
      </c>
      <c r="J42" s="485"/>
      <c r="K42" s="484">
        <v>2017</v>
      </c>
      <c r="L42" s="484"/>
      <c r="M42" s="484">
        <v>2018</v>
      </c>
      <c r="N42" s="484"/>
      <c r="O42" s="484">
        <v>2019</v>
      </c>
      <c r="P42" s="484"/>
      <c r="Q42" s="484">
        <v>2020</v>
      </c>
      <c r="R42" s="484"/>
    </row>
    <row r="43" spans="1:18" s="10" customFormat="1" ht="15" customHeight="1" x14ac:dyDescent="0.2">
      <c r="A43" s="4"/>
      <c r="B43" s="485"/>
      <c r="C43" s="278" t="s">
        <v>0</v>
      </c>
      <c r="D43" s="278" t="s">
        <v>43</v>
      </c>
      <c r="E43" s="278" t="s">
        <v>0</v>
      </c>
      <c r="F43" s="278" t="s">
        <v>43</v>
      </c>
      <c r="G43" s="278" t="s">
        <v>0</v>
      </c>
      <c r="H43" s="278" t="s">
        <v>43</v>
      </c>
      <c r="I43" s="450" t="s">
        <v>0</v>
      </c>
      <c r="J43" s="450" t="s">
        <v>43</v>
      </c>
      <c r="K43" s="277" t="s">
        <v>0</v>
      </c>
      <c r="L43" s="277" t="s">
        <v>43</v>
      </c>
      <c r="M43" s="277" t="s">
        <v>0</v>
      </c>
      <c r="N43" s="277" t="s">
        <v>43</v>
      </c>
      <c r="O43" s="277" t="s">
        <v>0</v>
      </c>
      <c r="P43" s="277" t="s">
        <v>43</v>
      </c>
      <c r="Q43" s="449" t="s">
        <v>0</v>
      </c>
      <c r="R43" s="449" t="s">
        <v>43</v>
      </c>
    </row>
    <row r="44" spans="1:18" ht="15" customHeight="1" x14ac:dyDescent="0.2">
      <c r="B44" s="9" t="s">
        <v>33</v>
      </c>
      <c r="C44" s="223"/>
      <c r="D44" s="224"/>
      <c r="E44" s="223"/>
      <c r="F44" s="224"/>
      <c r="G44" s="224"/>
      <c r="H44" s="224"/>
      <c r="I44" s="224"/>
      <c r="J44" s="224"/>
      <c r="K44" s="225">
        <v>1209</v>
      </c>
      <c r="L44" s="226">
        <v>888474.9800000001</v>
      </c>
      <c r="M44" s="225">
        <v>3230</v>
      </c>
      <c r="N44" s="226">
        <v>2580959.7800000031</v>
      </c>
      <c r="O44" s="225">
        <v>2245</v>
      </c>
      <c r="P44" s="226">
        <v>2014416.6400000006</v>
      </c>
      <c r="Q44" s="225">
        <v>463</v>
      </c>
      <c r="R44" s="226">
        <v>829798.20000000007</v>
      </c>
    </row>
    <row r="45" spans="1:18" ht="15" customHeight="1" x14ac:dyDescent="0.2">
      <c r="B45" s="9" t="s">
        <v>34</v>
      </c>
      <c r="C45" s="223"/>
      <c r="D45" s="224"/>
      <c r="E45" s="223"/>
      <c r="F45" s="224"/>
      <c r="G45" s="224"/>
      <c r="H45" s="224"/>
      <c r="I45" s="224"/>
      <c r="J45" s="224"/>
      <c r="K45" s="225">
        <v>1741</v>
      </c>
      <c r="L45" s="226">
        <v>2396386.2599999993</v>
      </c>
      <c r="M45" s="225">
        <v>1798</v>
      </c>
      <c r="N45" s="226">
        <v>1699808.8399999994</v>
      </c>
      <c r="O45" s="225">
        <v>2337</v>
      </c>
      <c r="P45" s="226">
        <v>1863364.4500000004</v>
      </c>
      <c r="Q45" s="225">
        <v>976</v>
      </c>
      <c r="R45" s="226">
        <v>889853.04999999993</v>
      </c>
    </row>
    <row r="46" spans="1:18" ht="15" customHeight="1" x14ac:dyDescent="0.2">
      <c r="B46" s="9" t="s">
        <v>35</v>
      </c>
      <c r="C46" s="223"/>
      <c r="D46" s="224"/>
      <c r="E46" s="223"/>
      <c r="F46" s="224"/>
      <c r="G46" s="224"/>
      <c r="H46" s="224"/>
      <c r="I46" s="224"/>
      <c r="J46" s="224"/>
      <c r="K46" s="225">
        <v>2330</v>
      </c>
      <c r="L46" s="226">
        <v>2306088.2000000011</v>
      </c>
      <c r="M46" s="225">
        <v>2305</v>
      </c>
      <c r="N46" s="226">
        <v>1894306.8000000007</v>
      </c>
      <c r="O46" s="225">
        <v>2420</v>
      </c>
      <c r="P46" s="226">
        <v>2213042.46</v>
      </c>
      <c r="Q46" s="225"/>
      <c r="R46" s="226"/>
    </row>
    <row r="47" spans="1:18" ht="15" customHeight="1" x14ac:dyDescent="0.2">
      <c r="B47" s="9" t="s">
        <v>36</v>
      </c>
      <c r="C47" s="223"/>
      <c r="D47" s="224"/>
      <c r="E47" s="223"/>
      <c r="F47" s="224"/>
      <c r="G47" s="224"/>
      <c r="H47" s="224"/>
      <c r="I47" s="224"/>
      <c r="J47" s="224"/>
      <c r="K47" s="225">
        <v>2570</v>
      </c>
      <c r="L47" s="226">
        <v>2855877.3000000026</v>
      </c>
      <c r="M47" s="225">
        <v>2748</v>
      </c>
      <c r="N47" s="226">
        <v>2564731.0900000017</v>
      </c>
      <c r="O47" s="225">
        <v>1547</v>
      </c>
      <c r="P47" s="226">
        <v>1714376.77</v>
      </c>
      <c r="Q47" s="225"/>
      <c r="R47" s="226"/>
    </row>
    <row r="48" spans="1:18" ht="15" customHeight="1" x14ac:dyDescent="0.2">
      <c r="B48" s="9" t="s">
        <v>37</v>
      </c>
      <c r="C48" s="223"/>
      <c r="D48" s="224"/>
      <c r="E48" s="223"/>
      <c r="F48" s="224"/>
      <c r="G48" s="224"/>
      <c r="H48" s="224"/>
      <c r="I48" s="224"/>
      <c r="J48" s="224"/>
      <c r="K48" s="225">
        <v>2021</v>
      </c>
      <c r="L48" s="226">
        <v>1978483.5600000003</v>
      </c>
      <c r="M48" s="225">
        <v>1265</v>
      </c>
      <c r="N48" s="226">
        <v>1004129.0499999999</v>
      </c>
      <c r="O48" s="225">
        <v>1112</v>
      </c>
      <c r="P48" s="226">
        <v>1204809.8600000001</v>
      </c>
      <c r="Q48" s="225"/>
      <c r="R48" s="226"/>
    </row>
    <row r="49" spans="1:40" ht="15" customHeight="1" x14ac:dyDescent="0.2">
      <c r="B49" s="9" t="s">
        <v>38</v>
      </c>
      <c r="C49" s="223"/>
      <c r="D49" s="224"/>
      <c r="E49" s="223"/>
      <c r="F49" s="224"/>
      <c r="G49" s="224"/>
      <c r="H49" s="224"/>
      <c r="I49" s="224"/>
      <c r="J49" s="224"/>
      <c r="K49" s="225">
        <v>3189</v>
      </c>
      <c r="L49" s="226">
        <v>3138988.680000002</v>
      </c>
      <c r="M49" s="225">
        <v>1969</v>
      </c>
      <c r="N49" s="226">
        <v>1797797.6700000004</v>
      </c>
      <c r="O49" s="225">
        <v>851</v>
      </c>
      <c r="P49" s="226">
        <v>810347.4</v>
      </c>
      <c r="Q49" s="225"/>
      <c r="R49" s="226"/>
    </row>
    <row r="50" spans="1:40" ht="15" customHeight="1" x14ac:dyDescent="0.2">
      <c r="B50" s="9" t="s">
        <v>39</v>
      </c>
      <c r="C50" s="223"/>
      <c r="D50" s="224"/>
      <c r="E50" s="223"/>
      <c r="F50" s="224"/>
      <c r="G50" s="224"/>
      <c r="H50" s="224"/>
      <c r="I50" s="224"/>
      <c r="J50" s="224"/>
      <c r="K50" s="225">
        <v>3165</v>
      </c>
      <c r="L50" s="226">
        <v>2622926.439999999</v>
      </c>
      <c r="M50" s="225">
        <v>2143</v>
      </c>
      <c r="N50" s="226">
        <v>2054865.6900000006</v>
      </c>
      <c r="O50" s="225">
        <v>852</v>
      </c>
      <c r="P50" s="226">
        <v>733512.66</v>
      </c>
      <c r="Q50" s="225"/>
      <c r="R50" s="226"/>
    </row>
    <row r="51" spans="1:40" ht="15" customHeight="1" x14ac:dyDescent="0.2">
      <c r="B51" s="9" t="s">
        <v>40</v>
      </c>
      <c r="C51" s="223"/>
      <c r="D51" s="224"/>
      <c r="E51" s="223"/>
      <c r="F51" s="224"/>
      <c r="G51" s="224"/>
      <c r="H51" s="224"/>
      <c r="I51" s="224"/>
      <c r="J51" s="224"/>
      <c r="K51" s="225">
        <v>3532</v>
      </c>
      <c r="L51" s="226">
        <v>3114337.3099999996</v>
      </c>
      <c r="M51" s="225">
        <v>2788</v>
      </c>
      <c r="N51" s="226">
        <v>3067080.7599999984</v>
      </c>
      <c r="O51" s="225">
        <v>1596</v>
      </c>
      <c r="P51" s="226">
        <v>1266256.5599999998</v>
      </c>
      <c r="Q51" s="225"/>
      <c r="R51" s="226"/>
    </row>
    <row r="52" spans="1:40" ht="15" customHeight="1" x14ac:dyDescent="0.2">
      <c r="B52" s="9" t="s">
        <v>41</v>
      </c>
      <c r="C52" s="223"/>
      <c r="D52" s="224"/>
      <c r="E52" s="223"/>
      <c r="F52" s="224"/>
      <c r="G52" s="224"/>
      <c r="H52" s="224"/>
      <c r="I52" s="224"/>
      <c r="J52" s="224"/>
      <c r="K52" s="225">
        <v>4868</v>
      </c>
      <c r="L52" s="226">
        <v>3217984.8299999968</v>
      </c>
      <c r="M52" s="225">
        <v>1997</v>
      </c>
      <c r="N52" s="226">
        <v>2424032.0200000005</v>
      </c>
      <c r="O52" s="225">
        <v>802</v>
      </c>
      <c r="P52" s="226">
        <v>729399.32000000007</v>
      </c>
      <c r="Q52" s="225"/>
      <c r="R52" s="226"/>
    </row>
    <row r="53" spans="1:40" ht="15" customHeight="1" x14ac:dyDescent="0.2">
      <c r="B53" s="9" t="s">
        <v>44</v>
      </c>
      <c r="C53" s="223"/>
      <c r="D53" s="224"/>
      <c r="E53" s="223"/>
      <c r="F53" s="224"/>
      <c r="G53" s="224"/>
      <c r="H53" s="224"/>
      <c r="I53" s="224"/>
      <c r="J53" s="224"/>
      <c r="K53" s="225">
        <v>1719</v>
      </c>
      <c r="L53" s="226">
        <v>1576328.49</v>
      </c>
      <c r="M53" s="225">
        <v>3270</v>
      </c>
      <c r="N53" s="226">
        <v>2511302.2400000012</v>
      </c>
      <c r="O53" s="225">
        <v>608</v>
      </c>
      <c r="P53" s="226">
        <v>599650.95000000007</v>
      </c>
      <c r="Q53" s="225"/>
      <c r="R53" s="226"/>
      <c r="U53" s="383"/>
    </row>
    <row r="54" spans="1:40" ht="15" customHeight="1" x14ac:dyDescent="0.2">
      <c r="B54" s="9" t="s">
        <v>45</v>
      </c>
      <c r="C54" s="223"/>
      <c r="D54" s="224"/>
      <c r="E54" s="223"/>
      <c r="F54" s="224"/>
      <c r="G54" s="224"/>
      <c r="H54" s="224"/>
      <c r="I54" s="224"/>
      <c r="J54" s="224"/>
      <c r="K54" s="225">
        <v>2818</v>
      </c>
      <c r="L54" s="226">
        <v>2342948.84</v>
      </c>
      <c r="M54" s="225">
        <v>4216</v>
      </c>
      <c r="N54" s="226">
        <v>2626446.6899999925</v>
      </c>
      <c r="O54" s="225">
        <v>621</v>
      </c>
      <c r="P54" s="226">
        <v>624149.54999999993</v>
      </c>
      <c r="Q54" s="225"/>
      <c r="R54" s="226"/>
    </row>
    <row r="55" spans="1:40" ht="15" customHeight="1" x14ac:dyDescent="0.2">
      <c r="B55" s="9" t="s">
        <v>42</v>
      </c>
      <c r="C55" s="223"/>
      <c r="D55" s="224"/>
      <c r="E55" s="223"/>
      <c r="F55" s="224"/>
      <c r="G55" s="224"/>
      <c r="H55" s="224"/>
      <c r="I55" s="224"/>
      <c r="J55" s="224"/>
      <c r="K55" s="225">
        <v>3658</v>
      </c>
      <c r="L55" s="226">
        <v>2913069.3199999956</v>
      </c>
      <c r="M55" s="225">
        <v>2836</v>
      </c>
      <c r="N55" s="226">
        <v>2686187.7299999995</v>
      </c>
      <c r="O55" s="225">
        <v>741</v>
      </c>
      <c r="P55" s="226">
        <v>817006.66999999958</v>
      </c>
      <c r="Q55" s="225"/>
      <c r="R55" s="226"/>
    </row>
    <row r="56" spans="1:40" s="11" customFormat="1" ht="15" customHeight="1" x14ac:dyDescent="0.2">
      <c r="A56" s="4"/>
      <c r="B56" s="12" t="s">
        <v>66</v>
      </c>
      <c r="C56" s="230"/>
      <c r="D56" s="230"/>
      <c r="E56" s="230"/>
      <c r="F56" s="230"/>
      <c r="G56" s="230"/>
      <c r="H56" s="230"/>
      <c r="I56" s="230"/>
      <c r="J56" s="230"/>
      <c r="K56" s="228">
        <f t="shared" ref="K56:P56" si="3">SUM(K44:K55)</f>
        <v>32820</v>
      </c>
      <c r="L56" s="229">
        <f t="shared" si="3"/>
        <v>29351894.209999997</v>
      </c>
      <c r="M56" s="228">
        <f t="shared" si="3"/>
        <v>30565</v>
      </c>
      <c r="N56" s="229">
        <f t="shared" si="3"/>
        <v>26911648.360000003</v>
      </c>
      <c r="O56" s="228">
        <f t="shared" si="3"/>
        <v>15732</v>
      </c>
      <c r="P56" s="228">
        <f t="shared" si="3"/>
        <v>14590333.290000001</v>
      </c>
      <c r="Q56" s="228">
        <f t="shared" ref="Q56:R56" si="4">SUM(Q44:Q55)</f>
        <v>1439</v>
      </c>
      <c r="R56" s="228">
        <f t="shared" si="4"/>
        <v>1719651.25</v>
      </c>
    </row>
    <row r="57" spans="1:40" ht="15" customHeight="1" x14ac:dyDescent="0.2"/>
    <row r="58" spans="1:40" ht="23.25" customHeight="1" x14ac:dyDescent="0.2">
      <c r="B58" s="483" t="s">
        <v>63</v>
      </c>
      <c r="C58" s="496" t="s">
        <v>68</v>
      </c>
      <c r="D58" s="497"/>
      <c r="E58" s="497"/>
      <c r="F58" s="497"/>
      <c r="G58" s="497"/>
      <c r="H58" s="497"/>
      <c r="I58" s="497"/>
      <c r="J58" s="497"/>
      <c r="K58" s="497"/>
      <c r="L58" s="497"/>
      <c r="M58" s="497"/>
      <c r="N58" s="497"/>
      <c r="O58" s="497"/>
      <c r="P58" s="497"/>
      <c r="Q58" s="497"/>
      <c r="R58" s="498"/>
      <c r="T58" s="479" t="s">
        <v>312</v>
      </c>
      <c r="U58" s="479"/>
      <c r="V58" s="479"/>
      <c r="W58" s="479"/>
      <c r="X58" s="479" t="s">
        <v>313</v>
      </c>
      <c r="Y58" s="479"/>
      <c r="Z58" s="479"/>
      <c r="AA58" s="479"/>
      <c r="AC58" s="499" t="s">
        <v>312</v>
      </c>
      <c r="AD58" s="500"/>
      <c r="AE58" s="500"/>
      <c r="AF58" s="500"/>
      <c r="AG58" s="501"/>
      <c r="AH58" s="499" t="s">
        <v>313</v>
      </c>
      <c r="AI58" s="500"/>
      <c r="AJ58" s="500"/>
      <c r="AK58" s="500"/>
      <c r="AL58" s="501"/>
    </row>
    <row r="59" spans="1:40" ht="15" customHeight="1" x14ac:dyDescent="0.2">
      <c r="B59" s="483"/>
      <c r="C59" s="481" t="s">
        <v>64</v>
      </c>
      <c r="D59" s="495"/>
      <c r="E59" s="495"/>
      <c r="F59" s="495"/>
      <c r="G59" s="495"/>
      <c r="H59" s="495"/>
      <c r="I59" s="495"/>
      <c r="J59" s="482"/>
      <c r="K59" s="486" t="s">
        <v>47</v>
      </c>
      <c r="L59" s="487"/>
      <c r="M59" s="487"/>
      <c r="N59" s="487"/>
      <c r="O59" s="487"/>
      <c r="P59" s="487"/>
      <c r="Q59" s="487"/>
      <c r="R59" s="488"/>
      <c r="T59" s="479"/>
      <c r="U59" s="479"/>
      <c r="V59" s="479"/>
      <c r="W59" s="479"/>
      <c r="X59" s="479"/>
      <c r="Y59" s="479"/>
      <c r="Z59" s="479"/>
      <c r="AA59" s="479"/>
      <c r="AC59" s="502"/>
      <c r="AD59" s="503"/>
      <c r="AE59" s="503"/>
      <c r="AF59" s="503"/>
      <c r="AG59" s="504"/>
      <c r="AH59" s="502"/>
      <c r="AI59" s="503"/>
      <c r="AJ59" s="503"/>
      <c r="AK59" s="503"/>
      <c r="AL59" s="504"/>
    </row>
    <row r="60" spans="1:40" ht="15" customHeight="1" x14ac:dyDescent="0.2">
      <c r="B60" s="483"/>
      <c r="C60" s="483">
        <v>2017</v>
      </c>
      <c r="D60" s="483"/>
      <c r="E60" s="483">
        <v>2018</v>
      </c>
      <c r="F60" s="483"/>
      <c r="G60" s="481">
        <v>2019</v>
      </c>
      <c r="H60" s="482"/>
      <c r="I60" s="481">
        <v>2020</v>
      </c>
      <c r="J60" s="482"/>
      <c r="K60" s="484">
        <v>2017</v>
      </c>
      <c r="L60" s="484"/>
      <c r="M60" s="484">
        <v>2018</v>
      </c>
      <c r="N60" s="484"/>
      <c r="O60" s="484">
        <v>2019</v>
      </c>
      <c r="P60" s="484"/>
      <c r="Q60" s="484">
        <v>2020</v>
      </c>
      <c r="R60" s="484"/>
      <c r="T60" s="480" t="s">
        <v>207</v>
      </c>
      <c r="U60" s="480" t="s">
        <v>206</v>
      </c>
      <c r="V60" s="480" t="s">
        <v>66</v>
      </c>
      <c r="W60" s="480" t="s">
        <v>274</v>
      </c>
      <c r="X60" s="480" t="s">
        <v>207</v>
      </c>
      <c r="Y60" s="480" t="s">
        <v>206</v>
      </c>
      <c r="Z60" s="480" t="s">
        <v>66</v>
      </c>
      <c r="AA60" s="480" t="s">
        <v>274</v>
      </c>
      <c r="AC60" s="505" t="s">
        <v>65</v>
      </c>
      <c r="AD60" s="505" t="s">
        <v>87</v>
      </c>
      <c r="AE60" s="505" t="s">
        <v>275</v>
      </c>
      <c r="AF60" s="505" t="s">
        <v>88</v>
      </c>
      <c r="AG60" s="505" t="s">
        <v>66</v>
      </c>
      <c r="AH60" s="505" t="s">
        <v>65</v>
      </c>
      <c r="AI60" s="505" t="s">
        <v>87</v>
      </c>
      <c r="AJ60" s="505" t="s">
        <v>275</v>
      </c>
      <c r="AK60" s="505" t="s">
        <v>88</v>
      </c>
      <c r="AL60" s="505" t="s">
        <v>66</v>
      </c>
    </row>
    <row r="61" spans="1:40" ht="15" customHeight="1" x14ac:dyDescent="0.2">
      <c r="B61" s="483"/>
      <c r="C61" s="13" t="s">
        <v>0</v>
      </c>
      <c r="D61" s="13" t="s">
        <v>43</v>
      </c>
      <c r="E61" s="13" t="s">
        <v>0</v>
      </c>
      <c r="F61" s="13" t="s">
        <v>43</v>
      </c>
      <c r="G61" s="68" t="s">
        <v>0</v>
      </c>
      <c r="H61" s="68" t="s">
        <v>43</v>
      </c>
      <c r="I61" s="450" t="s">
        <v>0</v>
      </c>
      <c r="J61" s="450" t="s">
        <v>43</v>
      </c>
      <c r="K61" s="8" t="s">
        <v>0</v>
      </c>
      <c r="L61" s="8" t="s">
        <v>43</v>
      </c>
      <c r="M61" s="8" t="s">
        <v>0</v>
      </c>
      <c r="N61" s="8" t="s">
        <v>43</v>
      </c>
      <c r="O61" s="69" t="s">
        <v>0</v>
      </c>
      <c r="P61" s="69" t="s">
        <v>43</v>
      </c>
      <c r="Q61" s="449" t="s">
        <v>0</v>
      </c>
      <c r="R61" s="449" t="s">
        <v>43</v>
      </c>
      <c r="T61" s="480"/>
      <c r="U61" s="480"/>
      <c r="V61" s="480"/>
      <c r="W61" s="480"/>
      <c r="X61" s="480"/>
      <c r="Y61" s="480"/>
      <c r="Z61" s="480"/>
      <c r="AA61" s="480"/>
      <c r="AC61" s="505"/>
      <c r="AD61" s="505"/>
      <c r="AE61" s="505"/>
      <c r="AF61" s="505"/>
      <c r="AG61" s="505"/>
      <c r="AH61" s="505"/>
      <c r="AI61" s="505"/>
      <c r="AJ61" s="505"/>
      <c r="AK61" s="505"/>
      <c r="AL61" s="505"/>
    </row>
    <row r="62" spans="1:40" ht="15" customHeight="1" x14ac:dyDescent="0.2">
      <c r="B62" s="9" t="s">
        <v>33</v>
      </c>
      <c r="C62" s="223">
        <f>+C6+C25+C44</f>
        <v>159276</v>
      </c>
      <c r="D62" s="224">
        <f t="shared" ref="D62:J62" si="5">+D6+D25+D44</f>
        <v>2974766077.5600023</v>
      </c>
      <c r="E62" s="223">
        <f t="shared" si="5"/>
        <v>181272</v>
      </c>
      <c r="F62" s="224">
        <f t="shared" si="5"/>
        <v>3479264835.6399956</v>
      </c>
      <c r="G62" s="224">
        <f t="shared" si="5"/>
        <v>151470</v>
      </c>
      <c r="H62" s="224">
        <f t="shared" si="5"/>
        <v>3365427074.1400042</v>
      </c>
      <c r="I62" s="224">
        <f t="shared" si="5"/>
        <v>204380</v>
      </c>
      <c r="J62" s="224">
        <f t="shared" si="5"/>
        <v>3883354820.0900006</v>
      </c>
      <c r="K62" s="225">
        <f>+K6+K25+K44</f>
        <v>9891</v>
      </c>
      <c r="L62" s="226">
        <f t="shared" ref="L62:P62" si="6">+L6+L25+L44</f>
        <v>10816728.859999999</v>
      </c>
      <c r="M62" s="225">
        <f t="shared" si="6"/>
        <v>13613</v>
      </c>
      <c r="N62" s="226">
        <f t="shared" si="6"/>
        <v>13745795.460000003</v>
      </c>
      <c r="O62" s="225">
        <f t="shared" si="6"/>
        <v>12830</v>
      </c>
      <c r="P62" s="226">
        <f t="shared" si="6"/>
        <v>13975763.82</v>
      </c>
      <c r="Q62" s="225">
        <f t="shared" ref="Q62:R62" si="7">+Q6+Q25+Q44</f>
        <v>5824</v>
      </c>
      <c r="R62" s="226">
        <f t="shared" si="7"/>
        <v>8847038.5899999961</v>
      </c>
      <c r="T62" s="346">
        <v>10209404.130000001</v>
      </c>
      <c r="U62" s="346">
        <v>3766359.6900000009</v>
      </c>
      <c r="V62" s="346">
        <f>+T62+U62</f>
        <v>13975763.820000002</v>
      </c>
      <c r="W62" s="346">
        <f>+P62-V62</f>
        <v>0</v>
      </c>
      <c r="X62" s="346">
        <v>7763539.819999991</v>
      </c>
      <c r="Y62" s="346">
        <v>1083498.77</v>
      </c>
      <c r="Z62" s="346">
        <f>+X62+Y62</f>
        <v>8847038.5899999905</v>
      </c>
      <c r="AA62" s="346">
        <f>+R62-Z62</f>
        <v>0</v>
      </c>
      <c r="AC62" s="349">
        <v>3894565.5800000015</v>
      </c>
      <c r="AD62" s="350">
        <v>7292998.3099999903</v>
      </c>
      <c r="AE62" s="350">
        <v>773783.28999999969</v>
      </c>
      <c r="AF62" s="350">
        <v>2014416.6399999987</v>
      </c>
      <c r="AG62" s="351">
        <f t="shared" ref="AG62:AG73" si="8">SUM(AC62:AF62)</f>
        <v>13975763.819999989</v>
      </c>
      <c r="AH62" s="349">
        <v>2955050.1299999957</v>
      </c>
      <c r="AI62" s="350">
        <v>4693960.9099999918</v>
      </c>
      <c r="AJ62" s="350">
        <v>368229.35</v>
      </c>
      <c r="AK62" s="350">
        <v>829798.20000000019</v>
      </c>
      <c r="AL62" s="351">
        <f t="shared" ref="AL62:AL73" si="9">SUM(AH62:AK62)</f>
        <v>8847038.5899999887</v>
      </c>
      <c r="AN62" s="58">
        <f t="shared" ref="AN62:AN73" si="10">AG62-V62</f>
        <v>0</v>
      </c>
    </row>
    <row r="63" spans="1:40" ht="15" customHeight="1" x14ac:dyDescent="0.2">
      <c r="B63" s="9" t="s">
        <v>34</v>
      </c>
      <c r="C63" s="223">
        <f t="shared" ref="C63:P63" si="11">+C7+C26+C45</f>
        <v>162217</v>
      </c>
      <c r="D63" s="224">
        <f t="shared" si="11"/>
        <v>2999469965.7999992</v>
      </c>
      <c r="E63" s="223">
        <f t="shared" si="11"/>
        <v>180259</v>
      </c>
      <c r="F63" s="224">
        <f t="shared" si="11"/>
        <v>3479903746.1599989</v>
      </c>
      <c r="G63" s="224">
        <f t="shared" si="11"/>
        <v>152177</v>
      </c>
      <c r="H63" s="224">
        <f t="shared" si="11"/>
        <v>3404511901.8400197</v>
      </c>
      <c r="I63" s="224">
        <f t="shared" ref="I63:J63" si="12">+I7+I26+I45</f>
        <v>205024</v>
      </c>
      <c r="J63" s="224">
        <f t="shared" si="12"/>
        <v>3917411619.0899758</v>
      </c>
      <c r="K63" s="225">
        <f t="shared" si="11"/>
        <v>8840</v>
      </c>
      <c r="L63" s="226">
        <f t="shared" si="11"/>
        <v>10607892.189999999</v>
      </c>
      <c r="M63" s="225">
        <f t="shared" si="11"/>
        <v>11123</v>
      </c>
      <c r="N63" s="226">
        <f t="shared" si="11"/>
        <v>13252172.720000001</v>
      </c>
      <c r="O63" s="225">
        <f t="shared" si="11"/>
        <v>11291</v>
      </c>
      <c r="P63" s="226">
        <f t="shared" si="11"/>
        <v>12645630.770000001</v>
      </c>
      <c r="Q63" s="225">
        <f t="shared" ref="Q63:R63" si="13">+Q7+Q26+Q45</f>
        <v>5595</v>
      </c>
      <c r="R63" s="226">
        <f t="shared" si="13"/>
        <v>6961522.490000003</v>
      </c>
      <c r="T63" s="346">
        <v>9514745.9200000074</v>
      </c>
      <c r="U63" s="346">
        <v>3130884.8499999987</v>
      </c>
      <c r="V63" s="346">
        <f t="shared" ref="V63:V68" si="14">+T63+U63</f>
        <v>12645630.770000007</v>
      </c>
      <c r="W63" s="346">
        <f t="shared" ref="W63:W68" si="15">+P63-V63</f>
        <v>0</v>
      </c>
      <c r="X63" s="346">
        <v>5880465.9800000181</v>
      </c>
      <c r="Y63" s="346">
        <v>1081056.5099999998</v>
      </c>
      <c r="Z63" s="346">
        <f t="shared" ref="Z63:Z73" si="16">+X63+Y63</f>
        <v>6961522.4900000179</v>
      </c>
      <c r="AA63" s="346">
        <f t="shared" ref="AA63:AA73" si="17">+R63-Z63</f>
        <v>-1.4901161193847656E-8</v>
      </c>
      <c r="AC63" s="352">
        <v>3791496.4299999997</v>
      </c>
      <c r="AD63" s="353">
        <v>6407786.1699999748</v>
      </c>
      <c r="AE63" s="353">
        <v>582983.72</v>
      </c>
      <c r="AF63" s="353">
        <v>1863364.4499999993</v>
      </c>
      <c r="AG63" s="354">
        <f t="shared" si="8"/>
        <v>12645630.769999975</v>
      </c>
      <c r="AH63" s="352">
        <v>2034234.7200000002</v>
      </c>
      <c r="AI63" s="353">
        <v>3780240.3000000049</v>
      </c>
      <c r="AJ63" s="353">
        <v>257194.41999999998</v>
      </c>
      <c r="AK63" s="353">
        <v>889853.04999999958</v>
      </c>
      <c r="AL63" s="354">
        <f t="shared" si="9"/>
        <v>6961522.4900000049</v>
      </c>
      <c r="AN63" s="58">
        <f t="shared" si="10"/>
        <v>-3.166496753692627E-8</v>
      </c>
    </row>
    <row r="64" spans="1:40" ht="15" customHeight="1" x14ac:dyDescent="0.2">
      <c r="B64" s="9" t="s">
        <v>35</v>
      </c>
      <c r="C64" s="223">
        <f t="shared" ref="C64:P64" si="18">+C8+C27+C46</f>
        <v>162925</v>
      </c>
      <c r="D64" s="224">
        <f t="shared" si="18"/>
        <v>2981651816.4100008</v>
      </c>
      <c r="E64" s="223">
        <f t="shared" si="18"/>
        <v>184328</v>
      </c>
      <c r="F64" s="224">
        <f t="shared" si="18"/>
        <v>3489369917.4299984</v>
      </c>
      <c r="G64" s="224">
        <f t="shared" si="18"/>
        <v>149977</v>
      </c>
      <c r="H64" s="224">
        <f t="shared" si="18"/>
        <v>3408701833.2100196</v>
      </c>
      <c r="I64" s="224">
        <f t="shared" ref="I64:J64" si="19">+I8+I27+I46</f>
        <v>0</v>
      </c>
      <c r="J64" s="224">
        <f t="shared" si="19"/>
        <v>0</v>
      </c>
      <c r="K64" s="225">
        <f t="shared" si="18"/>
        <v>10132</v>
      </c>
      <c r="L64" s="226">
        <f t="shared" si="18"/>
        <v>11628917.43</v>
      </c>
      <c r="M64" s="225">
        <f t="shared" si="18"/>
        <v>11143</v>
      </c>
      <c r="N64" s="226">
        <f t="shared" si="18"/>
        <v>12913041.579999998</v>
      </c>
      <c r="O64" s="225">
        <f t="shared" si="18"/>
        <v>12242</v>
      </c>
      <c r="P64" s="226">
        <f t="shared" si="18"/>
        <v>13907262.02</v>
      </c>
      <c r="Q64" s="225">
        <f t="shared" ref="Q64:R64" si="20">+Q8+Q27+Q46</f>
        <v>0</v>
      </c>
      <c r="R64" s="226">
        <f t="shared" si="20"/>
        <v>0</v>
      </c>
      <c r="T64" s="346">
        <v>9563131.7399999946</v>
      </c>
      <c r="U64" s="346">
        <v>4344130.2799999993</v>
      </c>
      <c r="V64" s="346">
        <f t="shared" si="14"/>
        <v>13907262.019999994</v>
      </c>
      <c r="W64" s="346">
        <f t="shared" si="15"/>
        <v>0</v>
      </c>
      <c r="X64" s="346"/>
      <c r="Y64" s="346"/>
      <c r="Z64" s="346">
        <f t="shared" si="16"/>
        <v>0</v>
      </c>
      <c r="AA64" s="346">
        <f t="shared" si="17"/>
        <v>0</v>
      </c>
      <c r="AC64" s="352">
        <v>4303767.4900000021</v>
      </c>
      <c r="AD64" s="353">
        <v>6682217.2899999851</v>
      </c>
      <c r="AE64" s="353">
        <v>708234.77999999991</v>
      </c>
      <c r="AF64" s="353">
        <v>2213042.4600000004</v>
      </c>
      <c r="AG64" s="354">
        <f t="shared" si="8"/>
        <v>13907262.019999987</v>
      </c>
      <c r="AH64" s="352"/>
      <c r="AI64" s="353"/>
      <c r="AJ64" s="353"/>
      <c r="AK64" s="353"/>
      <c r="AL64" s="354">
        <f t="shared" si="9"/>
        <v>0</v>
      </c>
      <c r="AN64" s="58">
        <f t="shared" si="10"/>
        <v>0</v>
      </c>
    </row>
    <row r="65" spans="2:40" ht="15" customHeight="1" x14ac:dyDescent="0.2">
      <c r="B65" s="9" t="s">
        <v>36</v>
      </c>
      <c r="C65" s="223">
        <f t="shared" ref="C65:P65" si="21">+C9+C28+C47</f>
        <v>164224</v>
      </c>
      <c r="D65" s="224">
        <f t="shared" si="21"/>
        <v>3009133853.4700022</v>
      </c>
      <c r="E65" s="223">
        <f t="shared" si="21"/>
        <v>153269</v>
      </c>
      <c r="F65" s="224">
        <f t="shared" si="21"/>
        <v>3273294916.8000011</v>
      </c>
      <c r="G65" s="224">
        <f t="shared" si="21"/>
        <v>202369</v>
      </c>
      <c r="H65" s="224">
        <f t="shared" si="21"/>
        <v>3897119462.23</v>
      </c>
      <c r="I65" s="224">
        <f t="shared" ref="I65:J65" si="22">+I9+I28+I47</f>
        <v>0</v>
      </c>
      <c r="J65" s="224">
        <f t="shared" si="22"/>
        <v>0</v>
      </c>
      <c r="K65" s="225">
        <f t="shared" si="21"/>
        <v>10618</v>
      </c>
      <c r="L65" s="226">
        <f t="shared" si="21"/>
        <v>12026897.800000003</v>
      </c>
      <c r="M65" s="225">
        <f t="shared" si="21"/>
        <v>12012</v>
      </c>
      <c r="N65" s="226">
        <f t="shared" si="21"/>
        <v>13245608.130000001</v>
      </c>
      <c r="O65" s="225">
        <f t="shared" si="21"/>
        <v>8773</v>
      </c>
      <c r="P65" s="226">
        <f t="shared" si="21"/>
        <v>12604774.310000001</v>
      </c>
      <c r="Q65" s="225">
        <f t="shared" ref="Q65:R65" si="23">+Q9+Q28+Q47</f>
        <v>0</v>
      </c>
      <c r="R65" s="226">
        <f t="shared" si="23"/>
        <v>0</v>
      </c>
      <c r="T65" s="346">
        <v>9925812.9600000046</v>
      </c>
      <c r="U65" s="346">
        <v>2678961.3499999996</v>
      </c>
      <c r="V65" s="346">
        <f t="shared" si="14"/>
        <v>12604774.310000004</v>
      </c>
      <c r="W65" s="346">
        <f t="shared" si="15"/>
        <v>0</v>
      </c>
      <c r="X65" s="346"/>
      <c r="Y65" s="346"/>
      <c r="Z65" s="346">
        <f t="shared" si="16"/>
        <v>0</v>
      </c>
      <c r="AA65" s="346">
        <f t="shared" si="17"/>
        <v>0</v>
      </c>
      <c r="AC65" s="352">
        <v>4148914.8099999991</v>
      </c>
      <c r="AD65" s="353">
        <v>6157249.2900000038</v>
      </c>
      <c r="AE65" s="353">
        <v>584233.43999999994</v>
      </c>
      <c r="AF65" s="353">
        <v>1714376.7699999998</v>
      </c>
      <c r="AG65" s="354">
        <f t="shared" si="8"/>
        <v>12604774.310000002</v>
      </c>
      <c r="AH65" s="352"/>
      <c r="AI65" s="353"/>
      <c r="AJ65" s="353"/>
      <c r="AK65" s="353"/>
      <c r="AL65" s="354">
        <f t="shared" si="9"/>
        <v>0</v>
      </c>
      <c r="AN65" s="58">
        <f t="shared" si="10"/>
        <v>0</v>
      </c>
    </row>
    <row r="66" spans="2:40" ht="15" customHeight="1" x14ac:dyDescent="0.2">
      <c r="B66" s="9" t="s">
        <v>37</v>
      </c>
      <c r="C66" s="223">
        <f t="shared" ref="C66:P66" si="24">+C10+C29+C48</f>
        <v>170354</v>
      </c>
      <c r="D66" s="224">
        <f t="shared" si="24"/>
        <v>2682395514.0999966</v>
      </c>
      <c r="E66" s="223">
        <f t="shared" si="24"/>
        <v>153107</v>
      </c>
      <c r="F66" s="224">
        <f t="shared" si="24"/>
        <v>3301868446.1599998</v>
      </c>
      <c r="G66" s="224">
        <f t="shared" si="24"/>
        <v>203470</v>
      </c>
      <c r="H66" s="224">
        <f t="shared" si="24"/>
        <v>3892977598.3700018</v>
      </c>
      <c r="I66" s="224">
        <f t="shared" ref="I66:J66" si="25">+I10+I29+I48</f>
        <v>0</v>
      </c>
      <c r="J66" s="224">
        <f t="shared" si="25"/>
        <v>0</v>
      </c>
      <c r="K66" s="225">
        <f t="shared" si="24"/>
        <v>13803</v>
      </c>
      <c r="L66" s="226">
        <f t="shared" si="24"/>
        <v>15129331.119999999</v>
      </c>
      <c r="M66" s="225">
        <f t="shared" si="24"/>
        <v>11002</v>
      </c>
      <c r="N66" s="226">
        <f t="shared" si="24"/>
        <v>12472882.160000002</v>
      </c>
      <c r="O66" s="225">
        <f t="shared" si="24"/>
        <v>8777</v>
      </c>
      <c r="P66" s="226">
        <f t="shared" si="24"/>
        <v>12031054.359999999</v>
      </c>
      <c r="Q66" s="225">
        <f t="shared" ref="Q66:R66" si="26">+Q10+Q29+Q48</f>
        <v>0</v>
      </c>
      <c r="R66" s="226">
        <f t="shared" si="26"/>
        <v>0</v>
      </c>
      <c r="T66" s="346">
        <v>9008822.099999994</v>
      </c>
      <c r="U66" s="346">
        <v>3022232.26</v>
      </c>
      <c r="V66" s="346">
        <f t="shared" si="14"/>
        <v>12031054.359999994</v>
      </c>
      <c r="W66" s="346">
        <f t="shared" si="15"/>
        <v>0</v>
      </c>
      <c r="X66" s="346"/>
      <c r="Y66" s="346"/>
      <c r="Z66" s="346">
        <f t="shared" si="16"/>
        <v>0</v>
      </c>
      <c r="AA66" s="346">
        <f t="shared" si="17"/>
        <v>0</v>
      </c>
      <c r="AC66" s="352">
        <v>3269330.9299999969</v>
      </c>
      <c r="AD66" s="353">
        <v>6812397.2699999977</v>
      </c>
      <c r="AE66" s="353">
        <v>744516.3</v>
      </c>
      <c r="AF66" s="353">
        <v>1204809.8600000003</v>
      </c>
      <c r="AG66" s="354">
        <f t="shared" si="8"/>
        <v>12031054.359999996</v>
      </c>
      <c r="AH66" s="352"/>
      <c r="AI66" s="353"/>
      <c r="AJ66" s="353"/>
      <c r="AK66" s="353"/>
      <c r="AL66" s="354">
        <f t="shared" si="9"/>
        <v>0</v>
      </c>
      <c r="AN66" s="58">
        <f t="shared" si="10"/>
        <v>0</v>
      </c>
    </row>
    <row r="67" spans="2:40" ht="15" customHeight="1" x14ac:dyDescent="0.2">
      <c r="B67" s="9" t="s">
        <v>38</v>
      </c>
      <c r="C67" s="223">
        <f t="shared" ref="C67:O67" si="27">+C11+C30+C49</f>
        <v>171997</v>
      </c>
      <c r="D67" s="224">
        <f t="shared" si="27"/>
        <v>3283234679.3099971</v>
      </c>
      <c r="E67" s="223">
        <f t="shared" si="27"/>
        <v>192406</v>
      </c>
      <c r="F67" s="224">
        <f t="shared" si="27"/>
        <v>3589987177.5299993</v>
      </c>
      <c r="G67" s="224">
        <f t="shared" si="27"/>
        <v>204681</v>
      </c>
      <c r="H67" s="224">
        <f t="shared" si="27"/>
        <v>3945935566.1700211</v>
      </c>
      <c r="I67" s="224">
        <f t="shared" ref="I67:J67" si="28">+I11+I30+I49</f>
        <v>0</v>
      </c>
      <c r="J67" s="224">
        <f t="shared" si="28"/>
        <v>0</v>
      </c>
      <c r="K67" s="225">
        <f t="shared" si="27"/>
        <v>11057</v>
      </c>
      <c r="L67" s="226">
        <f t="shared" si="27"/>
        <v>12727390.09</v>
      </c>
      <c r="M67" s="225">
        <f t="shared" si="27"/>
        <v>10524</v>
      </c>
      <c r="N67" s="226">
        <f t="shared" si="27"/>
        <v>11826549.66</v>
      </c>
      <c r="O67" s="225">
        <f t="shared" si="27"/>
        <v>7042</v>
      </c>
      <c r="P67" s="226">
        <f>+P11+P30+P49</f>
        <v>8732006.1600000001</v>
      </c>
      <c r="Q67" s="225">
        <f t="shared" ref="Q67" si="29">+Q11+Q30+Q49</f>
        <v>0</v>
      </c>
      <c r="R67" s="226">
        <f>+R11+R30+R49</f>
        <v>0</v>
      </c>
      <c r="T67" s="346">
        <v>6363230.5599999996</v>
      </c>
      <c r="U67" s="346">
        <v>2368775.6</v>
      </c>
      <c r="V67" s="346">
        <f t="shared" si="14"/>
        <v>8732006.1600000001</v>
      </c>
      <c r="W67" s="346">
        <f t="shared" si="15"/>
        <v>0</v>
      </c>
      <c r="X67" s="346"/>
      <c r="Y67" s="346"/>
      <c r="Z67" s="346">
        <f t="shared" si="16"/>
        <v>0</v>
      </c>
      <c r="AA67" s="346">
        <f t="shared" si="17"/>
        <v>0</v>
      </c>
      <c r="AC67" s="352">
        <v>2326274.620000001</v>
      </c>
      <c r="AD67" s="353">
        <v>4987323.2599999914</v>
      </c>
      <c r="AE67" s="353">
        <v>608060.88000000012</v>
      </c>
      <c r="AF67" s="353">
        <v>810347.40000000014</v>
      </c>
      <c r="AG67" s="354">
        <f t="shared" si="8"/>
        <v>8732006.1599999927</v>
      </c>
      <c r="AH67" s="352"/>
      <c r="AI67" s="353"/>
      <c r="AJ67" s="353"/>
      <c r="AK67" s="353"/>
      <c r="AL67" s="354">
        <f t="shared" si="9"/>
        <v>0</v>
      </c>
      <c r="AN67" s="58">
        <f t="shared" si="10"/>
        <v>0</v>
      </c>
    </row>
    <row r="68" spans="2:40" ht="15" customHeight="1" x14ac:dyDescent="0.2">
      <c r="B68" s="9" t="s">
        <v>39</v>
      </c>
      <c r="C68" s="223">
        <f t="shared" ref="C68:P68" si="30">+C12+C31+C50</f>
        <v>172548</v>
      </c>
      <c r="D68" s="224">
        <f t="shared" si="30"/>
        <v>3396044792.5599957</v>
      </c>
      <c r="E68" s="223">
        <f t="shared" si="30"/>
        <v>150816</v>
      </c>
      <c r="F68" s="224">
        <f t="shared" si="30"/>
        <v>3235080572.7899995</v>
      </c>
      <c r="G68" s="224">
        <f t="shared" si="30"/>
        <v>204442</v>
      </c>
      <c r="H68" s="224">
        <f t="shared" si="30"/>
        <v>3902354004.9100022</v>
      </c>
      <c r="I68" s="224">
        <f t="shared" ref="I68:J68" si="31">+I12+I31+I50</f>
        <v>0</v>
      </c>
      <c r="J68" s="224">
        <f t="shared" si="31"/>
        <v>0</v>
      </c>
      <c r="K68" s="225">
        <f t="shared" si="30"/>
        <v>12798</v>
      </c>
      <c r="L68" s="226">
        <f t="shared" si="30"/>
        <v>13910901.229999999</v>
      </c>
      <c r="M68" s="225">
        <f t="shared" si="30"/>
        <v>10569</v>
      </c>
      <c r="N68" s="226">
        <f t="shared" si="30"/>
        <v>12690327.380000003</v>
      </c>
      <c r="O68" s="225">
        <f t="shared" si="30"/>
        <v>7804</v>
      </c>
      <c r="P68" s="226">
        <f t="shared" si="30"/>
        <v>12131896.83</v>
      </c>
      <c r="Q68" s="225">
        <f t="shared" ref="Q68:R68" si="32">+Q12+Q31+Q50</f>
        <v>0</v>
      </c>
      <c r="R68" s="226">
        <f t="shared" si="32"/>
        <v>0</v>
      </c>
      <c r="T68" s="346">
        <v>9588656.1600000076</v>
      </c>
      <c r="U68" s="346">
        <v>2543240.6700000004</v>
      </c>
      <c r="V68" s="346">
        <f t="shared" si="14"/>
        <v>12131896.830000008</v>
      </c>
      <c r="W68" s="346">
        <f t="shared" si="15"/>
        <v>0</v>
      </c>
      <c r="X68" s="346"/>
      <c r="Y68" s="346"/>
      <c r="Z68" s="346">
        <f t="shared" si="16"/>
        <v>0</v>
      </c>
      <c r="AA68" s="346">
        <f t="shared" si="17"/>
        <v>0</v>
      </c>
      <c r="AC68" s="352">
        <v>3997516.8999999962</v>
      </c>
      <c r="AD68" s="353">
        <v>6828683.2499999907</v>
      </c>
      <c r="AE68" s="353">
        <v>572184.02</v>
      </c>
      <c r="AF68" s="353">
        <v>733512.65999999968</v>
      </c>
      <c r="AG68" s="354">
        <f t="shared" si="8"/>
        <v>12131896.829999987</v>
      </c>
      <c r="AH68" s="352"/>
      <c r="AI68" s="353"/>
      <c r="AJ68" s="353"/>
      <c r="AK68" s="353"/>
      <c r="AL68" s="354">
        <f t="shared" si="9"/>
        <v>0</v>
      </c>
      <c r="AN68" s="58">
        <f t="shared" si="10"/>
        <v>-2.0489096641540527E-8</v>
      </c>
    </row>
    <row r="69" spans="2:40" ht="15" customHeight="1" x14ac:dyDescent="0.2">
      <c r="B69" s="9" t="s">
        <v>40</v>
      </c>
      <c r="C69" s="223">
        <f t="shared" ref="C69:P69" si="33">+C13+C32+C51</f>
        <v>178334</v>
      </c>
      <c r="D69" s="224">
        <f t="shared" si="33"/>
        <v>3505144631.9899969</v>
      </c>
      <c r="E69" s="223">
        <f t="shared" si="33"/>
        <v>175727</v>
      </c>
      <c r="F69" s="224">
        <f t="shared" si="33"/>
        <v>3431185197.0599995</v>
      </c>
      <c r="G69" s="224">
        <f t="shared" si="33"/>
        <v>204707</v>
      </c>
      <c r="H69" s="224">
        <f t="shared" si="33"/>
        <v>3906384461.4700007</v>
      </c>
      <c r="I69" s="224">
        <f t="shared" ref="I69:J69" si="34">+I13+I32+I51</f>
        <v>0</v>
      </c>
      <c r="J69" s="224">
        <f t="shared" si="34"/>
        <v>0</v>
      </c>
      <c r="K69" s="225">
        <f t="shared" si="33"/>
        <v>14642</v>
      </c>
      <c r="L69" s="226">
        <f t="shared" si="33"/>
        <v>15926452.460000001</v>
      </c>
      <c r="M69" s="225">
        <f t="shared" si="33"/>
        <v>11831</v>
      </c>
      <c r="N69" s="226">
        <f t="shared" si="33"/>
        <v>13480040.509999996</v>
      </c>
      <c r="O69" s="225">
        <f t="shared" si="33"/>
        <v>7650</v>
      </c>
      <c r="P69" s="226">
        <f t="shared" si="33"/>
        <v>10487850.690000001</v>
      </c>
      <c r="Q69" s="225">
        <f t="shared" ref="Q69:R69" si="35">+Q13+Q32+Q51</f>
        <v>0</v>
      </c>
      <c r="R69" s="226">
        <f t="shared" si="35"/>
        <v>0</v>
      </c>
      <c r="T69" s="346">
        <v>8462299.4699999895</v>
      </c>
      <c r="U69" s="346">
        <v>2025551.2199999997</v>
      </c>
      <c r="V69" s="346">
        <f t="shared" ref="V69:V73" si="36">+T69+U69</f>
        <v>10487850.68999999</v>
      </c>
      <c r="W69" s="346">
        <f t="shared" ref="W69:W73" si="37">+P69-V69</f>
        <v>0</v>
      </c>
      <c r="X69" s="346"/>
      <c r="Y69" s="346"/>
      <c r="Z69" s="346">
        <f t="shared" si="16"/>
        <v>0</v>
      </c>
      <c r="AA69" s="346">
        <f t="shared" si="17"/>
        <v>0</v>
      </c>
      <c r="AC69" s="352">
        <v>3307164.9499999955</v>
      </c>
      <c r="AD69" s="353">
        <v>5437564.5299999984</v>
      </c>
      <c r="AE69" s="353">
        <v>476864.65</v>
      </c>
      <c r="AF69" s="353">
        <v>1266256.5600000005</v>
      </c>
      <c r="AG69" s="354">
        <f t="shared" si="8"/>
        <v>10487850.689999994</v>
      </c>
      <c r="AH69" s="352"/>
      <c r="AI69" s="353"/>
      <c r="AJ69" s="353"/>
      <c r="AK69" s="353"/>
      <c r="AL69" s="354">
        <f t="shared" si="9"/>
        <v>0</v>
      </c>
      <c r="AN69" s="58">
        <f t="shared" si="10"/>
        <v>0</v>
      </c>
    </row>
    <row r="70" spans="2:40" ht="15" customHeight="1" x14ac:dyDescent="0.2">
      <c r="B70" s="9" t="s">
        <v>41</v>
      </c>
      <c r="C70" s="223">
        <f t="shared" ref="C70:O70" si="38">+C14+C33+C52</f>
        <v>179151</v>
      </c>
      <c r="D70" s="224">
        <f t="shared" si="38"/>
        <v>3544442404.1699963</v>
      </c>
      <c r="E70" s="223">
        <f t="shared" si="38"/>
        <v>148627</v>
      </c>
      <c r="F70" s="224">
        <f t="shared" si="38"/>
        <v>3256643529.7200007</v>
      </c>
      <c r="G70" s="224">
        <f t="shared" si="38"/>
        <v>205561</v>
      </c>
      <c r="H70" s="224">
        <f t="shared" si="38"/>
        <v>3983190679.4699955</v>
      </c>
      <c r="I70" s="224">
        <f t="shared" ref="I70:J70" si="39">+I14+I33+I52</f>
        <v>0</v>
      </c>
      <c r="J70" s="224">
        <f t="shared" si="39"/>
        <v>0</v>
      </c>
      <c r="K70" s="225">
        <f t="shared" si="38"/>
        <v>13290</v>
      </c>
      <c r="L70" s="226">
        <f t="shared" si="38"/>
        <v>12529303.039999997</v>
      </c>
      <c r="M70" s="225">
        <f t="shared" si="38"/>
        <v>10297</v>
      </c>
      <c r="N70" s="226">
        <f t="shared" si="38"/>
        <v>11045378.879999999</v>
      </c>
      <c r="O70" s="225">
        <f t="shared" si="38"/>
        <v>7880</v>
      </c>
      <c r="P70" s="226">
        <f>+P14+P33+P52</f>
        <v>10035341.620000001</v>
      </c>
      <c r="Q70" s="225">
        <f t="shared" ref="Q70" si="40">+Q14+Q33+Q52</f>
        <v>0</v>
      </c>
      <c r="R70" s="226">
        <f>+R14+R33+R52</f>
        <v>0</v>
      </c>
      <c r="T70" s="346">
        <v>8524713.1100000124</v>
      </c>
      <c r="U70" s="346">
        <v>1510628.5099999995</v>
      </c>
      <c r="V70" s="346">
        <f t="shared" si="36"/>
        <v>10035341.620000012</v>
      </c>
      <c r="W70" s="346">
        <f t="shared" si="37"/>
        <v>0</v>
      </c>
      <c r="X70" s="346"/>
      <c r="Y70" s="346"/>
      <c r="Z70" s="346">
        <f t="shared" si="16"/>
        <v>0</v>
      </c>
      <c r="AA70" s="346">
        <f t="shared" si="17"/>
        <v>0</v>
      </c>
      <c r="AC70" s="352">
        <v>3650808.0199999888</v>
      </c>
      <c r="AD70" s="353">
        <v>5207347.8199999928</v>
      </c>
      <c r="AE70" s="353">
        <v>447786.46000000008</v>
      </c>
      <c r="AF70" s="353">
        <v>729399.32000000076</v>
      </c>
      <c r="AG70" s="354">
        <f t="shared" si="8"/>
        <v>10035341.619999982</v>
      </c>
      <c r="AH70" s="352"/>
      <c r="AI70" s="353"/>
      <c r="AJ70" s="353"/>
      <c r="AK70" s="353"/>
      <c r="AL70" s="354">
        <f t="shared" si="9"/>
        <v>0</v>
      </c>
      <c r="AN70" s="58">
        <f t="shared" si="10"/>
        <v>-2.9802322387695313E-8</v>
      </c>
    </row>
    <row r="71" spans="2:40" ht="15" customHeight="1" x14ac:dyDescent="0.2">
      <c r="B71" s="9" t="s">
        <v>44</v>
      </c>
      <c r="C71" s="223">
        <f t="shared" ref="C71:P71" si="41">+C15+C34+C53</f>
        <v>181036</v>
      </c>
      <c r="D71" s="224">
        <f t="shared" si="41"/>
        <v>3505448563.3499956</v>
      </c>
      <c r="E71" s="223">
        <f t="shared" si="41"/>
        <v>145424</v>
      </c>
      <c r="F71" s="224">
        <f t="shared" si="41"/>
        <v>3308476266.8400016</v>
      </c>
      <c r="G71" s="224">
        <f t="shared" si="41"/>
        <v>206041</v>
      </c>
      <c r="H71" s="224">
        <f t="shared" si="41"/>
        <v>3999389680.7999983</v>
      </c>
      <c r="I71" s="224">
        <f t="shared" ref="I71:J71" si="42">+I15+I34+I53</f>
        <v>0</v>
      </c>
      <c r="J71" s="224">
        <f t="shared" si="42"/>
        <v>0</v>
      </c>
      <c r="K71" s="225">
        <f t="shared" si="41"/>
        <v>12261</v>
      </c>
      <c r="L71" s="226">
        <f t="shared" si="41"/>
        <v>15367545.070000002</v>
      </c>
      <c r="M71" s="225">
        <f t="shared" si="41"/>
        <v>14758</v>
      </c>
      <c r="N71" s="226">
        <f t="shared" si="41"/>
        <v>15128826.490000002</v>
      </c>
      <c r="O71" s="225">
        <f t="shared" si="41"/>
        <v>5847</v>
      </c>
      <c r="P71" s="226">
        <f t="shared" si="41"/>
        <v>8581183.0099999998</v>
      </c>
      <c r="Q71" s="225">
        <f t="shared" ref="Q71:R71" si="43">+Q15+Q34+Q53</f>
        <v>0</v>
      </c>
      <c r="R71" s="226">
        <f t="shared" si="43"/>
        <v>0</v>
      </c>
      <c r="T71" s="346">
        <v>7153553.4000000134</v>
      </c>
      <c r="U71" s="346">
        <v>1427629.61</v>
      </c>
      <c r="V71" s="346">
        <f t="shared" si="36"/>
        <v>8581183.0100000128</v>
      </c>
      <c r="W71" s="346">
        <f t="shared" si="37"/>
        <v>0</v>
      </c>
      <c r="X71" s="346"/>
      <c r="Y71" s="346"/>
      <c r="Z71" s="346">
        <f t="shared" si="16"/>
        <v>0</v>
      </c>
      <c r="AA71" s="346">
        <f t="shared" si="17"/>
        <v>0</v>
      </c>
      <c r="AC71" s="352">
        <v>2843319.2600000012</v>
      </c>
      <c r="AD71" s="353">
        <v>4728105.1399999885</v>
      </c>
      <c r="AE71" s="353">
        <v>410107.66</v>
      </c>
      <c r="AF71" s="353">
        <v>599650.95000000007</v>
      </c>
      <c r="AG71" s="354">
        <f t="shared" si="8"/>
        <v>8581183.0099999886</v>
      </c>
      <c r="AH71" s="352"/>
      <c r="AI71" s="353"/>
      <c r="AJ71" s="353"/>
      <c r="AK71" s="353"/>
      <c r="AL71" s="354">
        <f t="shared" si="9"/>
        <v>0</v>
      </c>
      <c r="AN71" s="58">
        <f t="shared" si="10"/>
        <v>-2.4214386940002441E-8</v>
      </c>
    </row>
    <row r="72" spans="2:40" ht="15" customHeight="1" x14ac:dyDescent="0.2">
      <c r="B72" s="9" t="s">
        <v>45</v>
      </c>
      <c r="C72" s="223">
        <f t="shared" ref="C72:P72" si="44">+C16+C35+C54</f>
        <v>177398</v>
      </c>
      <c r="D72" s="224">
        <f t="shared" si="44"/>
        <v>3351271204.6400037</v>
      </c>
      <c r="E72" s="223">
        <f t="shared" si="44"/>
        <v>154403</v>
      </c>
      <c r="F72" s="224">
        <f t="shared" si="44"/>
        <v>3435284817.0700006</v>
      </c>
      <c r="G72" s="224">
        <f t="shared" si="44"/>
        <v>205608</v>
      </c>
      <c r="H72" s="224">
        <f t="shared" si="44"/>
        <v>3960170282.3799958</v>
      </c>
      <c r="I72" s="224">
        <f t="shared" ref="I72:J72" si="45">+I16+I35+I54</f>
        <v>0</v>
      </c>
      <c r="J72" s="224">
        <f t="shared" si="45"/>
        <v>0</v>
      </c>
      <c r="K72" s="225">
        <f t="shared" si="44"/>
        <v>12499</v>
      </c>
      <c r="L72" s="226">
        <f t="shared" si="44"/>
        <v>14176206.949999999</v>
      </c>
      <c r="M72" s="225">
        <f t="shared" si="44"/>
        <v>16596</v>
      </c>
      <c r="N72" s="226">
        <f t="shared" si="44"/>
        <v>16434940.759999998</v>
      </c>
      <c r="O72" s="225">
        <f t="shared" si="44"/>
        <v>6736</v>
      </c>
      <c r="P72" s="226">
        <f t="shared" si="44"/>
        <v>9574979.5100000016</v>
      </c>
      <c r="Q72" s="225">
        <f t="shared" ref="Q72:R72" si="46">+Q16+Q35+Q54</f>
        <v>0</v>
      </c>
      <c r="R72" s="226">
        <f t="shared" si="46"/>
        <v>0</v>
      </c>
      <c r="T72" s="346">
        <v>8219183.0800000066</v>
      </c>
      <c r="U72" s="346">
        <v>1355796.43</v>
      </c>
      <c r="V72" s="346">
        <f t="shared" si="36"/>
        <v>9574979.5100000072</v>
      </c>
      <c r="W72" s="346">
        <f t="shared" si="37"/>
        <v>0</v>
      </c>
      <c r="X72" s="346"/>
      <c r="Y72" s="346"/>
      <c r="Z72" s="346">
        <f t="shared" si="16"/>
        <v>0</v>
      </c>
      <c r="AA72" s="346">
        <f t="shared" si="17"/>
        <v>0</v>
      </c>
      <c r="AC72" s="352">
        <v>3301619.0600000066</v>
      </c>
      <c r="AD72" s="353">
        <v>5101813.3100000033</v>
      </c>
      <c r="AE72" s="353">
        <v>546652.34</v>
      </c>
      <c r="AF72" s="353">
        <v>624894.80000000005</v>
      </c>
      <c r="AG72" s="354">
        <f t="shared" si="8"/>
        <v>9574979.510000011</v>
      </c>
      <c r="AH72" s="352"/>
      <c r="AI72" s="353"/>
      <c r="AJ72" s="353"/>
      <c r="AK72" s="353"/>
      <c r="AL72" s="354">
        <f t="shared" si="9"/>
        <v>0</v>
      </c>
      <c r="AN72" s="58">
        <f t="shared" si="10"/>
        <v>0</v>
      </c>
    </row>
    <row r="73" spans="2:40" ht="15" customHeight="1" x14ac:dyDescent="0.2">
      <c r="B73" s="9" t="s">
        <v>42</v>
      </c>
      <c r="C73" s="223">
        <f t="shared" ref="C73:P73" si="47">+C17+C36+C55</f>
        <v>181077</v>
      </c>
      <c r="D73" s="224">
        <f t="shared" si="47"/>
        <v>3485864488.8499956</v>
      </c>
      <c r="E73" s="223">
        <f t="shared" si="47"/>
        <v>156451</v>
      </c>
      <c r="F73" s="224">
        <f t="shared" si="47"/>
        <v>3444308934.4600019</v>
      </c>
      <c r="G73" s="224">
        <f t="shared" si="47"/>
        <v>204356</v>
      </c>
      <c r="H73" s="224">
        <f t="shared" si="47"/>
        <v>3873915706.1599917</v>
      </c>
      <c r="I73" s="224">
        <f t="shared" ref="I73:J73" si="48">+I17+I36+I55</f>
        <v>0</v>
      </c>
      <c r="J73" s="224">
        <f t="shared" si="48"/>
        <v>0</v>
      </c>
      <c r="K73" s="225">
        <f t="shared" si="47"/>
        <v>13910</v>
      </c>
      <c r="L73" s="226">
        <f t="shared" si="47"/>
        <v>16495684.489999995</v>
      </c>
      <c r="M73" s="225">
        <f t="shared" si="47"/>
        <v>12472</v>
      </c>
      <c r="N73" s="226">
        <f t="shared" si="47"/>
        <v>15215981.289999999</v>
      </c>
      <c r="O73" s="225">
        <f t="shared" si="47"/>
        <v>6643</v>
      </c>
      <c r="P73" s="226">
        <f t="shared" si="47"/>
        <v>9756092.7000000104</v>
      </c>
      <c r="Q73" s="225">
        <f t="shared" ref="Q73:R73" si="49">+Q17+Q36+Q55</f>
        <v>0</v>
      </c>
      <c r="R73" s="226">
        <f t="shared" si="49"/>
        <v>0</v>
      </c>
      <c r="T73" s="346">
        <v>8359438.3900000034</v>
      </c>
      <c r="U73" s="346">
        <v>1396654.3100000005</v>
      </c>
      <c r="V73" s="346">
        <f t="shared" si="36"/>
        <v>9756092.700000003</v>
      </c>
      <c r="W73" s="346">
        <f t="shared" si="37"/>
        <v>0</v>
      </c>
      <c r="X73" s="346"/>
      <c r="Y73" s="346"/>
      <c r="Z73" s="346">
        <f t="shared" si="16"/>
        <v>0</v>
      </c>
      <c r="AA73" s="346">
        <f t="shared" si="17"/>
        <v>0</v>
      </c>
      <c r="AC73" s="355">
        <v>3360262.2600000086</v>
      </c>
      <c r="AD73" s="356">
        <v>4976511.2500000093</v>
      </c>
      <c r="AE73" s="356">
        <v>602312.52</v>
      </c>
      <c r="AF73" s="356">
        <v>817006.66999999958</v>
      </c>
      <c r="AG73" s="357">
        <f t="shared" si="8"/>
        <v>9756092.7000000179</v>
      </c>
      <c r="AH73" s="355"/>
      <c r="AI73" s="356"/>
      <c r="AJ73" s="356"/>
      <c r="AK73" s="356"/>
      <c r="AL73" s="357">
        <f t="shared" si="9"/>
        <v>0</v>
      </c>
      <c r="AN73" s="58">
        <f t="shared" si="10"/>
        <v>1.4901161193847656E-8</v>
      </c>
    </row>
    <row r="74" spans="2:40" s="11" customFormat="1" ht="15" customHeight="1" x14ac:dyDescent="0.2">
      <c r="B74" s="12" t="s">
        <v>66</v>
      </c>
      <c r="C74" s="230"/>
      <c r="D74" s="230"/>
      <c r="E74" s="230"/>
      <c r="F74" s="230"/>
      <c r="G74" s="230"/>
      <c r="H74" s="230"/>
      <c r="I74" s="230"/>
      <c r="J74" s="230"/>
      <c r="K74" s="228">
        <f t="shared" ref="K74:P74" si="50">SUM(K62:K73)</f>
        <v>143741</v>
      </c>
      <c r="L74" s="229">
        <f t="shared" si="50"/>
        <v>161343250.73000002</v>
      </c>
      <c r="M74" s="228">
        <f t="shared" si="50"/>
        <v>145940</v>
      </c>
      <c r="N74" s="229">
        <f t="shared" si="50"/>
        <v>161451545.01999998</v>
      </c>
      <c r="O74" s="228">
        <f t="shared" si="50"/>
        <v>103515</v>
      </c>
      <c r="P74" s="228">
        <f t="shared" si="50"/>
        <v>134463835.80000001</v>
      </c>
      <c r="Q74" s="228">
        <f t="shared" ref="Q74:R74" si="51">SUM(Q62:Q73)</f>
        <v>11419</v>
      </c>
      <c r="R74" s="228">
        <f t="shared" si="51"/>
        <v>15808561.079999998</v>
      </c>
      <c r="T74" s="208">
        <f>SUM(T62:T73)</f>
        <v>104892991.02000003</v>
      </c>
      <c r="U74" s="347">
        <f t="shared" ref="U74:V74" si="52">SUM(U62:U73)</f>
        <v>29570844.780000001</v>
      </c>
      <c r="V74" s="347">
        <f t="shared" si="52"/>
        <v>134463835.80000004</v>
      </c>
      <c r="W74" s="347">
        <f>SUM(W62:W73)</f>
        <v>0</v>
      </c>
      <c r="X74" s="208">
        <f>SUM(X62:X73)</f>
        <v>13644005.800000008</v>
      </c>
      <c r="Y74" s="347">
        <f t="shared" ref="Y74:Z74" si="53">SUM(Y62:Y73)</f>
        <v>2164555.2799999998</v>
      </c>
      <c r="Z74" s="347">
        <f t="shared" si="53"/>
        <v>15808561.080000009</v>
      </c>
      <c r="AA74" s="347">
        <f>SUM(AA62:AA73)</f>
        <v>-1.4901161193847656E-8</v>
      </c>
      <c r="AC74" s="358">
        <f>SUM(AC62:AC73)</f>
        <v>42195040.309999995</v>
      </c>
      <c r="AD74" s="358">
        <f t="shared" ref="AD74:AF74" si="54">SUM(AD62:AD73)</f>
        <v>70619996.889999926</v>
      </c>
      <c r="AE74" s="358">
        <f t="shared" si="54"/>
        <v>7057720.0600000005</v>
      </c>
      <c r="AF74" s="358">
        <f t="shared" si="54"/>
        <v>14591078.540000001</v>
      </c>
      <c r="AG74" s="358">
        <f>SUM(AC74:AF74)</f>
        <v>134463835.79999992</v>
      </c>
      <c r="AH74" s="358">
        <f>SUM(AH62:AH73)</f>
        <v>4989284.8499999959</v>
      </c>
      <c r="AI74" s="358">
        <f t="shared" ref="AI74:AK74" si="55">SUM(AI62:AI73)</f>
        <v>8474201.2099999972</v>
      </c>
      <c r="AJ74" s="358">
        <f t="shared" si="55"/>
        <v>625423.77</v>
      </c>
      <c r="AK74" s="358">
        <f t="shared" si="55"/>
        <v>1719651.2499999998</v>
      </c>
      <c r="AL74" s="358">
        <f>SUM(AH74:AK74)</f>
        <v>15808561.079999993</v>
      </c>
    </row>
    <row r="75" spans="2:40" ht="15" customHeight="1" x14ac:dyDescent="0.2"/>
    <row r="76" spans="2:40" ht="15" customHeight="1" x14ac:dyDescent="0.25">
      <c r="B76" s="59"/>
      <c r="N76" s="60"/>
      <c r="W76" s="348"/>
    </row>
    <row r="78" spans="2:40" ht="15" customHeight="1" x14ac:dyDescent="0.2">
      <c r="V78" s="383"/>
    </row>
    <row r="79" spans="2:40" ht="15" customHeight="1" x14ac:dyDescent="0.2"/>
    <row r="80" spans="2:4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</sheetData>
  <mergeCells count="70">
    <mergeCell ref="AH58:AL59"/>
    <mergeCell ref="AH60:AH61"/>
    <mergeCell ref="AI60:AI61"/>
    <mergeCell ref="AJ60:AJ61"/>
    <mergeCell ref="AK60:AK61"/>
    <mergeCell ref="AL60:AL61"/>
    <mergeCell ref="G23:H23"/>
    <mergeCell ref="O60:P60"/>
    <mergeCell ref="M23:N23"/>
    <mergeCell ref="E60:F60"/>
    <mergeCell ref="AC58:AG59"/>
    <mergeCell ref="X58:AA59"/>
    <mergeCell ref="X60:X61"/>
    <mergeCell ref="Y60:Y61"/>
    <mergeCell ref="Z60:Z61"/>
    <mergeCell ref="AA60:AA61"/>
    <mergeCell ref="AC60:AC61"/>
    <mergeCell ref="AD60:AD61"/>
    <mergeCell ref="AE60:AE61"/>
    <mergeCell ref="AF60:AF61"/>
    <mergeCell ref="AG60:AG61"/>
    <mergeCell ref="Q23:R23"/>
    <mergeCell ref="M60:N60"/>
    <mergeCell ref="G60:H60"/>
    <mergeCell ref="M42:N42"/>
    <mergeCell ref="O42:P42"/>
    <mergeCell ref="K60:L60"/>
    <mergeCell ref="C41:J41"/>
    <mergeCell ref="C40:R40"/>
    <mergeCell ref="C59:J59"/>
    <mergeCell ref="K59:R59"/>
    <mergeCell ref="C58:R58"/>
    <mergeCell ref="Q42:R42"/>
    <mergeCell ref="O4:P4"/>
    <mergeCell ref="O23:P23"/>
    <mergeCell ref="C23:D23"/>
    <mergeCell ref="E23:F23"/>
    <mergeCell ref="B2:B5"/>
    <mergeCell ref="E4:F4"/>
    <mergeCell ref="K4:L4"/>
    <mergeCell ref="M4:N4"/>
    <mergeCell ref="C4:D4"/>
    <mergeCell ref="G4:H4"/>
    <mergeCell ref="K3:R3"/>
    <mergeCell ref="C2:R2"/>
    <mergeCell ref="C3:J3"/>
    <mergeCell ref="Q4:R4"/>
    <mergeCell ref="I4:J4"/>
    <mergeCell ref="I23:J23"/>
    <mergeCell ref="I60:J60"/>
    <mergeCell ref="B58:B61"/>
    <mergeCell ref="C60:D60"/>
    <mergeCell ref="K23:L23"/>
    <mergeCell ref="B21:B24"/>
    <mergeCell ref="B40:B43"/>
    <mergeCell ref="C42:D42"/>
    <mergeCell ref="E42:F42"/>
    <mergeCell ref="G42:H42"/>
    <mergeCell ref="K42:L42"/>
    <mergeCell ref="I42:J42"/>
    <mergeCell ref="C21:R21"/>
    <mergeCell ref="Q60:R60"/>
    <mergeCell ref="C22:J22"/>
    <mergeCell ref="K22:R22"/>
    <mergeCell ref="K41:R41"/>
    <mergeCell ref="T58:W59"/>
    <mergeCell ref="T60:T61"/>
    <mergeCell ref="U60:U61"/>
    <mergeCell ref="V60:V61"/>
    <mergeCell ref="W60:W61"/>
  </mergeCells>
  <pageMargins left="0.7" right="0.7" top="0.75" bottom="0.75" header="0.3" footer="0.3"/>
  <pageSetup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S276"/>
  <sheetViews>
    <sheetView showGridLines="0" workbookViewId="0">
      <selection activeCell="B3" sqref="B3"/>
    </sheetView>
  </sheetViews>
  <sheetFormatPr baseColWidth="10" defaultRowHeight="15" outlineLevelRow="2" x14ac:dyDescent="0.25"/>
  <cols>
    <col min="1" max="1" width="4" customWidth="1"/>
    <col min="2" max="2" width="13.5703125" customWidth="1"/>
    <col min="3" max="3" width="39.5703125" bestFit="1" customWidth="1"/>
    <col min="4" max="5" width="11.42578125" style="398"/>
    <col min="6" max="7" width="11.42578125" style="416"/>
    <col min="8" max="10" width="11.42578125" style="398"/>
    <col min="11" max="12" width="11.42578125" style="416"/>
    <col min="13" max="15" width="11.42578125" style="398"/>
    <col min="16" max="17" width="11.42578125" style="416"/>
    <col min="18" max="18" width="11.42578125" style="398"/>
    <col min="19" max="19" width="13.5703125" style="398" bestFit="1" customWidth="1"/>
  </cols>
  <sheetData>
    <row r="2" spans="2:19" ht="18.75" x14ac:dyDescent="0.3">
      <c r="B2" s="324">
        <v>43862</v>
      </c>
    </row>
    <row r="3" spans="2:19" ht="18.75" x14ac:dyDescent="0.3">
      <c r="B3" s="325" t="s">
        <v>219</v>
      </c>
    </row>
    <row r="7" spans="2:19" x14ac:dyDescent="0.25">
      <c r="B7" s="389"/>
      <c r="C7" s="389"/>
      <c r="D7" s="608" t="s">
        <v>276</v>
      </c>
      <c r="E7" s="609"/>
      <c r="F7" s="609"/>
      <c r="G7" s="609"/>
      <c r="H7" s="610"/>
      <c r="I7" s="611" t="s">
        <v>218</v>
      </c>
      <c r="J7" s="612"/>
      <c r="K7" s="612"/>
      <c r="L7" s="612"/>
      <c r="M7" s="613"/>
      <c r="N7" s="608" t="s">
        <v>252</v>
      </c>
      <c r="O7" s="609"/>
      <c r="P7" s="609"/>
      <c r="Q7" s="609"/>
      <c r="R7" s="610"/>
      <c r="S7" s="436"/>
    </row>
    <row r="8" spans="2:19" x14ac:dyDescent="0.25">
      <c r="B8" s="359" t="s">
        <v>120</v>
      </c>
      <c r="C8" s="360" t="s">
        <v>263</v>
      </c>
      <c r="D8" s="362" t="s">
        <v>214</v>
      </c>
      <c r="E8" s="363" t="s">
        <v>213</v>
      </c>
      <c r="F8" s="361" t="s">
        <v>277</v>
      </c>
      <c r="G8" s="361" t="s">
        <v>278</v>
      </c>
      <c r="H8" s="364" t="s">
        <v>279</v>
      </c>
      <c r="I8" s="362" t="s">
        <v>214</v>
      </c>
      <c r="J8" s="363" t="s">
        <v>213</v>
      </c>
      <c r="K8" s="361" t="s">
        <v>277</v>
      </c>
      <c r="L8" s="361" t="s">
        <v>278</v>
      </c>
      <c r="M8" s="364" t="s">
        <v>280</v>
      </c>
      <c r="N8" s="362" t="s">
        <v>214</v>
      </c>
      <c r="O8" s="363" t="s">
        <v>213</v>
      </c>
      <c r="P8" s="361" t="s">
        <v>277</v>
      </c>
      <c r="Q8" s="361" t="s">
        <v>278</v>
      </c>
      <c r="R8" s="364" t="s">
        <v>281</v>
      </c>
      <c r="S8" s="365" t="s">
        <v>262</v>
      </c>
    </row>
    <row r="9" spans="2:19" outlineLevel="2" x14ac:dyDescent="0.25">
      <c r="B9" s="476" t="s">
        <v>14</v>
      </c>
      <c r="C9" s="438" t="s">
        <v>282</v>
      </c>
      <c r="D9" s="399"/>
      <c r="E9" s="400"/>
      <c r="F9" s="417"/>
      <c r="G9" s="417"/>
      <c r="H9" s="439"/>
      <c r="I9" s="399"/>
      <c r="J9" s="400"/>
      <c r="K9" s="417"/>
      <c r="L9" s="417"/>
      <c r="M9" s="439"/>
      <c r="N9" s="399">
        <v>1</v>
      </c>
      <c r="O9" s="400"/>
      <c r="P9" s="417">
        <f>N9/R9</f>
        <v>1</v>
      </c>
      <c r="Q9" s="417">
        <f>O9/R9</f>
        <v>0</v>
      </c>
      <c r="R9" s="439">
        <v>1</v>
      </c>
      <c r="S9" s="401">
        <v>1</v>
      </c>
    </row>
    <row r="10" spans="2:19" outlineLevel="2" x14ac:dyDescent="0.25">
      <c r="B10" s="366"/>
      <c r="C10" s="438" t="s">
        <v>254</v>
      </c>
      <c r="D10" s="399"/>
      <c r="E10" s="400"/>
      <c r="F10" s="417"/>
      <c r="G10" s="417"/>
      <c r="H10" s="439"/>
      <c r="I10" s="399"/>
      <c r="J10" s="400"/>
      <c r="K10" s="417"/>
      <c r="L10" s="417"/>
      <c r="M10" s="439"/>
      <c r="N10" s="399"/>
      <c r="O10" s="400">
        <v>4</v>
      </c>
      <c r="P10" s="417">
        <f t="shared" ref="P10:P73" si="0">N10/R10</f>
        <v>0</v>
      </c>
      <c r="Q10" s="417">
        <f t="shared" ref="Q10:Q73" si="1">O10/R10</f>
        <v>1</v>
      </c>
      <c r="R10" s="439">
        <v>4</v>
      </c>
      <c r="S10" s="401">
        <v>4</v>
      </c>
    </row>
    <row r="11" spans="2:19" outlineLevel="2" x14ac:dyDescent="0.25">
      <c r="B11" s="366"/>
      <c r="C11" s="438" t="s">
        <v>255</v>
      </c>
      <c r="D11" s="399"/>
      <c r="E11" s="400"/>
      <c r="F11" s="417"/>
      <c r="G11" s="417"/>
      <c r="H11" s="439"/>
      <c r="I11" s="399"/>
      <c r="J11" s="400"/>
      <c r="K11" s="417"/>
      <c r="L11" s="417"/>
      <c r="M11" s="439"/>
      <c r="N11" s="399">
        <v>8</v>
      </c>
      <c r="O11" s="400"/>
      <c r="P11" s="417">
        <f t="shared" si="0"/>
        <v>1</v>
      </c>
      <c r="Q11" s="417">
        <f t="shared" si="1"/>
        <v>0</v>
      </c>
      <c r="R11" s="439">
        <v>8</v>
      </c>
      <c r="S11" s="401">
        <v>8</v>
      </c>
    </row>
    <row r="12" spans="2:19" outlineLevel="2" x14ac:dyDescent="0.25">
      <c r="B12" s="366"/>
      <c r="C12" s="438" t="s">
        <v>257</v>
      </c>
      <c r="D12" s="399"/>
      <c r="E12" s="400"/>
      <c r="F12" s="417"/>
      <c r="G12" s="417"/>
      <c r="H12" s="439"/>
      <c r="I12" s="399"/>
      <c r="J12" s="400"/>
      <c r="K12" s="417"/>
      <c r="L12" s="417"/>
      <c r="M12" s="439"/>
      <c r="N12" s="399"/>
      <c r="O12" s="400">
        <v>14</v>
      </c>
      <c r="P12" s="417">
        <f t="shared" si="0"/>
        <v>0</v>
      </c>
      <c r="Q12" s="417">
        <f t="shared" si="1"/>
        <v>1</v>
      </c>
      <c r="R12" s="439">
        <v>14</v>
      </c>
      <c r="S12" s="401">
        <v>14</v>
      </c>
    </row>
    <row r="13" spans="2:19" outlineLevel="2" x14ac:dyDescent="0.25">
      <c r="B13" s="366"/>
      <c r="C13" s="438" t="s">
        <v>258</v>
      </c>
      <c r="D13" s="399"/>
      <c r="E13" s="400"/>
      <c r="F13" s="417"/>
      <c r="G13" s="417"/>
      <c r="H13" s="439"/>
      <c r="I13" s="399"/>
      <c r="J13" s="400"/>
      <c r="K13" s="417"/>
      <c r="L13" s="417"/>
      <c r="M13" s="439"/>
      <c r="N13" s="399"/>
      <c r="O13" s="400">
        <v>55</v>
      </c>
      <c r="P13" s="417">
        <f t="shared" si="0"/>
        <v>0</v>
      </c>
      <c r="Q13" s="417">
        <f t="shared" si="1"/>
        <v>1</v>
      </c>
      <c r="R13" s="439">
        <v>55</v>
      </c>
      <c r="S13" s="401">
        <v>55</v>
      </c>
    </row>
    <row r="14" spans="2:19" outlineLevel="2" x14ac:dyDescent="0.25">
      <c r="B14" s="366"/>
      <c r="C14" s="438" t="s">
        <v>259</v>
      </c>
      <c r="D14" s="399"/>
      <c r="E14" s="400"/>
      <c r="F14" s="417"/>
      <c r="G14" s="417"/>
      <c r="H14" s="439"/>
      <c r="I14" s="399"/>
      <c r="J14" s="400"/>
      <c r="K14" s="417"/>
      <c r="L14" s="417"/>
      <c r="M14" s="439"/>
      <c r="N14" s="399"/>
      <c r="O14" s="400">
        <v>3</v>
      </c>
      <c r="P14" s="417">
        <f t="shared" si="0"/>
        <v>0</v>
      </c>
      <c r="Q14" s="417">
        <f t="shared" si="1"/>
        <v>1</v>
      </c>
      <c r="R14" s="439">
        <v>3</v>
      </c>
      <c r="S14" s="401">
        <v>3</v>
      </c>
    </row>
    <row r="15" spans="2:19" outlineLevel="2" x14ac:dyDescent="0.25">
      <c r="B15" s="366"/>
      <c r="C15" s="438" t="s">
        <v>260</v>
      </c>
      <c r="D15" s="399"/>
      <c r="E15" s="400"/>
      <c r="F15" s="417"/>
      <c r="G15" s="417"/>
      <c r="H15" s="439"/>
      <c r="I15" s="399"/>
      <c r="J15" s="400"/>
      <c r="K15" s="417"/>
      <c r="L15" s="417"/>
      <c r="M15" s="439"/>
      <c r="N15" s="399">
        <v>5</v>
      </c>
      <c r="O15" s="400"/>
      <c r="P15" s="417">
        <f t="shared" si="0"/>
        <v>1</v>
      </c>
      <c r="Q15" s="417">
        <f t="shared" si="1"/>
        <v>0</v>
      </c>
      <c r="R15" s="439">
        <v>5</v>
      </c>
      <c r="S15" s="401">
        <v>5</v>
      </c>
    </row>
    <row r="16" spans="2:19" outlineLevel="2" x14ac:dyDescent="0.25">
      <c r="B16" s="366"/>
      <c r="C16" s="438" t="s">
        <v>321</v>
      </c>
      <c r="D16" s="399"/>
      <c r="E16" s="400"/>
      <c r="F16" s="417"/>
      <c r="G16" s="417"/>
      <c r="H16" s="439"/>
      <c r="I16" s="399"/>
      <c r="J16" s="400"/>
      <c r="K16" s="417"/>
      <c r="L16" s="417"/>
      <c r="M16" s="439"/>
      <c r="N16" s="399">
        <v>6</v>
      </c>
      <c r="O16" s="400"/>
      <c r="P16" s="417">
        <f t="shared" si="0"/>
        <v>1</v>
      </c>
      <c r="Q16" s="417">
        <f t="shared" si="1"/>
        <v>0</v>
      </c>
      <c r="R16" s="439">
        <v>6</v>
      </c>
      <c r="S16" s="401">
        <v>6</v>
      </c>
    </row>
    <row r="17" spans="2:19" outlineLevel="2" x14ac:dyDescent="0.25">
      <c r="B17" s="366"/>
      <c r="C17" s="438" t="s">
        <v>261</v>
      </c>
      <c r="D17" s="399"/>
      <c r="E17" s="400"/>
      <c r="F17" s="417"/>
      <c r="G17" s="417"/>
      <c r="H17" s="439"/>
      <c r="I17" s="399"/>
      <c r="J17" s="400"/>
      <c r="K17" s="417"/>
      <c r="L17" s="417"/>
      <c r="M17" s="439"/>
      <c r="N17" s="399">
        <v>3</v>
      </c>
      <c r="O17" s="400"/>
      <c r="P17" s="417">
        <f t="shared" si="0"/>
        <v>1</v>
      </c>
      <c r="Q17" s="417">
        <f t="shared" si="1"/>
        <v>0</v>
      </c>
      <c r="R17" s="439">
        <v>3</v>
      </c>
      <c r="S17" s="401">
        <v>3</v>
      </c>
    </row>
    <row r="18" spans="2:19" outlineLevel="1" x14ac:dyDescent="0.25">
      <c r="B18" s="404" t="s">
        <v>343</v>
      </c>
      <c r="C18" s="405"/>
      <c r="D18" s="406"/>
      <c r="E18" s="407"/>
      <c r="F18" s="459"/>
      <c r="G18" s="459"/>
      <c r="H18" s="408"/>
      <c r="I18" s="406"/>
      <c r="J18" s="407"/>
      <c r="K18" s="459"/>
      <c r="L18" s="459"/>
      <c r="M18" s="408"/>
      <c r="N18" s="406">
        <v>23</v>
      </c>
      <c r="O18" s="407">
        <v>76</v>
      </c>
      <c r="P18" s="459">
        <f t="shared" si="0"/>
        <v>0.23232323232323232</v>
      </c>
      <c r="Q18" s="459">
        <f t="shared" si="1"/>
        <v>0.76767676767676762</v>
      </c>
      <c r="R18" s="408">
        <v>99</v>
      </c>
      <c r="S18" s="409">
        <v>99</v>
      </c>
    </row>
    <row r="19" spans="2:19" outlineLevel="2" x14ac:dyDescent="0.25">
      <c r="B19" s="477" t="s">
        <v>18</v>
      </c>
      <c r="C19" s="438" t="s">
        <v>282</v>
      </c>
      <c r="D19" s="399"/>
      <c r="E19" s="400"/>
      <c r="F19" s="417"/>
      <c r="G19" s="417"/>
      <c r="H19" s="439"/>
      <c r="I19" s="399"/>
      <c r="J19" s="400"/>
      <c r="K19" s="417"/>
      <c r="L19" s="417"/>
      <c r="M19" s="439"/>
      <c r="N19" s="399">
        <v>10</v>
      </c>
      <c r="O19" s="400"/>
      <c r="P19" s="417">
        <f t="shared" si="0"/>
        <v>1</v>
      </c>
      <c r="Q19" s="417">
        <f t="shared" si="1"/>
        <v>0</v>
      </c>
      <c r="R19" s="439">
        <v>10</v>
      </c>
      <c r="S19" s="401">
        <v>10</v>
      </c>
    </row>
    <row r="20" spans="2:19" outlineLevel="2" x14ac:dyDescent="0.25">
      <c r="B20" s="366"/>
      <c r="C20" s="438" t="s">
        <v>253</v>
      </c>
      <c r="D20" s="399"/>
      <c r="E20" s="400"/>
      <c r="F20" s="417"/>
      <c r="G20" s="417"/>
      <c r="H20" s="439"/>
      <c r="I20" s="399"/>
      <c r="J20" s="400"/>
      <c r="K20" s="417"/>
      <c r="L20" s="417"/>
      <c r="M20" s="439"/>
      <c r="N20" s="399"/>
      <c r="O20" s="400">
        <v>13</v>
      </c>
      <c r="P20" s="417">
        <f t="shared" si="0"/>
        <v>0</v>
      </c>
      <c r="Q20" s="417">
        <f t="shared" si="1"/>
        <v>1</v>
      </c>
      <c r="R20" s="439">
        <v>13</v>
      </c>
      <c r="S20" s="401">
        <v>13</v>
      </c>
    </row>
    <row r="21" spans="2:19" outlineLevel="2" x14ac:dyDescent="0.25">
      <c r="B21" s="366"/>
      <c r="C21" s="438" t="s">
        <v>254</v>
      </c>
      <c r="D21" s="399"/>
      <c r="E21" s="400"/>
      <c r="F21" s="417"/>
      <c r="G21" s="417"/>
      <c r="H21" s="439"/>
      <c r="I21" s="399"/>
      <c r="J21" s="400"/>
      <c r="K21" s="417"/>
      <c r="L21" s="417"/>
      <c r="M21" s="439"/>
      <c r="N21" s="399"/>
      <c r="O21" s="400">
        <v>73</v>
      </c>
      <c r="P21" s="417">
        <f t="shared" si="0"/>
        <v>0</v>
      </c>
      <c r="Q21" s="417">
        <f t="shared" si="1"/>
        <v>1</v>
      </c>
      <c r="R21" s="439">
        <v>73</v>
      </c>
      <c r="S21" s="401">
        <v>73</v>
      </c>
    </row>
    <row r="22" spans="2:19" outlineLevel="2" x14ac:dyDescent="0.25">
      <c r="B22" s="366"/>
      <c r="C22" s="438" t="s">
        <v>255</v>
      </c>
      <c r="D22" s="399"/>
      <c r="E22" s="400"/>
      <c r="F22" s="417"/>
      <c r="G22" s="417"/>
      <c r="H22" s="439"/>
      <c r="I22" s="399"/>
      <c r="J22" s="400"/>
      <c r="K22" s="417"/>
      <c r="L22" s="417"/>
      <c r="M22" s="439"/>
      <c r="N22" s="399">
        <v>11</v>
      </c>
      <c r="O22" s="400"/>
      <c r="P22" s="417">
        <f t="shared" si="0"/>
        <v>1</v>
      </c>
      <c r="Q22" s="417">
        <f t="shared" si="1"/>
        <v>0</v>
      </c>
      <c r="R22" s="439">
        <v>11</v>
      </c>
      <c r="S22" s="401">
        <v>11</v>
      </c>
    </row>
    <row r="23" spans="2:19" outlineLevel="2" x14ac:dyDescent="0.25">
      <c r="B23" s="366"/>
      <c r="C23" s="438" t="s">
        <v>256</v>
      </c>
      <c r="D23" s="399"/>
      <c r="E23" s="400"/>
      <c r="F23" s="417"/>
      <c r="G23" s="417"/>
      <c r="H23" s="439"/>
      <c r="I23" s="399"/>
      <c r="J23" s="400"/>
      <c r="K23" s="417"/>
      <c r="L23" s="417"/>
      <c r="M23" s="439"/>
      <c r="N23" s="399"/>
      <c r="O23" s="400">
        <v>1</v>
      </c>
      <c r="P23" s="417">
        <f t="shared" si="0"/>
        <v>0</v>
      </c>
      <c r="Q23" s="417">
        <f t="shared" si="1"/>
        <v>1</v>
      </c>
      <c r="R23" s="439">
        <v>1</v>
      </c>
      <c r="S23" s="401">
        <v>1</v>
      </c>
    </row>
    <row r="24" spans="2:19" outlineLevel="2" x14ac:dyDescent="0.25">
      <c r="B24" s="366"/>
      <c r="C24" s="438" t="s">
        <v>257</v>
      </c>
      <c r="D24" s="399"/>
      <c r="E24" s="400"/>
      <c r="F24" s="417"/>
      <c r="G24" s="417"/>
      <c r="H24" s="439"/>
      <c r="I24" s="399"/>
      <c r="J24" s="400"/>
      <c r="K24" s="417"/>
      <c r="L24" s="417"/>
      <c r="M24" s="439"/>
      <c r="N24" s="399"/>
      <c r="O24" s="400">
        <v>18</v>
      </c>
      <c r="P24" s="417">
        <f t="shared" si="0"/>
        <v>0</v>
      </c>
      <c r="Q24" s="417">
        <f t="shared" si="1"/>
        <v>1</v>
      </c>
      <c r="R24" s="439">
        <v>18</v>
      </c>
      <c r="S24" s="401">
        <v>18</v>
      </c>
    </row>
    <row r="25" spans="2:19" outlineLevel="2" x14ac:dyDescent="0.25">
      <c r="B25" s="366"/>
      <c r="C25" s="438" t="s">
        <v>258</v>
      </c>
      <c r="D25" s="399"/>
      <c r="E25" s="400"/>
      <c r="F25" s="417"/>
      <c r="G25" s="417"/>
      <c r="H25" s="439"/>
      <c r="I25" s="399"/>
      <c r="J25" s="400"/>
      <c r="K25" s="417"/>
      <c r="L25" s="417"/>
      <c r="M25" s="439"/>
      <c r="N25" s="399"/>
      <c r="O25" s="400">
        <v>60</v>
      </c>
      <c r="P25" s="417">
        <f t="shared" si="0"/>
        <v>0</v>
      </c>
      <c r="Q25" s="417">
        <f t="shared" si="1"/>
        <v>1</v>
      </c>
      <c r="R25" s="439">
        <v>60</v>
      </c>
      <c r="S25" s="401">
        <v>60</v>
      </c>
    </row>
    <row r="26" spans="2:19" outlineLevel="2" x14ac:dyDescent="0.25">
      <c r="B26" s="366"/>
      <c r="C26" s="438" t="s">
        <v>259</v>
      </c>
      <c r="D26" s="399"/>
      <c r="E26" s="400"/>
      <c r="F26" s="417"/>
      <c r="G26" s="417"/>
      <c r="H26" s="439"/>
      <c r="I26" s="399"/>
      <c r="J26" s="400"/>
      <c r="K26" s="417"/>
      <c r="L26" s="417"/>
      <c r="M26" s="439"/>
      <c r="N26" s="399"/>
      <c r="O26" s="400">
        <v>13</v>
      </c>
      <c r="P26" s="417">
        <f t="shared" si="0"/>
        <v>0</v>
      </c>
      <c r="Q26" s="417">
        <f t="shared" si="1"/>
        <v>1</v>
      </c>
      <c r="R26" s="439">
        <v>13</v>
      </c>
      <c r="S26" s="401">
        <v>13</v>
      </c>
    </row>
    <row r="27" spans="2:19" outlineLevel="2" x14ac:dyDescent="0.25">
      <c r="B27" s="366"/>
      <c r="C27" s="438" t="s">
        <v>321</v>
      </c>
      <c r="D27" s="399"/>
      <c r="E27" s="400"/>
      <c r="F27" s="417"/>
      <c r="G27" s="417"/>
      <c r="H27" s="439"/>
      <c r="I27" s="399"/>
      <c r="J27" s="400"/>
      <c r="K27" s="417"/>
      <c r="L27" s="417"/>
      <c r="M27" s="439"/>
      <c r="N27" s="399">
        <v>5</v>
      </c>
      <c r="O27" s="400"/>
      <c r="P27" s="417">
        <f t="shared" si="0"/>
        <v>1</v>
      </c>
      <c r="Q27" s="417">
        <f t="shared" si="1"/>
        <v>0</v>
      </c>
      <c r="R27" s="439">
        <v>5</v>
      </c>
      <c r="S27" s="401">
        <v>5</v>
      </c>
    </row>
    <row r="28" spans="2:19" outlineLevel="2" x14ac:dyDescent="0.25">
      <c r="B28" s="366"/>
      <c r="C28" s="438" t="s">
        <v>261</v>
      </c>
      <c r="D28" s="399"/>
      <c r="E28" s="400"/>
      <c r="F28" s="417"/>
      <c r="G28" s="417"/>
      <c r="H28" s="439"/>
      <c r="I28" s="399"/>
      <c r="J28" s="400"/>
      <c r="K28" s="417"/>
      <c r="L28" s="417"/>
      <c r="M28" s="439"/>
      <c r="N28" s="399">
        <v>3</v>
      </c>
      <c r="O28" s="400"/>
      <c r="P28" s="417">
        <f t="shared" si="0"/>
        <v>1</v>
      </c>
      <c r="Q28" s="417">
        <f t="shared" si="1"/>
        <v>0</v>
      </c>
      <c r="R28" s="439">
        <v>3</v>
      </c>
      <c r="S28" s="401">
        <v>3</v>
      </c>
    </row>
    <row r="29" spans="2:19" outlineLevel="1" x14ac:dyDescent="0.25">
      <c r="B29" s="404" t="s">
        <v>344</v>
      </c>
      <c r="C29" s="405"/>
      <c r="D29" s="406"/>
      <c r="E29" s="407"/>
      <c r="F29" s="459"/>
      <c r="G29" s="459"/>
      <c r="H29" s="408"/>
      <c r="I29" s="406"/>
      <c r="J29" s="407"/>
      <c r="K29" s="459"/>
      <c r="L29" s="459"/>
      <c r="M29" s="408"/>
      <c r="N29" s="406">
        <v>29</v>
      </c>
      <c r="O29" s="407">
        <v>178</v>
      </c>
      <c r="P29" s="459">
        <f t="shared" si="0"/>
        <v>0.14009661835748793</v>
      </c>
      <c r="Q29" s="459">
        <f t="shared" si="1"/>
        <v>0.85990338164251212</v>
      </c>
      <c r="R29" s="408">
        <v>207</v>
      </c>
      <c r="S29" s="409">
        <v>207</v>
      </c>
    </row>
    <row r="30" spans="2:19" outlineLevel="2" x14ac:dyDescent="0.25">
      <c r="B30" s="477" t="s">
        <v>30</v>
      </c>
      <c r="C30" s="438" t="s">
        <v>282</v>
      </c>
      <c r="D30" s="399"/>
      <c r="E30" s="400"/>
      <c r="F30" s="417"/>
      <c r="G30" s="417"/>
      <c r="H30" s="439"/>
      <c r="I30" s="399"/>
      <c r="J30" s="400"/>
      <c r="K30" s="417"/>
      <c r="L30" s="417"/>
      <c r="M30" s="439"/>
      <c r="N30" s="399">
        <v>6</v>
      </c>
      <c r="O30" s="400"/>
      <c r="P30" s="417">
        <f t="shared" si="0"/>
        <v>1</v>
      </c>
      <c r="Q30" s="417">
        <f t="shared" si="1"/>
        <v>0</v>
      </c>
      <c r="R30" s="439">
        <v>6</v>
      </c>
      <c r="S30" s="401">
        <v>6</v>
      </c>
    </row>
    <row r="31" spans="2:19" outlineLevel="2" x14ac:dyDescent="0.25">
      <c r="B31" s="366"/>
      <c r="C31" s="438" t="s">
        <v>253</v>
      </c>
      <c r="D31" s="399"/>
      <c r="E31" s="400"/>
      <c r="F31" s="417"/>
      <c r="G31" s="417"/>
      <c r="H31" s="439"/>
      <c r="I31" s="399"/>
      <c r="J31" s="400"/>
      <c r="K31" s="417"/>
      <c r="L31" s="417"/>
      <c r="M31" s="439"/>
      <c r="N31" s="399"/>
      <c r="O31" s="400">
        <v>6</v>
      </c>
      <c r="P31" s="417">
        <f t="shared" si="0"/>
        <v>0</v>
      </c>
      <c r="Q31" s="417">
        <f t="shared" si="1"/>
        <v>1</v>
      </c>
      <c r="R31" s="439">
        <v>6</v>
      </c>
      <c r="S31" s="401">
        <v>6</v>
      </c>
    </row>
    <row r="32" spans="2:19" outlineLevel="2" x14ac:dyDescent="0.25">
      <c r="B32" s="366"/>
      <c r="C32" s="438" t="s">
        <v>254</v>
      </c>
      <c r="D32" s="399"/>
      <c r="E32" s="400"/>
      <c r="F32" s="417"/>
      <c r="G32" s="417"/>
      <c r="H32" s="439"/>
      <c r="I32" s="399"/>
      <c r="J32" s="400"/>
      <c r="K32" s="417"/>
      <c r="L32" s="417"/>
      <c r="M32" s="439"/>
      <c r="N32" s="399"/>
      <c r="O32" s="400">
        <v>43</v>
      </c>
      <c r="P32" s="417">
        <f t="shared" si="0"/>
        <v>0</v>
      </c>
      <c r="Q32" s="417">
        <f t="shared" si="1"/>
        <v>1</v>
      </c>
      <c r="R32" s="439">
        <v>43</v>
      </c>
      <c r="S32" s="401">
        <v>43</v>
      </c>
    </row>
    <row r="33" spans="2:19" outlineLevel="2" x14ac:dyDescent="0.25">
      <c r="B33" s="366"/>
      <c r="C33" s="438" t="s">
        <v>255</v>
      </c>
      <c r="D33" s="399"/>
      <c r="E33" s="400"/>
      <c r="F33" s="417"/>
      <c r="G33" s="417"/>
      <c r="H33" s="439"/>
      <c r="I33" s="399"/>
      <c r="J33" s="400"/>
      <c r="K33" s="417"/>
      <c r="L33" s="417"/>
      <c r="M33" s="439"/>
      <c r="N33" s="399">
        <v>11</v>
      </c>
      <c r="O33" s="400"/>
      <c r="P33" s="417">
        <f t="shared" si="0"/>
        <v>1</v>
      </c>
      <c r="Q33" s="417">
        <f t="shared" si="1"/>
        <v>0</v>
      </c>
      <c r="R33" s="439">
        <v>11</v>
      </c>
      <c r="S33" s="401">
        <v>11</v>
      </c>
    </row>
    <row r="34" spans="2:19" outlineLevel="2" x14ac:dyDescent="0.25">
      <c r="B34" s="366"/>
      <c r="C34" s="438" t="s">
        <v>257</v>
      </c>
      <c r="D34" s="399"/>
      <c r="E34" s="400"/>
      <c r="F34" s="417"/>
      <c r="G34" s="417"/>
      <c r="H34" s="439"/>
      <c r="I34" s="399"/>
      <c r="J34" s="400"/>
      <c r="K34" s="417"/>
      <c r="L34" s="417"/>
      <c r="M34" s="439"/>
      <c r="N34" s="399"/>
      <c r="O34" s="400">
        <v>77</v>
      </c>
      <c r="P34" s="417">
        <f t="shared" si="0"/>
        <v>0</v>
      </c>
      <c r="Q34" s="417">
        <f t="shared" si="1"/>
        <v>1</v>
      </c>
      <c r="R34" s="439">
        <v>77</v>
      </c>
      <c r="S34" s="401">
        <v>77</v>
      </c>
    </row>
    <row r="35" spans="2:19" outlineLevel="2" x14ac:dyDescent="0.25">
      <c r="B35" s="366"/>
      <c r="C35" s="438" t="s">
        <v>258</v>
      </c>
      <c r="D35" s="399"/>
      <c r="E35" s="400"/>
      <c r="F35" s="417"/>
      <c r="G35" s="417"/>
      <c r="H35" s="439"/>
      <c r="I35" s="399"/>
      <c r="J35" s="400"/>
      <c r="K35" s="417"/>
      <c r="L35" s="417"/>
      <c r="M35" s="439"/>
      <c r="N35" s="399"/>
      <c r="O35" s="400">
        <v>47</v>
      </c>
      <c r="P35" s="417">
        <f t="shared" si="0"/>
        <v>0</v>
      </c>
      <c r="Q35" s="417">
        <f t="shared" si="1"/>
        <v>1</v>
      </c>
      <c r="R35" s="439">
        <v>47</v>
      </c>
      <c r="S35" s="401">
        <v>47</v>
      </c>
    </row>
    <row r="36" spans="2:19" outlineLevel="2" x14ac:dyDescent="0.25">
      <c r="B36" s="366"/>
      <c r="C36" s="438" t="s">
        <v>321</v>
      </c>
      <c r="D36" s="399"/>
      <c r="E36" s="400"/>
      <c r="F36" s="417"/>
      <c r="G36" s="417"/>
      <c r="H36" s="439"/>
      <c r="I36" s="399"/>
      <c r="J36" s="400"/>
      <c r="K36" s="417"/>
      <c r="L36" s="417"/>
      <c r="M36" s="439"/>
      <c r="N36" s="399">
        <v>2</v>
      </c>
      <c r="O36" s="400"/>
      <c r="P36" s="417">
        <f t="shared" si="0"/>
        <v>1</v>
      </c>
      <c r="Q36" s="417">
        <f t="shared" si="1"/>
        <v>0</v>
      </c>
      <c r="R36" s="439">
        <v>2</v>
      </c>
      <c r="S36" s="401">
        <v>2</v>
      </c>
    </row>
    <row r="37" spans="2:19" outlineLevel="2" x14ac:dyDescent="0.25">
      <c r="B37" s="366"/>
      <c r="C37" s="438" t="s">
        <v>261</v>
      </c>
      <c r="D37" s="399"/>
      <c r="E37" s="400"/>
      <c r="F37" s="417"/>
      <c r="G37" s="417"/>
      <c r="H37" s="439"/>
      <c r="I37" s="399"/>
      <c r="J37" s="400"/>
      <c r="K37" s="417"/>
      <c r="L37" s="417"/>
      <c r="M37" s="439"/>
      <c r="N37" s="399">
        <v>1</v>
      </c>
      <c r="O37" s="400"/>
      <c r="P37" s="417">
        <f t="shared" si="0"/>
        <v>1</v>
      </c>
      <c r="Q37" s="417">
        <f t="shared" si="1"/>
        <v>0</v>
      </c>
      <c r="R37" s="439">
        <v>1</v>
      </c>
      <c r="S37" s="401">
        <v>1</v>
      </c>
    </row>
    <row r="38" spans="2:19" outlineLevel="1" x14ac:dyDescent="0.25">
      <c r="B38" s="404" t="s">
        <v>345</v>
      </c>
      <c r="C38" s="405"/>
      <c r="D38" s="406"/>
      <c r="E38" s="407"/>
      <c r="F38" s="459"/>
      <c r="G38" s="459"/>
      <c r="H38" s="408"/>
      <c r="I38" s="406"/>
      <c r="J38" s="407"/>
      <c r="K38" s="459"/>
      <c r="L38" s="459"/>
      <c r="M38" s="408"/>
      <c r="N38" s="406">
        <v>20</v>
      </c>
      <c r="O38" s="407">
        <v>173</v>
      </c>
      <c r="P38" s="459">
        <f t="shared" si="0"/>
        <v>0.10362694300518134</v>
      </c>
      <c r="Q38" s="459">
        <f t="shared" si="1"/>
        <v>0.89637305699481862</v>
      </c>
      <c r="R38" s="408">
        <v>193</v>
      </c>
      <c r="S38" s="409">
        <v>193</v>
      </c>
    </row>
    <row r="39" spans="2:19" outlineLevel="2" x14ac:dyDescent="0.25">
      <c r="B39" s="477" t="s">
        <v>9</v>
      </c>
      <c r="C39" s="438" t="s">
        <v>282</v>
      </c>
      <c r="D39" s="399"/>
      <c r="E39" s="400"/>
      <c r="F39" s="417"/>
      <c r="G39" s="417"/>
      <c r="H39" s="439"/>
      <c r="I39" s="399"/>
      <c r="J39" s="400"/>
      <c r="K39" s="417"/>
      <c r="L39" s="417"/>
      <c r="M39" s="439"/>
      <c r="N39" s="399">
        <v>28</v>
      </c>
      <c r="O39" s="400"/>
      <c r="P39" s="417">
        <f t="shared" si="0"/>
        <v>1</v>
      </c>
      <c r="Q39" s="417">
        <f t="shared" si="1"/>
        <v>0</v>
      </c>
      <c r="R39" s="439">
        <v>28</v>
      </c>
      <c r="S39" s="401">
        <v>28</v>
      </c>
    </row>
    <row r="40" spans="2:19" outlineLevel="2" x14ac:dyDescent="0.25">
      <c r="B40" s="366"/>
      <c r="C40" s="438" t="s">
        <v>330</v>
      </c>
      <c r="D40" s="399"/>
      <c r="E40" s="400"/>
      <c r="F40" s="417"/>
      <c r="G40" s="417"/>
      <c r="H40" s="439"/>
      <c r="I40" s="399"/>
      <c r="J40" s="400"/>
      <c r="K40" s="417"/>
      <c r="L40" s="417"/>
      <c r="M40" s="439"/>
      <c r="N40" s="399">
        <v>2</v>
      </c>
      <c r="O40" s="400"/>
      <c r="P40" s="417">
        <f t="shared" si="0"/>
        <v>1</v>
      </c>
      <c r="Q40" s="417">
        <f t="shared" si="1"/>
        <v>0</v>
      </c>
      <c r="R40" s="439">
        <v>2</v>
      </c>
      <c r="S40" s="401">
        <v>2</v>
      </c>
    </row>
    <row r="41" spans="2:19" outlineLevel="2" x14ac:dyDescent="0.25">
      <c r="B41" s="366"/>
      <c r="C41" s="438" t="s">
        <v>253</v>
      </c>
      <c r="D41" s="399"/>
      <c r="E41" s="400"/>
      <c r="F41" s="417"/>
      <c r="G41" s="417"/>
      <c r="H41" s="439"/>
      <c r="I41" s="399"/>
      <c r="J41" s="400"/>
      <c r="K41" s="417"/>
      <c r="L41" s="417"/>
      <c r="M41" s="439"/>
      <c r="N41" s="399"/>
      <c r="O41" s="400">
        <v>5</v>
      </c>
      <c r="P41" s="417">
        <f t="shared" si="0"/>
        <v>0</v>
      </c>
      <c r="Q41" s="417">
        <f t="shared" si="1"/>
        <v>1</v>
      </c>
      <c r="R41" s="439">
        <v>5</v>
      </c>
      <c r="S41" s="401">
        <v>5</v>
      </c>
    </row>
    <row r="42" spans="2:19" outlineLevel="2" x14ac:dyDescent="0.25">
      <c r="B42" s="366"/>
      <c r="C42" s="438" t="s">
        <v>254</v>
      </c>
      <c r="D42" s="399"/>
      <c r="E42" s="400"/>
      <c r="F42" s="417"/>
      <c r="G42" s="417"/>
      <c r="H42" s="439"/>
      <c r="I42" s="399"/>
      <c r="J42" s="400"/>
      <c r="K42" s="417"/>
      <c r="L42" s="417"/>
      <c r="M42" s="439"/>
      <c r="N42" s="399"/>
      <c r="O42" s="400">
        <v>188</v>
      </c>
      <c r="P42" s="417">
        <f t="shared" si="0"/>
        <v>0</v>
      </c>
      <c r="Q42" s="417">
        <f t="shared" si="1"/>
        <v>1</v>
      </c>
      <c r="R42" s="439">
        <v>188</v>
      </c>
      <c r="S42" s="401">
        <v>188</v>
      </c>
    </row>
    <row r="43" spans="2:19" outlineLevel="2" x14ac:dyDescent="0.25">
      <c r="B43" s="366"/>
      <c r="C43" s="438" t="s">
        <v>255</v>
      </c>
      <c r="D43" s="399"/>
      <c r="E43" s="400"/>
      <c r="F43" s="417"/>
      <c r="G43" s="417"/>
      <c r="H43" s="439"/>
      <c r="I43" s="399"/>
      <c r="J43" s="400"/>
      <c r="K43" s="417"/>
      <c r="L43" s="417"/>
      <c r="M43" s="439"/>
      <c r="N43" s="399">
        <v>5</v>
      </c>
      <c r="O43" s="400"/>
      <c r="P43" s="417">
        <f t="shared" si="0"/>
        <v>1</v>
      </c>
      <c r="Q43" s="417">
        <f t="shared" si="1"/>
        <v>0</v>
      </c>
      <c r="R43" s="439">
        <v>5</v>
      </c>
      <c r="S43" s="401">
        <v>5</v>
      </c>
    </row>
    <row r="44" spans="2:19" outlineLevel="2" x14ac:dyDescent="0.25">
      <c r="B44" s="366"/>
      <c r="C44" s="438" t="s">
        <v>257</v>
      </c>
      <c r="D44" s="399"/>
      <c r="E44" s="400"/>
      <c r="F44" s="417"/>
      <c r="G44" s="417"/>
      <c r="H44" s="439"/>
      <c r="I44" s="399"/>
      <c r="J44" s="400"/>
      <c r="K44" s="417"/>
      <c r="L44" s="417"/>
      <c r="M44" s="439"/>
      <c r="N44" s="399"/>
      <c r="O44" s="400">
        <v>47</v>
      </c>
      <c r="P44" s="417">
        <f t="shared" si="0"/>
        <v>0</v>
      </c>
      <c r="Q44" s="417">
        <f t="shared" si="1"/>
        <v>1</v>
      </c>
      <c r="R44" s="439">
        <v>47</v>
      </c>
      <c r="S44" s="401">
        <v>47</v>
      </c>
    </row>
    <row r="45" spans="2:19" outlineLevel="2" x14ac:dyDescent="0.25">
      <c r="B45" s="366"/>
      <c r="C45" s="438" t="s">
        <v>258</v>
      </c>
      <c r="D45" s="399"/>
      <c r="E45" s="400"/>
      <c r="F45" s="417"/>
      <c r="G45" s="417"/>
      <c r="H45" s="439"/>
      <c r="I45" s="399"/>
      <c r="J45" s="400"/>
      <c r="K45" s="417"/>
      <c r="L45" s="417"/>
      <c r="M45" s="439"/>
      <c r="N45" s="399"/>
      <c r="O45" s="400">
        <v>36</v>
      </c>
      <c r="P45" s="417">
        <f t="shared" si="0"/>
        <v>0</v>
      </c>
      <c r="Q45" s="417">
        <f t="shared" si="1"/>
        <v>1</v>
      </c>
      <c r="R45" s="439">
        <v>36</v>
      </c>
      <c r="S45" s="401">
        <v>36</v>
      </c>
    </row>
    <row r="46" spans="2:19" outlineLevel="2" x14ac:dyDescent="0.25">
      <c r="B46" s="366"/>
      <c r="C46" s="438" t="s">
        <v>260</v>
      </c>
      <c r="D46" s="399"/>
      <c r="E46" s="400"/>
      <c r="F46" s="417"/>
      <c r="G46" s="417"/>
      <c r="H46" s="439"/>
      <c r="I46" s="399"/>
      <c r="J46" s="400"/>
      <c r="K46" s="417"/>
      <c r="L46" s="417"/>
      <c r="M46" s="439"/>
      <c r="N46" s="399">
        <v>1</v>
      </c>
      <c r="O46" s="400"/>
      <c r="P46" s="417">
        <f t="shared" si="0"/>
        <v>1</v>
      </c>
      <c r="Q46" s="417">
        <f t="shared" si="1"/>
        <v>0</v>
      </c>
      <c r="R46" s="439">
        <v>1</v>
      </c>
      <c r="S46" s="401">
        <v>1</v>
      </c>
    </row>
    <row r="47" spans="2:19" outlineLevel="2" x14ac:dyDescent="0.25">
      <c r="B47" s="366"/>
      <c r="C47" s="438" t="s">
        <v>321</v>
      </c>
      <c r="D47" s="399"/>
      <c r="E47" s="400"/>
      <c r="F47" s="417"/>
      <c r="G47" s="417"/>
      <c r="H47" s="439"/>
      <c r="I47" s="399"/>
      <c r="J47" s="400"/>
      <c r="K47" s="417"/>
      <c r="L47" s="417"/>
      <c r="M47" s="439"/>
      <c r="N47" s="399">
        <v>17</v>
      </c>
      <c r="O47" s="400"/>
      <c r="P47" s="417">
        <f t="shared" si="0"/>
        <v>1</v>
      </c>
      <c r="Q47" s="417">
        <f t="shared" si="1"/>
        <v>0</v>
      </c>
      <c r="R47" s="439">
        <v>17</v>
      </c>
      <c r="S47" s="401">
        <v>17</v>
      </c>
    </row>
    <row r="48" spans="2:19" outlineLevel="2" x14ac:dyDescent="0.25">
      <c r="B48" s="366"/>
      <c r="C48" s="438" t="s">
        <v>261</v>
      </c>
      <c r="D48" s="399"/>
      <c r="E48" s="400"/>
      <c r="F48" s="417"/>
      <c r="G48" s="417"/>
      <c r="H48" s="439"/>
      <c r="I48" s="399"/>
      <c r="J48" s="400"/>
      <c r="K48" s="417"/>
      <c r="L48" s="417"/>
      <c r="M48" s="439"/>
      <c r="N48" s="399">
        <v>4</v>
      </c>
      <c r="O48" s="400"/>
      <c r="P48" s="417">
        <f t="shared" si="0"/>
        <v>1</v>
      </c>
      <c r="Q48" s="417">
        <f t="shared" si="1"/>
        <v>0</v>
      </c>
      <c r="R48" s="439">
        <v>4</v>
      </c>
      <c r="S48" s="401">
        <v>4</v>
      </c>
    </row>
    <row r="49" spans="2:19" outlineLevel="2" x14ac:dyDescent="0.25">
      <c r="B49" s="366"/>
      <c r="C49" s="438" t="s">
        <v>318</v>
      </c>
      <c r="D49" s="399"/>
      <c r="E49" s="400"/>
      <c r="F49" s="417"/>
      <c r="G49" s="417"/>
      <c r="H49" s="439"/>
      <c r="I49" s="399"/>
      <c r="J49" s="400"/>
      <c r="K49" s="417"/>
      <c r="L49" s="417"/>
      <c r="M49" s="439"/>
      <c r="N49" s="399"/>
      <c r="O49" s="400">
        <v>16</v>
      </c>
      <c r="P49" s="417">
        <f t="shared" si="0"/>
        <v>0</v>
      </c>
      <c r="Q49" s="417">
        <f t="shared" si="1"/>
        <v>1</v>
      </c>
      <c r="R49" s="439">
        <v>16</v>
      </c>
      <c r="S49" s="401">
        <v>16</v>
      </c>
    </row>
    <row r="50" spans="2:19" outlineLevel="1" x14ac:dyDescent="0.25">
      <c r="B50" s="404" t="s">
        <v>346</v>
      </c>
      <c r="C50" s="405"/>
      <c r="D50" s="406"/>
      <c r="E50" s="407"/>
      <c r="F50" s="459"/>
      <c r="G50" s="459"/>
      <c r="H50" s="408"/>
      <c r="I50" s="406"/>
      <c r="J50" s="407"/>
      <c r="K50" s="459"/>
      <c r="L50" s="459"/>
      <c r="M50" s="408"/>
      <c r="N50" s="406">
        <v>57</v>
      </c>
      <c r="O50" s="407">
        <v>292</v>
      </c>
      <c r="P50" s="459">
        <f t="shared" si="0"/>
        <v>0.16332378223495703</v>
      </c>
      <c r="Q50" s="459">
        <f t="shared" si="1"/>
        <v>0.83667621776504297</v>
      </c>
      <c r="R50" s="408">
        <v>349</v>
      </c>
      <c r="S50" s="409">
        <v>349</v>
      </c>
    </row>
    <row r="51" spans="2:19" outlineLevel="2" x14ac:dyDescent="0.25">
      <c r="B51" s="477" t="s">
        <v>22</v>
      </c>
      <c r="C51" s="438" t="s">
        <v>282</v>
      </c>
      <c r="D51" s="399"/>
      <c r="E51" s="400"/>
      <c r="F51" s="417"/>
      <c r="G51" s="417"/>
      <c r="H51" s="439"/>
      <c r="I51" s="399"/>
      <c r="J51" s="400"/>
      <c r="K51" s="417"/>
      <c r="L51" s="417"/>
      <c r="M51" s="439"/>
      <c r="N51" s="399">
        <v>30</v>
      </c>
      <c r="O51" s="400"/>
      <c r="P51" s="417">
        <f t="shared" si="0"/>
        <v>1</v>
      </c>
      <c r="Q51" s="417">
        <f t="shared" si="1"/>
        <v>0</v>
      </c>
      <c r="R51" s="439">
        <v>30</v>
      </c>
      <c r="S51" s="401">
        <v>30</v>
      </c>
    </row>
    <row r="52" spans="2:19" outlineLevel="2" x14ac:dyDescent="0.25">
      <c r="B52" s="366"/>
      <c r="C52" s="438" t="s">
        <v>330</v>
      </c>
      <c r="D52" s="399"/>
      <c r="E52" s="400"/>
      <c r="F52" s="417"/>
      <c r="G52" s="417"/>
      <c r="H52" s="439"/>
      <c r="I52" s="399"/>
      <c r="J52" s="400"/>
      <c r="K52" s="417"/>
      <c r="L52" s="417"/>
      <c r="M52" s="439"/>
      <c r="N52" s="399">
        <v>2</v>
      </c>
      <c r="O52" s="400"/>
      <c r="P52" s="417">
        <f t="shared" si="0"/>
        <v>1</v>
      </c>
      <c r="Q52" s="417">
        <f t="shared" si="1"/>
        <v>0</v>
      </c>
      <c r="R52" s="439">
        <v>2</v>
      </c>
      <c r="S52" s="401">
        <v>2</v>
      </c>
    </row>
    <row r="53" spans="2:19" outlineLevel="2" x14ac:dyDescent="0.25">
      <c r="B53" s="366"/>
      <c r="C53" s="438" t="s">
        <v>319</v>
      </c>
      <c r="D53" s="399"/>
      <c r="E53" s="400"/>
      <c r="F53" s="417"/>
      <c r="G53" s="417"/>
      <c r="H53" s="439"/>
      <c r="I53" s="399"/>
      <c r="J53" s="400"/>
      <c r="K53" s="417"/>
      <c r="L53" s="417"/>
      <c r="M53" s="439"/>
      <c r="N53" s="399">
        <v>1</v>
      </c>
      <c r="O53" s="400"/>
      <c r="P53" s="417">
        <f t="shared" si="0"/>
        <v>1</v>
      </c>
      <c r="Q53" s="417">
        <f t="shared" si="1"/>
        <v>0</v>
      </c>
      <c r="R53" s="439">
        <v>1</v>
      </c>
      <c r="S53" s="401">
        <v>1</v>
      </c>
    </row>
    <row r="54" spans="2:19" outlineLevel="2" x14ac:dyDescent="0.25">
      <c r="B54" s="366"/>
      <c r="C54" s="438" t="s">
        <v>328</v>
      </c>
      <c r="D54" s="399"/>
      <c r="E54" s="400"/>
      <c r="F54" s="417"/>
      <c r="G54" s="417"/>
      <c r="H54" s="439"/>
      <c r="I54" s="399"/>
      <c r="J54" s="400"/>
      <c r="K54" s="417"/>
      <c r="L54" s="417"/>
      <c r="M54" s="439"/>
      <c r="N54" s="399">
        <v>2</v>
      </c>
      <c r="O54" s="400"/>
      <c r="P54" s="417">
        <f t="shared" si="0"/>
        <v>1</v>
      </c>
      <c r="Q54" s="417">
        <f t="shared" si="1"/>
        <v>0</v>
      </c>
      <c r="R54" s="439">
        <v>2</v>
      </c>
      <c r="S54" s="401">
        <v>2</v>
      </c>
    </row>
    <row r="55" spans="2:19" outlineLevel="2" x14ac:dyDescent="0.25">
      <c r="B55" s="366"/>
      <c r="C55" s="438" t="s">
        <v>253</v>
      </c>
      <c r="D55" s="399"/>
      <c r="E55" s="400"/>
      <c r="F55" s="417"/>
      <c r="G55" s="417"/>
      <c r="H55" s="439"/>
      <c r="I55" s="399"/>
      <c r="J55" s="400"/>
      <c r="K55" s="417"/>
      <c r="L55" s="417"/>
      <c r="M55" s="439"/>
      <c r="N55" s="399"/>
      <c r="O55" s="400">
        <v>2</v>
      </c>
      <c r="P55" s="417">
        <f t="shared" si="0"/>
        <v>0</v>
      </c>
      <c r="Q55" s="417">
        <f t="shared" si="1"/>
        <v>1</v>
      </c>
      <c r="R55" s="439">
        <v>2</v>
      </c>
      <c r="S55" s="401">
        <v>2</v>
      </c>
    </row>
    <row r="56" spans="2:19" outlineLevel="2" x14ac:dyDescent="0.25">
      <c r="B56" s="366"/>
      <c r="C56" s="438" t="s">
        <v>254</v>
      </c>
      <c r="D56" s="399"/>
      <c r="E56" s="400">
        <v>1</v>
      </c>
      <c r="F56" s="417">
        <f t="shared" ref="F56:F72" si="2">D56/H56</f>
        <v>0</v>
      </c>
      <c r="G56" s="417">
        <f t="shared" ref="G56:G72" si="3">E56/H56</f>
        <v>1</v>
      </c>
      <c r="H56" s="439">
        <v>1</v>
      </c>
      <c r="I56" s="399"/>
      <c r="J56" s="400"/>
      <c r="K56" s="417"/>
      <c r="L56" s="417"/>
      <c r="M56" s="439"/>
      <c r="N56" s="399"/>
      <c r="O56" s="400">
        <v>35</v>
      </c>
      <c r="P56" s="417">
        <f t="shared" si="0"/>
        <v>0</v>
      </c>
      <c r="Q56" s="417">
        <f t="shared" si="1"/>
        <v>1</v>
      </c>
      <c r="R56" s="439">
        <v>35</v>
      </c>
      <c r="S56" s="401">
        <v>36</v>
      </c>
    </row>
    <row r="57" spans="2:19" outlineLevel="2" x14ac:dyDescent="0.25">
      <c r="B57" s="366"/>
      <c r="C57" s="438" t="s">
        <v>255</v>
      </c>
      <c r="D57" s="399"/>
      <c r="E57" s="400"/>
      <c r="F57" s="417"/>
      <c r="G57" s="417"/>
      <c r="H57" s="439"/>
      <c r="I57" s="399"/>
      <c r="J57" s="400"/>
      <c r="K57" s="417"/>
      <c r="L57" s="417"/>
      <c r="M57" s="439"/>
      <c r="N57" s="399">
        <v>64</v>
      </c>
      <c r="O57" s="400"/>
      <c r="P57" s="417">
        <f t="shared" si="0"/>
        <v>1</v>
      </c>
      <c r="Q57" s="417">
        <f t="shared" si="1"/>
        <v>0</v>
      </c>
      <c r="R57" s="439">
        <v>64</v>
      </c>
      <c r="S57" s="401">
        <v>64</v>
      </c>
    </row>
    <row r="58" spans="2:19" outlineLevel="2" x14ac:dyDescent="0.25">
      <c r="B58" s="366"/>
      <c r="C58" s="438" t="s">
        <v>258</v>
      </c>
      <c r="D58" s="399"/>
      <c r="E58" s="400"/>
      <c r="F58" s="417"/>
      <c r="G58" s="417"/>
      <c r="H58" s="439"/>
      <c r="I58" s="399"/>
      <c r="J58" s="400"/>
      <c r="K58" s="417"/>
      <c r="L58" s="417"/>
      <c r="M58" s="439"/>
      <c r="N58" s="399"/>
      <c r="O58" s="400">
        <v>101</v>
      </c>
      <c r="P58" s="417">
        <f t="shared" si="0"/>
        <v>0</v>
      </c>
      <c r="Q58" s="417">
        <f t="shared" si="1"/>
        <v>1</v>
      </c>
      <c r="R58" s="439">
        <v>101</v>
      </c>
      <c r="S58" s="401">
        <v>101</v>
      </c>
    </row>
    <row r="59" spans="2:19" outlineLevel="2" x14ac:dyDescent="0.25">
      <c r="B59" s="366"/>
      <c r="C59" s="438" t="s">
        <v>259</v>
      </c>
      <c r="D59" s="399"/>
      <c r="E59" s="400"/>
      <c r="F59" s="417"/>
      <c r="G59" s="417"/>
      <c r="H59" s="439"/>
      <c r="I59" s="399"/>
      <c r="J59" s="400"/>
      <c r="K59" s="417"/>
      <c r="L59" s="417"/>
      <c r="M59" s="439"/>
      <c r="N59" s="399"/>
      <c r="O59" s="400">
        <v>75</v>
      </c>
      <c r="P59" s="417">
        <f t="shared" si="0"/>
        <v>0</v>
      </c>
      <c r="Q59" s="417">
        <f t="shared" si="1"/>
        <v>1</v>
      </c>
      <c r="R59" s="439">
        <v>75</v>
      </c>
      <c r="S59" s="401">
        <v>75</v>
      </c>
    </row>
    <row r="60" spans="2:19" outlineLevel="2" x14ac:dyDescent="0.25">
      <c r="B60" s="366"/>
      <c r="C60" s="438" t="s">
        <v>260</v>
      </c>
      <c r="D60" s="399"/>
      <c r="E60" s="400"/>
      <c r="F60" s="417"/>
      <c r="G60" s="417"/>
      <c r="H60" s="439"/>
      <c r="I60" s="399"/>
      <c r="J60" s="400"/>
      <c r="K60" s="417"/>
      <c r="L60" s="417"/>
      <c r="M60" s="439"/>
      <c r="N60" s="399">
        <v>5</v>
      </c>
      <c r="O60" s="400"/>
      <c r="P60" s="417">
        <f t="shared" si="0"/>
        <v>1</v>
      </c>
      <c r="Q60" s="417">
        <f t="shared" si="1"/>
        <v>0</v>
      </c>
      <c r="R60" s="439">
        <v>5</v>
      </c>
      <c r="S60" s="401">
        <v>5</v>
      </c>
    </row>
    <row r="61" spans="2:19" outlineLevel="2" x14ac:dyDescent="0.25">
      <c r="B61" s="366"/>
      <c r="C61" s="438" t="s">
        <v>321</v>
      </c>
      <c r="D61" s="399"/>
      <c r="E61" s="400"/>
      <c r="F61" s="417"/>
      <c r="G61" s="417"/>
      <c r="H61" s="439"/>
      <c r="I61" s="399"/>
      <c r="J61" s="400"/>
      <c r="K61" s="417"/>
      <c r="L61" s="417"/>
      <c r="M61" s="439"/>
      <c r="N61" s="399">
        <v>10</v>
      </c>
      <c r="O61" s="400"/>
      <c r="P61" s="417">
        <f t="shared" si="0"/>
        <v>1</v>
      </c>
      <c r="Q61" s="417">
        <f t="shared" si="1"/>
        <v>0</v>
      </c>
      <c r="R61" s="439">
        <v>10</v>
      </c>
      <c r="S61" s="401">
        <v>10</v>
      </c>
    </row>
    <row r="62" spans="2:19" outlineLevel="2" x14ac:dyDescent="0.25">
      <c r="B62" s="366"/>
      <c r="C62" s="438" t="s">
        <v>261</v>
      </c>
      <c r="D62" s="399"/>
      <c r="E62" s="400"/>
      <c r="F62" s="417"/>
      <c r="G62" s="417"/>
      <c r="H62" s="439"/>
      <c r="I62" s="399"/>
      <c r="J62" s="400"/>
      <c r="K62" s="417"/>
      <c r="L62" s="417"/>
      <c r="M62" s="439"/>
      <c r="N62" s="399">
        <v>1</v>
      </c>
      <c r="O62" s="400"/>
      <c r="P62" s="417">
        <f t="shared" si="0"/>
        <v>1</v>
      </c>
      <c r="Q62" s="417">
        <f t="shared" si="1"/>
        <v>0</v>
      </c>
      <c r="R62" s="439">
        <v>1</v>
      </c>
      <c r="S62" s="401">
        <v>1</v>
      </c>
    </row>
    <row r="63" spans="2:19" outlineLevel="1" x14ac:dyDescent="0.25">
      <c r="B63" s="404" t="s">
        <v>347</v>
      </c>
      <c r="C63" s="405"/>
      <c r="D63" s="406"/>
      <c r="E63" s="407">
        <v>1</v>
      </c>
      <c r="F63" s="459">
        <f t="shared" si="2"/>
        <v>0</v>
      </c>
      <c r="G63" s="459">
        <f t="shared" si="3"/>
        <v>1</v>
      </c>
      <c r="H63" s="408">
        <v>1</v>
      </c>
      <c r="I63" s="406"/>
      <c r="J63" s="407"/>
      <c r="K63" s="459"/>
      <c r="L63" s="459"/>
      <c r="M63" s="408"/>
      <c r="N63" s="406">
        <v>115</v>
      </c>
      <c r="O63" s="407">
        <v>213</v>
      </c>
      <c r="P63" s="459">
        <f t="shared" si="0"/>
        <v>0.35060975609756095</v>
      </c>
      <c r="Q63" s="459">
        <f t="shared" si="1"/>
        <v>0.64939024390243905</v>
      </c>
      <c r="R63" s="408">
        <v>328</v>
      </c>
      <c r="S63" s="409">
        <v>329</v>
      </c>
    </row>
    <row r="64" spans="2:19" outlineLevel="2" x14ac:dyDescent="0.25">
      <c r="B64" s="477" t="s">
        <v>216</v>
      </c>
      <c r="C64" s="438" t="s">
        <v>282</v>
      </c>
      <c r="D64" s="399"/>
      <c r="E64" s="400"/>
      <c r="F64" s="417"/>
      <c r="G64" s="417"/>
      <c r="H64" s="439"/>
      <c r="I64" s="399"/>
      <c r="J64" s="400"/>
      <c r="K64" s="417"/>
      <c r="L64" s="417"/>
      <c r="M64" s="439"/>
      <c r="N64" s="399">
        <v>8</v>
      </c>
      <c r="O64" s="400"/>
      <c r="P64" s="417">
        <f t="shared" si="0"/>
        <v>1</v>
      </c>
      <c r="Q64" s="417">
        <f t="shared" si="1"/>
        <v>0</v>
      </c>
      <c r="R64" s="439">
        <v>8</v>
      </c>
      <c r="S64" s="401">
        <v>8</v>
      </c>
    </row>
    <row r="65" spans="2:19" outlineLevel="2" x14ac:dyDescent="0.25">
      <c r="B65" s="366"/>
      <c r="C65" s="438" t="s">
        <v>254</v>
      </c>
      <c r="D65" s="399"/>
      <c r="E65" s="400"/>
      <c r="F65" s="417"/>
      <c r="G65" s="417"/>
      <c r="H65" s="439"/>
      <c r="I65" s="399"/>
      <c r="J65" s="400"/>
      <c r="K65" s="417"/>
      <c r="L65" s="417"/>
      <c r="M65" s="439"/>
      <c r="N65" s="399"/>
      <c r="O65" s="400">
        <v>25</v>
      </c>
      <c r="P65" s="417">
        <f t="shared" si="0"/>
        <v>0</v>
      </c>
      <c r="Q65" s="417">
        <f t="shared" si="1"/>
        <v>1</v>
      </c>
      <c r="R65" s="439">
        <v>25</v>
      </c>
      <c r="S65" s="401">
        <v>25</v>
      </c>
    </row>
    <row r="66" spans="2:19" outlineLevel="2" x14ac:dyDescent="0.25">
      <c r="B66" s="366"/>
      <c r="C66" s="438" t="s">
        <v>255</v>
      </c>
      <c r="D66" s="399"/>
      <c r="E66" s="400"/>
      <c r="F66" s="417"/>
      <c r="G66" s="417"/>
      <c r="H66" s="439"/>
      <c r="I66" s="399"/>
      <c r="J66" s="400"/>
      <c r="K66" s="417"/>
      <c r="L66" s="417"/>
      <c r="M66" s="439"/>
      <c r="N66" s="399">
        <v>2</v>
      </c>
      <c r="O66" s="400"/>
      <c r="P66" s="417">
        <f t="shared" si="0"/>
        <v>1</v>
      </c>
      <c r="Q66" s="417">
        <f t="shared" si="1"/>
        <v>0</v>
      </c>
      <c r="R66" s="439">
        <v>2</v>
      </c>
      <c r="S66" s="401">
        <v>2</v>
      </c>
    </row>
    <row r="67" spans="2:19" outlineLevel="2" x14ac:dyDescent="0.25">
      <c r="B67" s="366"/>
      <c r="C67" s="438" t="s">
        <v>257</v>
      </c>
      <c r="D67" s="399"/>
      <c r="E67" s="400"/>
      <c r="F67" s="417"/>
      <c r="G67" s="417"/>
      <c r="H67" s="439"/>
      <c r="I67" s="399"/>
      <c r="J67" s="400"/>
      <c r="K67" s="417"/>
      <c r="L67" s="417"/>
      <c r="M67" s="439"/>
      <c r="N67" s="399"/>
      <c r="O67" s="400">
        <v>13</v>
      </c>
      <c r="P67" s="417">
        <f t="shared" si="0"/>
        <v>0</v>
      </c>
      <c r="Q67" s="417">
        <f t="shared" si="1"/>
        <v>1</v>
      </c>
      <c r="R67" s="439">
        <v>13</v>
      </c>
      <c r="S67" s="401">
        <v>13</v>
      </c>
    </row>
    <row r="68" spans="2:19" outlineLevel="2" x14ac:dyDescent="0.25">
      <c r="B68" s="366"/>
      <c r="C68" s="438" t="s">
        <v>258</v>
      </c>
      <c r="D68" s="399"/>
      <c r="E68" s="400">
        <v>1</v>
      </c>
      <c r="F68" s="417">
        <f t="shared" si="2"/>
        <v>0</v>
      </c>
      <c r="G68" s="417">
        <f t="shared" si="3"/>
        <v>1</v>
      </c>
      <c r="H68" s="439">
        <v>1</v>
      </c>
      <c r="I68" s="399"/>
      <c r="J68" s="400"/>
      <c r="K68" s="417"/>
      <c r="L68" s="417"/>
      <c r="M68" s="439"/>
      <c r="N68" s="399"/>
      <c r="O68" s="400">
        <v>101</v>
      </c>
      <c r="P68" s="417">
        <f t="shared" si="0"/>
        <v>0</v>
      </c>
      <c r="Q68" s="417">
        <f t="shared" si="1"/>
        <v>1</v>
      </c>
      <c r="R68" s="439">
        <v>101</v>
      </c>
      <c r="S68" s="401">
        <v>102</v>
      </c>
    </row>
    <row r="69" spans="2:19" outlineLevel="2" x14ac:dyDescent="0.25">
      <c r="B69" s="366"/>
      <c r="C69" s="438" t="s">
        <v>259</v>
      </c>
      <c r="D69" s="399"/>
      <c r="E69" s="400"/>
      <c r="F69" s="417"/>
      <c r="G69" s="417"/>
      <c r="H69" s="439"/>
      <c r="I69" s="399"/>
      <c r="J69" s="400"/>
      <c r="K69" s="417"/>
      <c r="L69" s="417"/>
      <c r="M69" s="439"/>
      <c r="N69" s="399"/>
      <c r="O69" s="400">
        <v>55</v>
      </c>
      <c r="P69" s="417">
        <f t="shared" si="0"/>
        <v>0</v>
      </c>
      <c r="Q69" s="417">
        <f t="shared" si="1"/>
        <v>1</v>
      </c>
      <c r="R69" s="439">
        <v>55</v>
      </c>
      <c r="S69" s="401">
        <v>55</v>
      </c>
    </row>
    <row r="70" spans="2:19" outlineLevel="2" x14ac:dyDescent="0.25">
      <c r="B70" s="366"/>
      <c r="C70" s="438" t="s">
        <v>260</v>
      </c>
      <c r="D70" s="399"/>
      <c r="E70" s="400"/>
      <c r="F70" s="417"/>
      <c r="G70" s="417"/>
      <c r="H70" s="439"/>
      <c r="I70" s="399"/>
      <c r="J70" s="400"/>
      <c r="K70" s="417"/>
      <c r="L70" s="417"/>
      <c r="M70" s="439"/>
      <c r="N70" s="399">
        <v>12</v>
      </c>
      <c r="O70" s="400"/>
      <c r="P70" s="417">
        <f t="shared" si="0"/>
        <v>1</v>
      </c>
      <c r="Q70" s="417">
        <f t="shared" si="1"/>
        <v>0</v>
      </c>
      <c r="R70" s="439">
        <v>12</v>
      </c>
      <c r="S70" s="401">
        <v>12</v>
      </c>
    </row>
    <row r="71" spans="2:19" outlineLevel="2" x14ac:dyDescent="0.25">
      <c r="B71" s="366"/>
      <c r="C71" s="438" t="s">
        <v>321</v>
      </c>
      <c r="D71" s="399"/>
      <c r="E71" s="400"/>
      <c r="F71" s="417"/>
      <c r="G71" s="417"/>
      <c r="H71" s="439"/>
      <c r="I71" s="399"/>
      <c r="J71" s="400"/>
      <c r="K71" s="417"/>
      <c r="L71" s="417"/>
      <c r="M71" s="439"/>
      <c r="N71" s="399">
        <v>1</v>
      </c>
      <c r="O71" s="400"/>
      <c r="P71" s="417">
        <f t="shared" si="0"/>
        <v>1</v>
      </c>
      <c r="Q71" s="417">
        <f t="shared" si="1"/>
        <v>0</v>
      </c>
      <c r="R71" s="439">
        <v>1</v>
      </c>
      <c r="S71" s="401">
        <v>1</v>
      </c>
    </row>
    <row r="72" spans="2:19" outlineLevel="1" x14ac:dyDescent="0.25">
      <c r="B72" s="404" t="s">
        <v>348</v>
      </c>
      <c r="C72" s="405"/>
      <c r="D72" s="406"/>
      <c r="E72" s="407">
        <v>1</v>
      </c>
      <c r="F72" s="459">
        <f t="shared" si="2"/>
        <v>0</v>
      </c>
      <c r="G72" s="459">
        <f t="shared" si="3"/>
        <v>1</v>
      </c>
      <c r="H72" s="408">
        <v>1</v>
      </c>
      <c r="I72" s="406"/>
      <c r="J72" s="407"/>
      <c r="K72" s="459"/>
      <c r="L72" s="459"/>
      <c r="M72" s="408"/>
      <c r="N72" s="406">
        <v>23</v>
      </c>
      <c r="O72" s="407">
        <v>194</v>
      </c>
      <c r="P72" s="459">
        <f t="shared" si="0"/>
        <v>0.10599078341013825</v>
      </c>
      <c r="Q72" s="459">
        <f t="shared" si="1"/>
        <v>0.89400921658986177</v>
      </c>
      <c r="R72" s="408">
        <v>217</v>
      </c>
      <c r="S72" s="409">
        <v>218</v>
      </c>
    </row>
    <row r="73" spans="2:19" outlineLevel="2" x14ac:dyDescent="0.25">
      <c r="B73" s="477" t="s">
        <v>117</v>
      </c>
      <c r="C73" s="438" t="s">
        <v>282</v>
      </c>
      <c r="D73" s="399"/>
      <c r="E73" s="400"/>
      <c r="F73" s="417"/>
      <c r="G73" s="417"/>
      <c r="H73" s="439"/>
      <c r="I73" s="399"/>
      <c r="J73" s="400"/>
      <c r="K73" s="417"/>
      <c r="L73" s="417"/>
      <c r="M73" s="439"/>
      <c r="N73" s="399">
        <v>16</v>
      </c>
      <c r="O73" s="400"/>
      <c r="P73" s="417">
        <f t="shared" si="0"/>
        <v>1</v>
      </c>
      <c r="Q73" s="417">
        <f t="shared" si="1"/>
        <v>0</v>
      </c>
      <c r="R73" s="439">
        <v>16</v>
      </c>
      <c r="S73" s="401">
        <v>16</v>
      </c>
    </row>
    <row r="74" spans="2:19" outlineLevel="2" x14ac:dyDescent="0.25">
      <c r="B74" s="366"/>
      <c r="C74" s="438" t="s">
        <v>328</v>
      </c>
      <c r="D74" s="399"/>
      <c r="E74" s="400"/>
      <c r="F74" s="417"/>
      <c r="G74" s="417"/>
      <c r="H74" s="439"/>
      <c r="I74" s="399"/>
      <c r="J74" s="400"/>
      <c r="K74" s="417"/>
      <c r="L74" s="417"/>
      <c r="M74" s="439"/>
      <c r="N74" s="399">
        <v>2</v>
      </c>
      <c r="O74" s="400"/>
      <c r="P74" s="417">
        <f t="shared" ref="P74:P137" si="4">N74/R74</f>
        <v>1</v>
      </c>
      <c r="Q74" s="417">
        <f t="shared" ref="Q74:Q137" si="5">O74/R74</f>
        <v>0</v>
      </c>
      <c r="R74" s="439">
        <v>2</v>
      </c>
      <c r="S74" s="401">
        <v>2</v>
      </c>
    </row>
    <row r="75" spans="2:19" outlineLevel="2" x14ac:dyDescent="0.25">
      <c r="B75" s="366"/>
      <c r="C75" s="438" t="s">
        <v>253</v>
      </c>
      <c r="D75" s="399"/>
      <c r="E75" s="400"/>
      <c r="F75" s="417"/>
      <c r="G75" s="417"/>
      <c r="H75" s="439"/>
      <c r="I75" s="399"/>
      <c r="J75" s="400"/>
      <c r="K75" s="417"/>
      <c r="L75" s="417"/>
      <c r="M75" s="439"/>
      <c r="N75" s="399"/>
      <c r="O75" s="400">
        <v>2</v>
      </c>
      <c r="P75" s="417">
        <f t="shared" si="4"/>
        <v>0</v>
      </c>
      <c r="Q75" s="417">
        <f t="shared" si="5"/>
        <v>1</v>
      </c>
      <c r="R75" s="439">
        <v>2</v>
      </c>
      <c r="S75" s="401">
        <v>2</v>
      </c>
    </row>
    <row r="76" spans="2:19" outlineLevel="2" x14ac:dyDescent="0.25">
      <c r="B76" s="366"/>
      <c r="C76" s="438" t="s">
        <v>254</v>
      </c>
      <c r="D76" s="399"/>
      <c r="E76" s="400"/>
      <c r="F76" s="417"/>
      <c r="G76" s="417"/>
      <c r="H76" s="439"/>
      <c r="I76" s="399"/>
      <c r="J76" s="400"/>
      <c r="K76" s="417"/>
      <c r="L76" s="417"/>
      <c r="M76" s="439"/>
      <c r="N76" s="399"/>
      <c r="O76" s="400">
        <v>50</v>
      </c>
      <c r="P76" s="417">
        <f t="shared" si="4"/>
        <v>0</v>
      </c>
      <c r="Q76" s="417">
        <f t="shared" si="5"/>
        <v>1</v>
      </c>
      <c r="R76" s="439">
        <v>50</v>
      </c>
      <c r="S76" s="401">
        <v>50</v>
      </c>
    </row>
    <row r="77" spans="2:19" outlineLevel="2" x14ac:dyDescent="0.25">
      <c r="B77" s="366"/>
      <c r="C77" s="438" t="s">
        <v>255</v>
      </c>
      <c r="D77" s="399"/>
      <c r="E77" s="400"/>
      <c r="F77" s="417"/>
      <c r="G77" s="417"/>
      <c r="H77" s="439"/>
      <c r="I77" s="399"/>
      <c r="J77" s="400"/>
      <c r="K77" s="417"/>
      <c r="L77" s="417"/>
      <c r="M77" s="439"/>
      <c r="N77" s="399">
        <v>34</v>
      </c>
      <c r="O77" s="400"/>
      <c r="P77" s="417">
        <f t="shared" si="4"/>
        <v>1</v>
      </c>
      <c r="Q77" s="417">
        <f t="shared" si="5"/>
        <v>0</v>
      </c>
      <c r="R77" s="439">
        <v>34</v>
      </c>
      <c r="S77" s="401">
        <v>34</v>
      </c>
    </row>
    <row r="78" spans="2:19" outlineLevel="2" x14ac:dyDescent="0.25">
      <c r="B78" s="366"/>
      <c r="C78" s="438" t="s">
        <v>257</v>
      </c>
      <c r="D78" s="399"/>
      <c r="E78" s="400">
        <v>1</v>
      </c>
      <c r="F78" s="417">
        <f t="shared" ref="F78:F121" si="6">D78/H78</f>
        <v>0</v>
      </c>
      <c r="G78" s="417">
        <f t="shared" ref="G78:G121" si="7">E78/H78</f>
        <v>1</v>
      </c>
      <c r="H78" s="439">
        <v>1</v>
      </c>
      <c r="I78" s="399"/>
      <c r="J78" s="400"/>
      <c r="K78" s="417"/>
      <c r="L78" s="417"/>
      <c r="M78" s="439"/>
      <c r="N78" s="399"/>
      <c r="O78" s="400">
        <v>2</v>
      </c>
      <c r="P78" s="417">
        <f t="shared" si="4"/>
        <v>0</v>
      </c>
      <c r="Q78" s="417">
        <f t="shared" si="5"/>
        <v>1</v>
      </c>
      <c r="R78" s="439">
        <v>2</v>
      </c>
      <c r="S78" s="401">
        <v>3</v>
      </c>
    </row>
    <row r="79" spans="2:19" outlineLevel="2" x14ac:dyDescent="0.25">
      <c r="B79" s="366"/>
      <c r="C79" s="438" t="s">
        <v>258</v>
      </c>
      <c r="D79" s="399"/>
      <c r="E79" s="400"/>
      <c r="F79" s="417"/>
      <c r="G79" s="417"/>
      <c r="H79" s="439"/>
      <c r="I79" s="399"/>
      <c r="J79" s="400"/>
      <c r="K79" s="417"/>
      <c r="L79" s="417"/>
      <c r="M79" s="439"/>
      <c r="N79" s="399"/>
      <c r="O79" s="400">
        <v>67</v>
      </c>
      <c r="P79" s="417">
        <f t="shared" si="4"/>
        <v>0</v>
      </c>
      <c r="Q79" s="417">
        <f t="shared" si="5"/>
        <v>1</v>
      </c>
      <c r="R79" s="439">
        <v>67</v>
      </c>
      <c r="S79" s="401">
        <v>67</v>
      </c>
    </row>
    <row r="80" spans="2:19" outlineLevel="2" x14ac:dyDescent="0.25">
      <c r="B80" s="366"/>
      <c r="C80" s="438" t="s">
        <v>260</v>
      </c>
      <c r="D80" s="399"/>
      <c r="E80" s="400"/>
      <c r="F80" s="417"/>
      <c r="G80" s="417"/>
      <c r="H80" s="439"/>
      <c r="I80" s="399"/>
      <c r="J80" s="400"/>
      <c r="K80" s="417"/>
      <c r="L80" s="417"/>
      <c r="M80" s="439"/>
      <c r="N80" s="399">
        <v>19</v>
      </c>
      <c r="O80" s="400"/>
      <c r="P80" s="417">
        <f t="shared" si="4"/>
        <v>1</v>
      </c>
      <c r="Q80" s="417">
        <f t="shared" si="5"/>
        <v>0</v>
      </c>
      <c r="R80" s="439">
        <v>19</v>
      </c>
      <c r="S80" s="401">
        <v>19</v>
      </c>
    </row>
    <row r="81" spans="2:19" outlineLevel="2" x14ac:dyDescent="0.25">
      <c r="B81" s="366"/>
      <c r="C81" s="438" t="s">
        <v>321</v>
      </c>
      <c r="D81" s="399"/>
      <c r="E81" s="400"/>
      <c r="F81" s="417"/>
      <c r="G81" s="417"/>
      <c r="H81" s="439"/>
      <c r="I81" s="399"/>
      <c r="J81" s="400"/>
      <c r="K81" s="417"/>
      <c r="L81" s="417"/>
      <c r="M81" s="439"/>
      <c r="N81" s="399">
        <v>11</v>
      </c>
      <c r="O81" s="400"/>
      <c r="P81" s="417">
        <f t="shared" si="4"/>
        <v>1</v>
      </c>
      <c r="Q81" s="417">
        <f t="shared" si="5"/>
        <v>0</v>
      </c>
      <c r="R81" s="439">
        <v>11</v>
      </c>
      <c r="S81" s="401">
        <v>11</v>
      </c>
    </row>
    <row r="82" spans="2:19" outlineLevel="2" x14ac:dyDescent="0.25">
      <c r="B82" s="366"/>
      <c r="C82" s="438" t="s">
        <v>261</v>
      </c>
      <c r="D82" s="399"/>
      <c r="E82" s="400"/>
      <c r="F82" s="417"/>
      <c r="G82" s="417"/>
      <c r="H82" s="439"/>
      <c r="I82" s="399"/>
      <c r="J82" s="400"/>
      <c r="K82" s="417"/>
      <c r="L82" s="417"/>
      <c r="M82" s="439"/>
      <c r="N82" s="399">
        <v>2</v>
      </c>
      <c r="O82" s="400"/>
      <c r="P82" s="417">
        <f t="shared" si="4"/>
        <v>1</v>
      </c>
      <c r="Q82" s="417">
        <f t="shared" si="5"/>
        <v>0</v>
      </c>
      <c r="R82" s="439">
        <v>2</v>
      </c>
      <c r="S82" s="401">
        <v>2</v>
      </c>
    </row>
    <row r="83" spans="2:19" outlineLevel="1" x14ac:dyDescent="0.25">
      <c r="B83" s="404" t="s">
        <v>349</v>
      </c>
      <c r="C83" s="405"/>
      <c r="D83" s="406"/>
      <c r="E83" s="407">
        <v>1</v>
      </c>
      <c r="F83" s="459">
        <f t="shared" si="6"/>
        <v>0</v>
      </c>
      <c r="G83" s="459">
        <f t="shared" si="7"/>
        <v>1</v>
      </c>
      <c r="H83" s="408">
        <v>1</v>
      </c>
      <c r="I83" s="406"/>
      <c r="J83" s="407"/>
      <c r="K83" s="459"/>
      <c r="L83" s="459"/>
      <c r="M83" s="408"/>
      <c r="N83" s="406">
        <v>84</v>
      </c>
      <c r="O83" s="407">
        <v>121</v>
      </c>
      <c r="P83" s="459">
        <f t="shared" si="4"/>
        <v>0.40975609756097559</v>
      </c>
      <c r="Q83" s="459">
        <f t="shared" si="5"/>
        <v>0.59024390243902436</v>
      </c>
      <c r="R83" s="408">
        <v>205</v>
      </c>
      <c r="S83" s="409">
        <v>206</v>
      </c>
    </row>
    <row r="84" spans="2:19" outlineLevel="2" x14ac:dyDescent="0.25">
      <c r="B84" s="477" t="s">
        <v>10</v>
      </c>
      <c r="C84" s="438" t="s">
        <v>282</v>
      </c>
      <c r="D84" s="399"/>
      <c r="E84" s="400"/>
      <c r="F84" s="417"/>
      <c r="G84" s="417"/>
      <c r="H84" s="439"/>
      <c r="I84" s="399"/>
      <c r="J84" s="400"/>
      <c r="K84" s="417"/>
      <c r="L84" s="417"/>
      <c r="M84" s="439"/>
      <c r="N84" s="399">
        <v>14</v>
      </c>
      <c r="O84" s="400"/>
      <c r="P84" s="417">
        <f t="shared" si="4"/>
        <v>1</v>
      </c>
      <c r="Q84" s="417">
        <f t="shared" si="5"/>
        <v>0</v>
      </c>
      <c r="R84" s="439">
        <v>14</v>
      </c>
      <c r="S84" s="401">
        <v>14</v>
      </c>
    </row>
    <row r="85" spans="2:19" outlineLevel="2" x14ac:dyDescent="0.25">
      <c r="B85" s="366"/>
      <c r="C85" s="438" t="s">
        <v>330</v>
      </c>
      <c r="D85" s="399"/>
      <c r="E85" s="400"/>
      <c r="F85" s="417"/>
      <c r="G85" s="417"/>
      <c r="H85" s="439"/>
      <c r="I85" s="399"/>
      <c r="J85" s="400"/>
      <c r="K85" s="417"/>
      <c r="L85" s="417"/>
      <c r="M85" s="439"/>
      <c r="N85" s="399">
        <v>2</v>
      </c>
      <c r="O85" s="400"/>
      <c r="P85" s="417">
        <f t="shared" si="4"/>
        <v>1</v>
      </c>
      <c r="Q85" s="417">
        <f t="shared" si="5"/>
        <v>0</v>
      </c>
      <c r="R85" s="439">
        <v>2</v>
      </c>
      <c r="S85" s="401">
        <v>2</v>
      </c>
    </row>
    <row r="86" spans="2:19" outlineLevel="2" x14ac:dyDescent="0.25">
      <c r="B86" s="366"/>
      <c r="C86" s="438" t="s">
        <v>319</v>
      </c>
      <c r="D86" s="399"/>
      <c r="E86" s="400"/>
      <c r="F86" s="417"/>
      <c r="G86" s="417"/>
      <c r="H86" s="439"/>
      <c r="I86" s="399"/>
      <c r="J86" s="400"/>
      <c r="K86" s="417"/>
      <c r="L86" s="417"/>
      <c r="M86" s="439"/>
      <c r="N86" s="399">
        <v>1</v>
      </c>
      <c r="O86" s="400"/>
      <c r="P86" s="417">
        <f t="shared" si="4"/>
        <v>1</v>
      </c>
      <c r="Q86" s="417">
        <f t="shared" si="5"/>
        <v>0</v>
      </c>
      <c r="R86" s="439">
        <v>1</v>
      </c>
      <c r="S86" s="401">
        <v>1</v>
      </c>
    </row>
    <row r="87" spans="2:19" outlineLevel="2" x14ac:dyDescent="0.25">
      <c r="B87" s="366"/>
      <c r="C87" s="438" t="s">
        <v>328</v>
      </c>
      <c r="D87" s="399"/>
      <c r="E87" s="400"/>
      <c r="F87" s="417"/>
      <c r="G87" s="417"/>
      <c r="H87" s="439"/>
      <c r="I87" s="399"/>
      <c r="J87" s="400"/>
      <c r="K87" s="417"/>
      <c r="L87" s="417"/>
      <c r="M87" s="439"/>
      <c r="N87" s="399">
        <v>3</v>
      </c>
      <c r="O87" s="400"/>
      <c r="P87" s="417">
        <f t="shared" si="4"/>
        <v>1</v>
      </c>
      <c r="Q87" s="417">
        <f t="shared" si="5"/>
        <v>0</v>
      </c>
      <c r="R87" s="439">
        <v>3</v>
      </c>
      <c r="S87" s="401">
        <v>3</v>
      </c>
    </row>
    <row r="88" spans="2:19" outlineLevel="2" x14ac:dyDescent="0.25">
      <c r="B88" s="366"/>
      <c r="C88" s="438" t="s">
        <v>253</v>
      </c>
      <c r="D88" s="399"/>
      <c r="E88" s="400"/>
      <c r="F88" s="417"/>
      <c r="G88" s="417"/>
      <c r="H88" s="439"/>
      <c r="I88" s="399"/>
      <c r="J88" s="400"/>
      <c r="K88" s="417"/>
      <c r="L88" s="417"/>
      <c r="M88" s="439"/>
      <c r="N88" s="399"/>
      <c r="O88" s="400">
        <v>7</v>
      </c>
      <c r="P88" s="417">
        <f t="shared" si="4"/>
        <v>0</v>
      </c>
      <c r="Q88" s="417">
        <f t="shared" si="5"/>
        <v>1</v>
      </c>
      <c r="R88" s="439">
        <v>7</v>
      </c>
      <c r="S88" s="401">
        <v>7</v>
      </c>
    </row>
    <row r="89" spans="2:19" outlineLevel="2" x14ac:dyDescent="0.25">
      <c r="B89" s="366"/>
      <c r="C89" s="438" t="s">
        <v>254</v>
      </c>
      <c r="D89" s="399"/>
      <c r="E89" s="400"/>
      <c r="F89" s="417"/>
      <c r="G89" s="417"/>
      <c r="H89" s="439"/>
      <c r="I89" s="399"/>
      <c r="J89" s="400"/>
      <c r="K89" s="417"/>
      <c r="L89" s="417"/>
      <c r="M89" s="439"/>
      <c r="N89" s="399"/>
      <c r="O89" s="400">
        <v>91</v>
      </c>
      <c r="P89" s="417">
        <f t="shared" si="4"/>
        <v>0</v>
      </c>
      <c r="Q89" s="417">
        <f t="shared" si="5"/>
        <v>1</v>
      </c>
      <c r="R89" s="439">
        <v>91</v>
      </c>
      <c r="S89" s="401">
        <v>91</v>
      </c>
    </row>
    <row r="90" spans="2:19" outlineLevel="2" x14ac:dyDescent="0.25">
      <c r="B90" s="366"/>
      <c r="C90" s="438" t="s">
        <v>255</v>
      </c>
      <c r="D90" s="399"/>
      <c r="E90" s="400"/>
      <c r="F90" s="417"/>
      <c r="G90" s="417"/>
      <c r="H90" s="439"/>
      <c r="I90" s="399"/>
      <c r="J90" s="400"/>
      <c r="K90" s="417"/>
      <c r="L90" s="417"/>
      <c r="M90" s="439"/>
      <c r="N90" s="399">
        <v>24</v>
      </c>
      <c r="O90" s="400"/>
      <c r="P90" s="417">
        <f t="shared" si="4"/>
        <v>1</v>
      </c>
      <c r="Q90" s="417">
        <f t="shared" si="5"/>
        <v>0</v>
      </c>
      <c r="R90" s="439">
        <v>24</v>
      </c>
      <c r="S90" s="401">
        <v>24</v>
      </c>
    </row>
    <row r="91" spans="2:19" outlineLevel="2" x14ac:dyDescent="0.25">
      <c r="B91" s="366"/>
      <c r="C91" s="438" t="s">
        <v>257</v>
      </c>
      <c r="D91" s="399"/>
      <c r="E91" s="400"/>
      <c r="F91" s="417"/>
      <c r="G91" s="417"/>
      <c r="H91" s="439"/>
      <c r="I91" s="399"/>
      <c r="J91" s="400"/>
      <c r="K91" s="417"/>
      <c r="L91" s="417"/>
      <c r="M91" s="439"/>
      <c r="N91" s="399"/>
      <c r="O91" s="400">
        <v>36</v>
      </c>
      <c r="P91" s="417">
        <f t="shared" si="4"/>
        <v>0</v>
      </c>
      <c r="Q91" s="417">
        <f t="shared" si="5"/>
        <v>1</v>
      </c>
      <c r="R91" s="439">
        <v>36</v>
      </c>
      <c r="S91" s="401">
        <v>36</v>
      </c>
    </row>
    <row r="92" spans="2:19" outlineLevel="2" x14ac:dyDescent="0.25">
      <c r="B92" s="366"/>
      <c r="C92" s="438" t="s">
        <v>258</v>
      </c>
      <c r="D92" s="399"/>
      <c r="E92" s="400"/>
      <c r="F92" s="417"/>
      <c r="G92" s="417"/>
      <c r="H92" s="439"/>
      <c r="I92" s="399"/>
      <c r="J92" s="400"/>
      <c r="K92" s="417"/>
      <c r="L92" s="417"/>
      <c r="M92" s="439"/>
      <c r="N92" s="399"/>
      <c r="O92" s="400">
        <v>96</v>
      </c>
      <c r="P92" s="417">
        <f t="shared" si="4"/>
        <v>0</v>
      </c>
      <c r="Q92" s="417">
        <f t="shared" si="5"/>
        <v>1</v>
      </c>
      <c r="R92" s="439">
        <v>96</v>
      </c>
      <c r="S92" s="401">
        <v>96</v>
      </c>
    </row>
    <row r="93" spans="2:19" outlineLevel="2" x14ac:dyDescent="0.25">
      <c r="B93" s="366"/>
      <c r="C93" s="438" t="s">
        <v>259</v>
      </c>
      <c r="D93" s="399"/>
      <c r="E93" s="400"/>
      <c r="F93" s="417"/>
      <c r="G93" s="417"/>
      <c r="H93" s="439"/>
      <c r="I93" s="399"/>
      <c r="J93" s="400"/>
      <c r="K93" s="417"/>
      <c r="L93" s="417"/>
      <c r="M93" s="439"/>
      <c r="N93" s="399"/>
      <c r="O93" s="400">
        <v>81</v>
      </c>
      <c r="P93" s="417">
        <f t="shared" si="4"/>
        <v>0</v>
      </c>
      <c r="Q93" s="417">
        <f t="shared" si="5"/>
        <v>1</v>
      </c>
      <c r="R93" s="439">
        <v>81</v>
      </c>
      <c r="S93" s="401">
        <v>81</v>
      </c>
    </row>
    <row r="94" spans="2:19" outlineLevel="2" x14ac:dyDescent="0.25">
      <c r="B94" s="366"/>
      <c r="C94" s="438" t="s">
        <v>260</v>
      </c>
      <c r="D94" s="399"/>
      <c r="E94" s="400"/>
      <c r="F94" s="417"/>
      <c r="G94" s="417"/>
      <c r="H94" s="439"/>
      <c r="I94" s="399"/>
      <c r="J94" s="400"/>
      <c r="K94" s="417"/>
      <c r="L94" s="417"/>
      <c r="M94" s="439"/>
      <c r="N94" s="399">
        <v>47</v>
      </c>
      <c r="O94" s="400"/>
      <c r="P94" s="417">
        <f t="shared" si="4"/>
        <v>1</v>
      </c>
      <c r="Q94" s="417">
        <f t="shared" si="5"/>
        <v>0</v>
      </c>
      <c r="R94" s="439">
        <v>47</v>
      </c>
      <c r="S94" s="401">
        <v>47</v>
      </c>
    </row>
    <row r="95" spans="2:19" outlineLevel="2" x14ac:dyDescent="0.25">
      <c r="B95" s="366"/>
      <c r="C95" s="438" t="s">
        <v>321</v>
      </c>
      <c r="D95" s="399"/>
      <c r="E95" s="400"/>
      <c r="F95" s="417"/>
      <c r="G95" s="417"/>
      <c r="H95" s="439"/>
      <c r="I95" s="399"/>
      <c r="J95" s="400"/>
      <c r="K95" s="417"/>
      <c r="L95" s="417"/>
      <c r="M95" s="439"/>
      <c r="N95" s="399">
        <v>2</v>
      </c>
      <c r="O95" s="400"/>
      <c r="P95" s="417">
        <f t="shared" si="4"/>
        <v>1</v>
      </c>
      <c r="Q95" s="417">
        <f t="shared" si="5"/>
        <v>0</v>
      </c>
      <c r="R95" s="439">
        <v>2</v>
      </c>
      <c r="S95" s="401">
        <v>2</v>
      </c>
    </row>
    <row r="96" spans="2:19" outlineLevel="2" x14ac:dyDescent="0.25">
      <c r="B96" s="366"/>
      <c r="C96" s="438" t="s">
        <v>261</v>
      </c>
      <c r="D96" s="399"/>
      <c r="E96" s="400"/>
      <c r="F96" s="417"/>
      <c r="G96" s="417"/>
      <c r="H96" s="439"/>
      <c r="I96" s="399"/>
      <c r="J96" s="400"/>
      <c r="K96" s="417"/>
      <c r="L96" s="417"/>
      <c r="M96" s="439"/>
      <c r="N96" s="399">
        <v>6</v>
      </c>
      <c r="O96" s="400"/>
      <c r="P96" s="417">
        <f t="shared" si="4"/>
        <v>1</v>
      </c>
      <c r="Q96" s="417">
        <f t="shared" si="5"/>
        <v>0</v>
      </c>
      <c r="R96" s="439">
        <v>6</v>
      </c>
      <c r="S96" s="401">
        <v>6</v>
      </c>
    </row>
    <row r="97" spans="2:19" outlineLevel="2" x14ac:dyDescent="0.25">
      <c r="B97" s="366"/>
      <c r="C97" s="438" t="s">
        <v>317</v>
      </c>
      <c r="D97" s="399"/>
      <c r="E97" s="400">
        <v>4</v>
      </c>
      <c r="F97" s="417">
        <f t="shared" si="6"/>
        <v>0</v>
      </c>
      <c r="G97" s="417">
        <f t="shared" si="7"/>
        <v>1</v>
      </c>
      <c r="H97" s="439">
        <v>4</v>
      </c>
      <c r="I97" s="399"/>
      <c r="J97" s="400"/>
      <c r="K97" s="417"/>
      <c r="L97" s="417"/>
      <c r="M97" s="439"/>
      <c r="N97" s="399"/>
      <c r="O97" s="400"/>
      <c r="P97" s="417"/>
      <c r="Q97" s="417"/>
      <c r="R97" s="439"/>
      <c r="S97" s="401">
        <v>4</v>
      </c>
    </row>
    <row r="98" spans="2:19" outlineLevel="1" x14ac:dyDescent="0.25">
      <c r="B98" s="404" t="s">
        <v>350</v>
      </c>
      <c r="C98" s="405"/>
      <c r="D98" s="406"/>
      <c r="E98" s="407">
        <v>4</v>
      </c>
      <c r="F98" s="459">
        <f t="shared" si="6"/>
        <v>0</v>
      </c>
      <c r="G98" s="459">
        <f t="shared" si="7"/>
        <v>1</v>
      </c>
      <c r="H98" s="408">
        <v>4</v>
      </c>
      <c r="I98" s="406"/>
      <c r="J98" s="407"/>
      <c r="K98" s="459"/>
      <c r="L98" s="459"/>
      <c r="M98" s="408"/>
      <c r="N98" s="406">
        <v>99</v>
      </c>
      <c r="O98" s="407">
        <v>311</v>
      </c>
      <c r="P98" s="459">
        <f t="shared" si="4"/>
        <v>0.24146341463414633</v>
      </c>
      <c r="Q98" s="459">
        <f t="shared" si="5"/>
        <v>0.75853658536585367</v>
      </c>
      <c r="R98" s="408">
        <v>410</v>
      </c>
      <c r="S98" s="409">
        <v>414</v>
      </c>
    </row>
    <row r="99" spans="2:19" outlineLevel="2" x14ac:dyDescent="0.25">
      <c r="B99" s="477" t="s">
        <v>19</v>
      </c>
      <c r="C99" s="438" t="s">
        <v>282</v>
      </c>
      <c r="D99" s="399"/>
      <c r="E99" s="400"/>
      <c r="F99" s="417"/>
      <c r="G99" s="417"/>
      <c r="H99" s="439"/>
      <c r="I99" s="399"/>
      <c r="J99" s="400"/>
      <c r="K99" s="417"/>
      <c r="L99" s="417"/>
      <c r="M99" s="439"/>
      <c r="N99" s="399">
        <v>53</v>
      </c>
      <c r="O99" s="400"/>
      <c r="P99" s="417">
        <f t="shared" si="4"/>
        <v>1</v>
      </c>
      <c r="Q99" s="417">
        <f t="shared" si="5"/>
        <v>0</v>
      </c>
      <c r="R99" s="439">
        <v>53</v>
      </c>
      <c r="S99" s="401">
        <v>53</v>
      </c>
    </row>
    <row r="100" spans="2:19" outlineLevel="2" x14ac:dyDescent="0.25">
      <c r="B100" s="366"/>
      <c r="C100" s="438" t="s">
        <v>328</v>
      </c>
      <c r="D100" s="399"/>
      <c r="E100" s="400"/>
      <c r="F100" s="417"/>
      <c r="G100" s="417"/>
      <c r="H100" s="439"/>
      <c r="I100" s="399"/>
      <c r="J100" s="400"/>
      <c r="K100" s="417"/>
      <c r="L100" s="417"/>
      <c r="M100" s="439"/>
      <c r="N100" s="399">
        <v>1</v>
      </c>
      <c r="O100" s="400"/>
      <c r="P100" s="417">
        <f t="shared" si="4"/>
        <v>1</v>
      </c>
      <c r="Q100" s="417">
        <f t="shared" si="5"/>
        <v>0</v>
      </c>
      <c r="R100" s="439">
        <v>1</v>
      </c>
      <c r="S100" s="401">
        <v>1</v>
      </c>
    </row>
    <row r="101" spans="2:19" outlineLevel="2" x14ac:dyDescent="0.25">
      <c r="B101" s="366"/>
      <c r="C101" s="438" t="s">
        <v>253</v>
      </c>
      <c r="D101" s="399"/>
      <c r="E101" s="400"/>
      <c r="F101" s="417"/>
      <c r="G101" s="417"/>
      <c r="H101" s="439"/>
      <c r="I101" s="399"/>
      <c r="J101" s="400"/>
      <c r="K101" s="417"/>
      <c r="L101" s="417"/>
      <c r="M101" s="439"/>
      <c r="N101" s="399"/>
      <c r="O101" s="400">
        <v>1</v>
      </c>
      <c r="P101" s="417">
        <f t="shared" si="4"/>
        <v>0</v>
      </c>
      <c r="Q101" s="417">
        <f t="shared" si="5"/>
        <v>1</v>
      </c>
      <c r="R101" s="439">
        <v>1</v>
      </c>
      <c r="S101" s="401">
        <v>1</v>
      </c>
    </row>
    <row r="102" spans="2:19" outlineLevel="2" x14ac:dyDescent="0.25">
      <c r="B102" s="366"/>
      <c r="C102" s="438" t="s">
        <v>254</v>
      </c>
      <c r="D102" s="399"/>
      <c r="E102" s="400"/>
      <c r="F102" s="417"/>
      <c r="G102" s="417"/>
      <c r="H102" s="439"/>
      <c r="I102" s="399"/>
      <c r="J102" s="400"/>
      <c r="K102" s="417"/>
      <c r="L102" s="417"/>
      <c r="M102" s="439"/>
      <c r="N102" s="399"/>
      <c r="O102" s="400">
        <v>44</v>
      </c>
      <c r="P102" s="417">
        <f t="shared" si="4"/>
        <v>0</v>
      </c>
      <c r="Q102" s="417">
        <f t="shared" si="5"/>
        <v>1</v>
      </c>
      <c r="R102" s="439">
        <v>44</v>
      </c>
      <c r="S102" s="401">
        <v>44</v>
      </c>
    </row>
    <row r="103" spans="2:19" outlineLevel="2" x14ac:dyDescent="0.25">
      <c r="B103" s="366"/>
      <c r="C103" s="438" t="s">
        <v>255</v>
      </c>
      <c r="D103" s="399"/>
      <c r="E103" s="400"/>
      <c r="F103" s="417"/>
      <c r="G103" s="417"/>
      <c r="H103" s="439"/>
      <c r="I103" s="399"/>
      <c r="J103" s="400"/>
      <c r="K103" s="417"/>
      <c r="L103" s="417"/>
      <c r="M103" s="439"/>
      <c r="N103" s="399">
        <v>25</v>
      </c>
      <c r="O103" s="400"/>
      <c r="P103" s="417">
        <f t="shared" si="4"/>
        <v>1</v>
      </c>
      <c r="Q103" s="417">
        <f t="shared" si="5"/>
        <v>0</v>
      </c>
      <c r="R103" s="439">
        <v>25</v>
      </c>
      <c r="S103" s="401">
        <v>25</v>
      </c>
    </row>
    <row r="104" spans="2:19" outlineLevel="2" x14ac:dyDescent="0.25">
      <c r="B104" s="366"/>
      <c r="C104" s="438" t="s">
        <v>257</v>
      </c>
      <c r="D104" s="399"/>
      <c r="E104" s="400"/>
      <c r="F104" s="417"/>
      <c r="G104" s="417"/>
      <c r="H104" s="439"/>
      <c r="I104" s="399"/>
      <c r="J104" s="400"/>
      <c r="K104" s="417"/>
      <c r="L104" s="417"/>
      <c r="M104" s="439"/>
      <c r="N104" s="399"/>
      <c r="O104" s="400">
        <v>8</v>
      </c>
      <c r="P104" s="417">
        <f t="shared" si="4"/>
        <v>0</v>
      </c>
      <c r="Q104" s="417">
        <f t="shared" si="5"/>
        <v>1</v>
      </c>
      <c r="R104" s="439">
        <v>8</v>
      </c>
      <c r="S104" s="401">
        <v>8</v>
      </c>
    </row>
    <row r="105" spans="2:19" outlineLevel="2" x14ac:dyDescent="0.25">
      <c r="B105" s="366"/>
      <c r="C105" s="438" t="s">
        <v>258</v>
      </c>
      <c r="D105" s="399"/>
      <c r="E105" s="400"/>
      <c r="F105" s="417"/>
      <c r="G105" s="417"/>
      <c r="H105" s="439"/>
      <c r="I105" s="399"/>
      <c r="J105" s="400"/>
      <c r="K105" s="417"/>
      <c r="L105" s="417"/>
      <c r="M105" s="439"/>
      <c r="N105" s="399"/>
      <c r="O105" s="400">
        <v>153</v>
      </c>
      <c r="P105" s="417">
        <f t="shared" si="4"/>
        <v>0</v>
      </c>
      <c r="Q105" s="417">
        <f t="shared" si="5"/>
        <v>1</v>
      </c>
      <c r="R105" s="439">
        <v>153</v>
      </c>
      <c r="S105" s="401">
        <v>153</v>
      </c>
    </row>
    <row r="106" spans="2:19" outlineLevel="2" x14ac:dyDescent="0.25">
      <c r="B106" s="366"/>
      <c r="C106" s="438" t="s">
        <v>269</v>
      </c>
      <c r="D106" s="399"/>
      <c r="E106" s="400"/>
      <c r="F106" s="417"/>
      <c r="G106" s="417"/>
      <c r="H106" s="439"/>
      <c r="I106" s="399"/>
      <c r="J106" s="400"/>
      <c r="K106" s="417"/>
      <c r="L106" s="417"/>
      <c r="M106" s="439"/>
      <c r="N106" s="399">
        <v>10</v>
      </c>
      <c r="O106" s="400"/>
      <c r="P106" s="417">
        <f t="shared" si="4"/>
        <v>1</v>
      </c>
      <c r="Q106" s="417">
        <f t="shared" si="5"/>
        <v>0</v>
      </c>
      <c r="R106" s="439">
        <v>10</v>
      </c>
      <c r="S106" s="401">
        <v>10</v>
      </c>
    </row>
    <row r="107" spans="2:19" outlineLevel="2" x14ac:dyDescent="0.25">
      <c r="B107" s="366"/>
      <c r="C107" s="438" t="s">
        <v>260</v>
      </c>
      <c r="D107" s="399"/>
      <c r="E107" s="400"/>
      <c r="F107" s="417"/>
      <c r="G107" s="417"/>
      <c r="H107" s="439"/>
      <c r="I107" s="399"/>
      <c r="J107" s="400"/>
      <c r="K107" s="417"/>
      <c r="L107" s="417"/>
      <c r="M107" s="439"/>
      <c r="N107" s="399">
        <v>8</v>
      </c>
      <c r="O107" s="400"/>
      <c r="P107" s="417">
        <f t="shared" si="4"/>
        <v>1</v>
      </c>
      <c r="Q107" s="417">
        <f t="shared" si="5"/>
        <v>0</v>
      </c>
      <c r="R107" s="439">
        <v>8</v>
      </c>
      <c r="S107" s="401">
        <v>8</v>
      </c>
    </row>
    <row r="108" spans="2:19" outlineLevel="2" x14ac:dyDescent="0.25">
      <c r="B108" s="366"/>
      <c r="C108" s="438" t="s">
        <v>321</v>
      </c>
      <c r="D108" s="399"/>
      <c r="E108" s="400"/>
      <c r="F108" s="417"/>
      <c r="G108" s="417"/>
      <c r="H108" s="439"/>
      <c r="I108" s="399"/>
      <c r="J108" s="400"/>
      <c r="K108" s="417"/>
      <c r="L108" s="417"/>
      <c r="M108" s="439"/>
      <c r="N108" s="399">
        <v>23</v>
      </c>
      <c r="O108" s="400"/>
      <c r="P108" s="417">
        <f t="shared" si="4"/>
        <v>1</v>
      </c>
      <c r="Q108" s="417">
        <f t="shared" si="5"/>
        <v>0</v>
      </c>
      <c r="R108" s="439">
        <v>23</v>
      </c>
      <c r="S108" s="401">
        <v>23</v>
      </c>
    </row>
    <row r="109" spans="2:19" outlineLevel="2" x14ac:dyDescent="0.25">
      <c r="B109" s="366"/>
      <c r="C109" s="438" t="s">
        <v>261</v>
      </c>
      <c r="D109" s="399"/>
      <c r="E109" s="400"/>
      <c r="F109" s="417"/>
      <c r="G109" s="417"/>
      <c r="H109" s="439"/>
      <c r="I109" s="399"/>
      <c r="J109" s="400"/>
      <c r="K109" s="417"/>
      <c r="L109" s="417"/>
      <c r="M109" s="439"/>
      <c r="N109" s="399">
        <v>4</v>
      </c>
      <c r="O109" s="400"/>
      <c r="P109" s="417">
        <f t="shared" si="4"/>
        <v>1</v>
      </c>
      <c r="Q109" s="417">
        <f t="shared" si="5"/>
        <v>0</v>
      </c>
      <c r="R109" s="439">
        <v>4</v>
      </c>
      <c r="S109" s="401">
        <v>4</v>
      </c>
    </row>
    <row r="110" spans="2:19" outlineLevel="2" x14ac:dyDescent="0.25">
      <c r="B110" s="366"/>
      <c r="C110" s="438" t="s">
        <v>317</v>
      </c>
      <c r="D110" s="399"/>
      <c r="E110" s="400">
        <v>1</v>
      </c>
      <c r="F110" s="417">
        <f t="shared" si="6"/>
        <v>0</v>
      </c>
      <c r="G110" s="417">
        <f t="shared" si="7"/>
        <v>1</v>
      </c>
      <c r="H110" s="439">
        <v>1</v>
      </c>
      <c r="I110" s="399"/>
      <c r="J110" s="400"/>
      <c r="K110" s="417"/>
      <c r="L110" s="417"/>
      <c r="M110" s="439"/>
      <c r="N110" s="399"/>
      <c r="O110" s="400">
        <v>2</v>
      </c>
      <c r="P110" s="417">
        <f t="shared" si="4"/>
        <v>0</v>
      </c>
      <c r="Q110" s="417">
        <f t="shared" si="5"/>
        <v>1</v>
      </c>
      <c r="R110" s="439">
        <v>2</v>
      </c>
      <c r="S110" s="401">
        <v>3</v>
      </c>
    </row>
    <row r="111" spans="2:19" outlineLevel="1" x14ac:dyDescent="0.25">
      <c r="B111" s="404" t="s">
        <v>351</v>
      </c>
      <c r="C111" s="405"/>
      <c r="D111" s="406"/>
      <c r="E111" s="407">
        <v>1</v>
      </c>
      <c r="F111" s="459">
        <f t="shared" si="6"/>
        <v>0</v>
      </c>
      <c r="G111" s="459">
        <f t="shared" si="7"/>
        <v>1</v>
      </c>
      <c r="H111" s="408">
        <v>1</v>
      </c>
      <c r="I111" s="406"/>
      <c r="J111" s="407"/>
      <c r="K111" s="459"/>
      <c r="L111" s="459"/>
      <c r="M111" s="408"/>
      <c r="N111" s="406">
        <v>124</v>
      </c>
      <c r="O111" s="407">
        <v>208</v>
      </c>
      <c r="P111" s="459">
        <f t="shared" si="4"/>
        <v>0.37349397590361444</v>
      </c>
      <c r="Q111" s="459">
        <f t="shared" si="5"/>
        <v>0.62650602409638556</v>
      </c>
      <c r="R111" s="408">
        <v>332</v>
      </c>
      <c r="S111" s="409">
        <v>333</v>
      </c>
    </row>
    <row r="112" spans="2:19" outlineLevel="2" x14ac:dyDescent="0.25">
      <c r="B112" s="477" t="s">
        <v>217</v>
      </c>
      <c r="C112" s="438" t="s">
        <v>282</v>
      </c>
      <c r="D112" s="399">
        <v>2</v>
      </c>
      <c r="E112" s="400"/>
      <c r="F112" s="417">
        <f t="shared" si="6"/>
        <v>1</v>
      </c>
      <c r="G112" s="417">
        <f t="shared" si="7"/>
        <v>0</v>
      </c>
      <c r="H112" s="439">
        <v>2</v>
      </c>
      <c r="I112" s="399"/>
      <c r="J112" s="400"/>
      <c r="K112" s="417"/>
      <c r="L112" s="417"/>
      <c r="M112" s="439"/>
      <c r="N112" s="399">
        <v>4</v>
      </c>
      <c r="O112" s="400"/>
      <c r="P112" s="417">
        <f t="shared" si="4"/>
        <v>1</v>
      </c>
      <c r="Q112" s="417">
        <f t="shared" si="5"/>
        <v>0</v>
      </c>
      <c r="R112" s="439">
        <v>4</v>
      </c>
      <c r="S112" s="401">
        <v>6</v>
      </c>
    </row>
    <row r="113" spans="2:19" outlineLevel="2" x14ac:dyDescent="0.25">
      <c r="B113" s="366"/>
      <c r="C113" s="438" t="s">
        <v>253</v>
      </c>
      <c r="D113" s="399"/>
      <c r="E113" s="400"/>
      <c r="F113" s="417"/>
      <c r="G113" s="417"/>
      <c r="H113" s="439"/>
      <c r="I113" s="399"/>
      <c r="J113" s="400"/>
      <c r="K113" s="417"/>
      <c r="L113" s="417"/>
      <c r="M113" s="439"/>
      <c r="N113" s="399"/>
      <c r="O113" s="400">
        <v>11</v>
      </c>
      <c r="P113" s="417">
        <f t="shared" si="4"/>
        <v>0</v>
      </c>
      <c r="Q113" s="417">
        <f t="shared" si="5"/>
        <v>1</v>
      </c>
      <c r="R113" s="439">
        <v>11</v>
      </c>
      <c r="S113" s="401">
        <v>11</v>
      </c>
    </row>
    <row r="114" spans="2:19" outlineLevel="2" x14ac:dyDescent="0.25">
      <c r="B114" s="366"/>
      <c r="C114" s="438" t="s">
        <v>254</v>
      </c>
      <c r="D114" s="399"/>
      <c r="E114" s="400"/>
      <c r="F114" s="417"/>
      <c r="G114" s="417"/>
      <c r="H114" s="439"/>
      <c r="I114" s="399"/>
      <c r="J114" s="400"/>
      <c r="K114" s="417"/>
      <c r="L114" s="417"/>
      <c r="M114" s="439"/>
      <c r="N114" s="399"/>
      <c r="O114" s="400">
        <v>59</v>
      </c>
      <c r="P114" s="417">
        <f t="shared" si="4"/>
        <v>0</v>
      </c>
      <c r="Q114" s="417">
        <f t="shared" si="5"/>
        <v>1</v>
      </c>
      <c r="R114" s="439">
        <v>59</v>
      </c>
      <c r="S114" s="401">
        <v>59</v>
      </c>
    </row>
    <row r="115" spans="2:19" outlineLevel="2" x14ac:dyDescent="0.25">
      <c r="B115" s="366"/>
      <c r="C115" s="438" t="s">
        <v>255</v>
      </c>
      <c r="D115" s="399"/>
      <c r="E115" s="400"/>
      <c r="F115" s="417"/>
      <c r="G115" s="417"/>
      <c r="H115" s="439"/>
      <c r="I115" s="399"/>
      <c r="J115" s="400"/>
      <c r="K115" s="417"/>
      <c r="L115" s="417"/>
      <c r="M115" s="439"/>
      <c r="N115" s="399">
        <v>10</v>
      </c>
      <c r="O115" s="400"/>
      <c r="P115" s="417">
        <f t="shared" si="4"/>
        <v>1</v>
      </c>
      <c r="Q115" s="417">
        <f t="shared" si="5"/>
        <v>0</v>
      </c>
      <c r="R115" s="439">
        <v>10</v>
      </c>
      <c r="S115" s="401">
        <v>10</v>
      </c>
    </row>
    <row r="116" spans="2:19" outlineLevel="2" x14ac:dyDescent="0.25">
      <c r="B116" s="366"/>
      <c r="C116" s="438" t="s">
        <v>257</v>
      </c>
      <c r="D116" s="399"/>
      <c r="E116" s="400">
        <v>2</v>
      </c>
      <c r="F116" s="417">
        <f t="shared" si="6"/>
        <v>0</v>
      </c>
      <c r="G116" s="417">
        <f t="shared" si="7"/>
        <v>1</v>
      </c>
      <c r="H116" s="439">
        <v>2</v>
      </c>
      <c r="I116" s="399"/>
      <c r="J116" s="400"/>
      <c r="K116" s="417"/>
      <c r="L116" s="417"/>
      <c r="M116" s="439"/>
      <c r="N116" s="399"/>
      <c r="O116" s="400">
        <v>6</v>
      </c>
      <c r="P116" s="417">
        <f t="shared" si="4"/>
        <v>0</v>
      </c>
      <c r="Q116" s="417">
        <f t="shared" si="5"/>
        <v>1</v>
      </c>
      <c r="R116" s="439">
        <v>6</v>
      </c>
      <c r="S116" s="401">
        <v>8</v>
      </c>
    </row>
    <row r="117" spans="2:19" outlineLevel="2" x14ac:dyDescent="0.25">
      <c r="B117" s="366"/>
      <c r="C117" s="438" t="s">
        <v>258</v>
      </c>
      <c r="D117" s="399"/>
      <c r="E117" s="400"/>
      <c r="F117" s="417"/>
      <c r="G117" s="417"/>
      <c r="H117" s="439"/>
      <c r="I117" s="399"/>
      <c r="J117" s="400"/>
      <c r="K117" s="417"/>
      <c r="L117" s="417"/>
      <c r="M117" s="439"/>
      <c r="N117" s="399"/>
      <c r="O117" s="400">
        <v>79</v>
      </c>
      <c r="P117" s="417">
        <f t="shared" si="4"/>
        <v>0</v>
      </c>
      <c r="Q117" s="417">
        <f t="shared" si="5"/>
        <v>1</v>
      </c>
      <c r="R117" s="439">
        <v>79</v>
      </c>
      <c r="S117" s="401">
        <v>79</v>
      </c>
    </row>
    <row r="118" spans="2:19" outlineLevel="2" x14ac:dyDescent="0.25">
      <c r="B118" s="366"/>
      <c r="C118" s="438" t="s">
        <v>259</v>
      </c>
      <c r="D118" s="399"/>
      <c r="E118" s="400"/>
      <c r="F118" s="417"/>
      <c r="G118" s="417"/>
      <c r="H118" s="439"/>
      <c r="I118" s="399"/>
      <c r="J118" s="400"/>
      <c r="K118" s="417"/>
      <c r="L118" s="417"/>
      <c r="M118" s="439"/>
      <c r="N118" s="399"/>
      <c r="O118" s="400">
        <v>33</v>
      </c>
      <c r="P118" s="417">
        <f t="shared" si="4"/>
        <v>0</v>
      </c>
      <c r="Q118" s="417">
        <f t="shared" si="5"/>
        <v>1</v>
      </c>
      <c r="R118" s="439">
        <v>33</v>
      </c>
      <c r="S118" s="401">
        <v>33</v>
      </c>
    </row>
    <row r="119" spans="2:19" outlineLevel="2" x14ac:dyDescent="0.25">
      <c r="B119" s="366"/>
      <c r="C119" s="438" t="s">
        <v>321</v>
      </c>
      <c r="D119" s="399"/>
      <c r="E119" s="400"/>
      <c r="F119" s="417"/>
      <c r="G119" s="417"/>
      <c r="H119" s="439"/>
      <c r="I119" s="399"/>
      <c r="J119" s="400"/>
      <c r="K119" s="417"/>
      <c r="L119" s="417"/>
      <c r="M119" s="439"/>
      <c r="N119" s="399">
        <v>7</v>
      </c>
      <c r="O119" s="400"/>
      <c r="P119" s="417">
        <f t="shared" si="4"/>
        <v>1</v>
      </c>
      <c r="Q119" s="417">
        <f t="shared" si="5"/>
        <v>0</v>
      </c>
      <c r="R119" s="439">
        <v>7</v>
      </c>
      <c r="S119" s="401">
        <v>7</v>
      </c>
    </row>
    <row r="120" spans="2:19" outlineLevel="2" x14ac:dyDescent="0.25">
      <c r="B120" s="366"/>
      <c r="C120" s="438" t="s">
        <v>261</v>
      </c>
      <c r="D120" s="399"/>
      <c r="E120" s="400"/>
      <c r="F120" s="417"/>
      <c r="G120" s="417"/>
      <c r="H120" s="439"/>
      <c r="I120" s="399"/>
      <c r="J120" s="400"/>
      <c r="K120" s="417"/>
      <c r="L120" s="417"/>
      <c r="M120" s="439"/>
      <c r="N120" s="399">
        <v>1</v>
      </c>
      <c r="O120" s="400"/>
      <c r="P120" s="417">
        <f t="shared" si="4"/>
        <v>1</v>
      </c>
      <c r="Q120" s="417">
        <f t="shared" si="5"/>
        <v>0</v>
      </c>
      <c r="R120" s="439">
        <v>1</v>
      </c>
      <c r="S120" s="401">
        <v>1</v>
      </c>
    </row>
    <row r="121" spans="2:19" outlineLevel="1" x14ac:dyDescent="0.25">
      <c r="B121" s="404" t="s">
        <v>352</v>
      </c>
      <c r="C121" s="405"/>
      <c r="D121" s="406">
        <v>2</v>
      </c>
      <c r="E121" s="407">
        <v>2</v>
      </c>
      <c r="F121" s="459">
        <f t="shared" si="6"/>
        <v>0.5</v>
      </c>
      <c r="G121" s="459">
        <f t="shared" si="7"/>
        <v>0.5</v>
      </c>
      <c r="H121" s="408">
        <v>4</v>
      </c>
      <c r="I121" s="406"/>
      <c r="J121" s="407"/>
      <c r="K121" s="459"/>
      <c r="L121" s="459"/>
      <c r="M121" s="408"/>
      <c r="N121" s="406">
        <v>22</v>
      </c>
      <c r="O121" s="407">
        <v>188</v>
      </c>
      <c r="P121" s="459">
        <f t="shared" si="4"/>
        <v>0.10476190476190476</v>
      </c>
      <c r="Q121" s="459">
        <f t="shared" si="5"/>
        <v>0.89523809523809528</v>
      </c>
      <c r="R121" s="408">
        <v>210</v>
      </c>
      <c r="S121" s="409">
        <v>214</v>
      </c>
    </row>
    <row r="122" spans="2:19" outlineLevel="2" x14ac:dyDescent="0.25">
      <c r="B122" s="477" t="s">
        <v>32</v>
      </c>
      <c r="C122" s="438" t="s">
        <v>282</v>
      </c>
      <c r="D122" s="399"/>
      <c r="E122" s="400"/>
      <c r="F122" s="417"/>
      <c r="G122" s="417"/>
      <c r="H122" s="439"/>
      <c r="I122" s="399"/>
      <c r="J122" s="400"/>
      <c r="K122" s="417"/>
      <c r="L122" s="417"/>
      <c r="M122" s="439"/>
      <c r="N122" s="399">
        <v>9</v>
      </c>
      <c r="O122" s="400"/>
      <c r="P122" s="417">
        <f t="shared" si="4"/>
        <v>1</v>
      </c>
      <c r="Q122" s="417">
        <f t="shared" si="5"/>
        <v>0</v>
      </c>
      <c r="R122" s="439">
        <v>9</v>
      </c>
      <c r="S122" s="401">
        <v>9</v>
      </c>
    </row>
    <row r="123" spans="2:19" outlineLevel="2" x14ac:dyDescent="0.25">
      <c r="B123" s="366"/>
      <c r="C123" s="438" t="s">
        <v>253</v>
      </c>
      <c r="D123" s="399"/>
      <c r="E123" s="400"/>
      <c r="F123" s="417"/>
      <c r="G123" s="417"/>
      <c r="H123" s="439"/>
      <c r="I123" s="399"/>
      <c r="J123" s="400"/>
      <c r="K123" s="417"/>
      <c r="L123" s="417"/>
      <c r="M123" s="439"/>
      <c r="N123" s="399"/>
      <c r="O123" s="400">
        <v>5</v>
      </c>
      <c r="P123" s="417">
        <f t="shared" si="4"/>
        <v>0</v>
      </c>
      <c r="Q123" s="417">
        <f t="shared" si="5"/>
        <v>1</v>
      </c>
      <c r="R123" s="439">
        <v>5</v>
      </c>
      <c r="S123" s="401">
        <v>5</v>
      </c>
    </row>
    <row r="124" spans="2:19" outlineLevel="2" x14ac:dyDescent="0.25">
      <c r="B124" s="366"/>
      <c r="C124" s="438" t="s">
        <v>254</v>
      </c>
      <c r="D124" s="399"/>
      <c r="E124" s="400"/>
      <c r="F124" s="417"/>
      <c r="G124" s="417"/>
      <c r="H124" s="439"/>
      <c r="I124" s="399"/>
      <c r="J124" s="400"/>
      <c r="K124" s="417"/>
      <c r="L124" s="417"/>
      <c r="M124" s="439"/>
      <c r="N124" s="399"/>
      <c r="O124" s="400">
        <v>70</v>
      </c>
      <c r="P124" s="417">
        <f t="shared" si="4"/>
        <v>0</v>
      </c>
      <c r="Q124" s="417">
        <f t="shared" si="5"/>
        <v>1</v>
      </c>
      <c r="R124" s="439">
        <v>70</v>
      </c>
      <c r="S124" s="401">
        <v>70</v>
      </c>
    </row>
    <row r="125" spans="2:19" outlineLevel="2" x14ac:dyDescent="0.25">
      <c r="B125" s="366"/>
      <c r="C125" s="438" t="s">
        <v>255</v>
      </c>
      <c r="D125" s="399"/>
      <c r="E125" s="400"/>
      <c r="F125" s="417"/>
      <c r="G125" s="417"/>
      <c r="H125" s="439"/>
      <c r="I125" s="399"/>
      <c r="J125" s="400"/>
      <c r="K125" s="417"/>
      <c r="L125" s="417"/>
      <c r="M125" s="439"/>
      <c r="N125" s="399">
        <v>6</v>
      </c>
      <c r="O125" s="400"/>
      <c r="P125" s="417">
        <f t="shared" si="4"/>
        <v>1</v>
      </c>
      <c r="Q125" s="417">
        <f t="shared" si="5"/>
        <v>0</v>
      </c>
      <c r="R125" s="439">
        <v>6</v>
      </c>
      <c r="S125" s="401">
        <v>6</v>
      </c>
    </row>
    <row r="126" spans="2:19" outlineLevel="2" x14ac:dyDescent="0.25">
      <c r="B126" s="366"/>
      <c r="C126" s="438" t="s">
        <v>257</v>
      </c>
      <c r="D126" s="399"/>
      <c r="E126" s="400"/>
      <c r="F126" s="417"/>
      <c r="G126" s="417"/>
      <c r="H126" s="439"/>
      <c r="I126" s="399"/>
      <c r="J126" s="400"/>
      <c r="K126" s="417"/>
      <c r="L126" s="417"/>
      <c r="M126" s="439"/>
      <c r="N126" s="399"/>
      <c r="O126" s="400">
        <v>5</v>
      </c>
      <c r="P126" s="417">
        <f t="shared" si="4"/>
        <v>0</v>
      </c>
      <c r="Q126" s="417">
        <f t="shared" si="5"/>
        <v>1</v>
      </c>
      <c r="R126" s="439">
        <v>5</v>
      </c>
      <c r="S126" s="401">
        <v>5</v>
      </c>
    </row>
    <row r="127" spans="2:19" outlineLevel="2" x14ac:dyDescent="0.25">
      <c r="B127" s="366"/>
      <c r="C127" s="438" t="s">
        <v>258</v>
      </c>
      <c r="D127" s="399"/>
      <c r="E127" s="400"/>
      <c r="F127" s="417"/>
      <c r="G127" s="417"/>
      <c r="H127" s="439"/>
      <c r="I127" s="399"/>
      <c r="J127" s="400"/>
      <c r="K127" s="417"/>
      <c r="L127" s="417"/>
      <c r="M127" s="439"/>
      <c r="N127" s="399"/>
      <c r="O127" s="400">
        <v>23</v>
      </c>
      <c r="P127" s="417">
        <f t="shared" si="4"/>
        <v>0</v>
      </c>
      <c r="Q127" s="417">
        <f t="shared" si="5"/>
        <v>1</v>
      </c>
      <c r="R127" s="439">
        <v>23</v>
      </c>
      <c r="S127" s="401">
        <v>23</v>
      </c>
    </row>
    <row r="128" spans="2:19" outlineLevel="2" x14ac:dyDescent="0.25">
      <c r="B128" s="366"/>
      <c r="C128" s="438" t="s">
        <v>269</v>
      </c>
      <c r="D128" s="399"/>
      <c r="E128" s="400"/>
      <c r="F128" s="417"/>
      <c r="G128" s="417"/>
      <c r="H128" s="439"/>
      <c r="I128" s="399"/>
      <c r="J128" s="400"/>
      <c r="K128" s="417"/>
      <c r="L128" s="417"/>
      <c r="M128" s="439"/>
      <c r="N128" s="399">
        <v>1</v>
      </c>
      <c r="O128" s="400"/>
      <c r="P128" s="417">
        <f t="shared" si="4"/>
        <v>1</v>
      </c>
      <c r="Q128" s="417">
        <f t="shared" si="5"/>
        <v>0</v>
      </c>
      <c r="R128" s="439">
        <v>1</v>
      </c>
      <c r="S128" s="401">
        <v>1</v>
      </c>
    </row>
    <row r="129" spans="2:19" outlineLevel="2" x14ac:dyDescent="0.25">
      <c r="B129" s="366"/>
      <c r="C129" s="438" t="s">
        <v>260</v>
      </c>
      <c r="D129" s="399"/>
      <c r="E129" s="400"/>
      <c r="F129" s="417"/>
      <c r="G129" s="417"/>
      <c r="H129" s="439"/>
      <c r="I129" s="399"/>
      <c r="J129" s="400"/>
      <c r="K129" s="417"/>
      <c r="L129" s="417"/>
      <c r="M129" s="439"/>
      <c r="N129" s="399">
        <v>1</v>
      </c>
      <c r="O129" s="400"/>
      <c r="P129" s="417">
        <f t="shared" si="4"/>
        <v>1</v>
      </c>
      <c r="Q129" s="417">
        <f t="shared" si="5"/>
        <v>0</v>
      </c>
      <c r="R129" s="439">
        <v>1</v>
      </c>
      <c r="S129" s="401">
        <v>1</v>
      </c>
    </row>
    <row r="130" spans="2:19" outlineLevel="2" x14ac:dyDescent="0.25">
      <c r="B130" s="366"/>
      <c r="C130" s="438" t="s">
        <v>321</v>
      </c>
      <c r="D130" s="399"/>
      <c r="E130" s="400"/>
      <c r="F130" s="417"/>
      <c r="G130" s="417"/>
      <c r="H130" s="439"/>
      <c r="I130" s="399"/>
      <c r="J130" s="400"/>
      <c r="K130" s="417"/>
      <c r="L130" s="417"/>
      <c r="M130" s="439"/>
      <c r="N130" s="399">
        <v>11</v>
      </c>
      <c r="O130" s="400"/>
      <c r="P130" s="417">
        <f t="shared" si="4"/>
        <v>1</v>
      </c>
      <c r="Q130" s="417">
        <f t="shared" si="5"/>
        <v>0</v>
      </c>
      <c r="R130" s="439">
        <v>11</v>
      </c>
      <c r="S130" s="401">
        <v>11</v>
      </c>
    </row>
    <row r="131" spans="2:19" outlineLevel="2" x14ac:dyDescent="0.25">
      <c r="B131" s="366"/>
      <c r="C131" s="438" t="s">
        <v>261</v>
      </c>
      <c r="D131" s="399"/>
      <c r="E131" s="400"/>
      <c r="F131" s="417"/>
      <c r="G131" s="417"/>
      <c r="H131" s="439"/>
      <c r="I131" s="399"/>
      <c r="J131" s="400"/>
      <c r="K131" s="417"/>
      <c r="L131" s="417"/>
      <c r="M131" s="439"/>
      <c r="N131" s="399">
        <v>7</v>
      </c>
      <c r="O131" s="400"/>
      <c r="P131" s="417">
        <f t="shared" si="4"/>
        <v>1</v>
      </c>
      <c r="Q131" s="417">
        <f t="shared" si="5"/>
        <v>0</v>
      </c>
      <c r="R131" s="439">
        <v>7</v>
      </c>
      <c r="S131" s="401">
        <v>7</v>
      </c>
    </row>
    <row r="132" spans="2:19" outlineLevel="2" x14ac:dyDescent="0.25">
      <c r="B132" s="366"/>
      <c r="C132" s="438" t="s">
        <v>318</v>
      </c>
      <c r="D132" s="399"/>
      <c r="E132" s="400"/>
      <c r="F132" s="417"/>
      <c r="G132" s="417"/>
      <c r="H132" s="439"/>
      <c r="I132" s="399"/>
      <c r="J132" s="400"/>
      <c r="K132" s="417"/>
      <c r="L132" s="417"/>
      <c r="M132" s="439"/>
      <c r="N132" s="399"/>
      <c r="O132" s="400">
        <v>1</v>
      </c>
      <c r="P132" s="417">
        <f t="shared" si="4"/>
        <v>0</v>
      </c>
      <c r="Q132" s="417">
        <f t="shared" si="5"/>
        <v>1</v>
      </c>
      <c r="R132" s="439">
        <v>1</v>
      </c>
      <c r="S132" s="401">
        <v>1</v>
      </c>
    </row>
    <row r="133" spans="2:19" outlineLevel="2" x14ac:dyDescent="0.25">
      <c r="B133" s="366"/>
      <c r="C133" s="438" t="s">
        <v>317</v>
      </c>
      <c r="D133" s="399"/>
      <c r="E133" s="400"/>
      <c r="F133" s="417"/>
      <c r="G133" s="417"/>
      <c r="H133" s="439"/>
      <c r="I133" s="399"/>
      <c r="J133" s="400"/>
      <c r="K133" s="417"/>
      <c r="L133" s="417"/>
      <c r="M133" s="439"/>
      <c r="N133" s="399"/>
      <c r="O133" s="400">
        <v>1</v>
      </c>
      <c r="P133" s="417">
        <f t="shared" si="4"/>
        <v>0</v>
      </c>
      <c r="Q133" s="417">
        <f t="shared" si="5"/>
        <v>1</v>
      </c>
      <c r="R133" s="439">
        <v>1</v>
      </c>
      <c r="S133" s="401">
        <v>1</v>
      </c>
    </row>
    <row r="134" spans="2:19" outlineLevel="1" x14ac:dyDescent="0.25">
      <c r="B134" s="404" t="s">
        <v>353</v>
      </c>
      <c r="C134" s="405"/>
      <c r="D134" s="406"/>
      <c r="E134" s="407"/>
      <c r="F134" s="459"/>
      <c r="G134" s="459"/>
      <c r="H134" s="408"/>
      <c r="I134" s="406"/>
      <c r="J134" s="407"/>
      <c r="K134" s="459"/>
      <c r="L134" s="459"/>
      <c r="M134" s="408"/>
      <c r="N134" s="406">
        <v>35</v>
      </c>
      <c r="O134" s="407">
        <v>105</v>
      </c>
      <c r="P134" s="459">
        <f t="shared" si="4"/>
        <v>0.25</v>
      </c>
      <c r="Q134" s="459">
        <f t="shared" si="5"/>
        <v>0.75</v>
      </c>
      <c r="R134" s="408">
        <v>140</v>
      </c>
      <c r="S134" s="409">
        <v>140</v>
      </c>
    </row>
    <row r="135" spans="2:19" outlineLevel="2" x14ac:dyDescent="0.25">
      <c r="B135" s="477" t="s">
        <v>11</v>
      </c>
      <c r="C135" s="438" t="s">
        <v>282</v>
      </c>
      <c r="D135" s="399"/>
      <c r="E135" s="400"/>
      <c r="F135" s="417"/>
      <c r="G135" s="417"/>
      <c r="H135" s="439"/>
      <c r="I135" s="399"/>
      <c r="J135" s="400"/>
      <c r="K135" s="417"/>
      <c r="L135" s="417"/>
      <c r="M135" s="439"/>
      <c r="N135" s="399">
        <v>38</v>
      </c>
      <c r="O135" s="400"/>
      <c r="P135" s="417">
        <f t="shared" si="4"/>
        <v>1</v>
      </c>
      <c r="Q135" s="417">
        <f t="shared" si="5"/>
        <v>0</v>
      </c>
      <c r="R135" s="439">
        <v>38</v>
      </c>
      <c r="S135" s="401">
        <v>38</v>
      </c>
    </row>
    <row r="136" spans="2:19" outlineLevel="2" x14ac:dyDescent="0.25">
      <c r="B136" s="366"/>
      <c r="C136" s="438" t="s">
        <v>328</v>
      </c>
      <c r="D136" s="399"/>
      <c r="E136" s="400"/>
      <c r="F136" s="417"/>
      <c r="G136" s="417"/>
      <c r="H136" s="439"/>
      <c r="I136" s="399"/>
      <c r="J136" s="400"/>
      <c r="K136" s="417"/>
      <c r="L136" s="417"/>
      <c r="M136" s="439"/>
      <c r="N136" s="399">
        <v>3</v>
      </c>
      <c r="O136" s="400"/>
      <c r="P136" s="417">
        <f t="shared" si="4"/>
        <v>1</v>
      </c>
      <c r="Q136" s="417">
        <f t="shared" si="5"/>
        <v>0</v>
      </c>
      <c r="R136" s="439">
        <v>3</v>
      </c>
      <c r="S136" s="401">
        <v>3</v>
      </c>
    </row>
    <row r="137" spans="2:19" outlineLevel="2" x14ac:dyDescent="0.25">
      <c r="B137" s="366"/>
      <c r="C137" s="438" t="s">
        <v>253</v>
      </c>
      <c r="D137" s="399"/>
      <c r="E137" s="400"/>
      <c r="F137" s="417"/>
      <c r="G137" s="417"/>
      <c r="H137" s="439"/>
      <c r="I137" s="399"/>
      <c r="J137" s="400"/>
      <c r="K137" s="417"/>
      <c r="L137" s="417"/>
      <c r="M137" s="439"/>
      <c r="N137" s="399"/>
      <c r="O137" s="400">
        <v>5</v>
      </c>
      <c r="P137" s="417">
        <f t="shared" si="4"/>
        <v>0</v>
      </c>
      <c r="Q137" s="417">
        <f t="shared" si="5"/>
        <v>1</v>
      </c>
      <c r="R137" s="439">
        <v>5</v>
      </c>
      <c r="S137" s="401">
        <v>5</v>
      </c>
    </row>
    <row r="138" spans="2:19" outlineLevel="2" x14ac:dyDescent="0.25">
      <c r="B138" s="366"/>
      <c r="C138" s="438" t="s">
        <v>255</v>
      </c>
      <c r="D138" s="399"/>
      <c r="E138" s="400"/>
      <c r="F138" s="417"/>
      <c r="G138" s="417"/>
      <c r="H138" s="439"/>
      <c r="I138" s="399"/>
      <c r="J138" s="400"/>
      <c r="K138" s="417"/>
      <c r="L138" s="417"/>
      <c r="M138" s="439"/>
      <c r="N138" s="399">
        <v>3</v>
      </c>
      <c r="O138" s="400"/>
      <c r="P138" s="417">
        <f t="shared" ref="P138:P201" si="8">N138/R138</f>
        <v>1</v>
      </c>
      <c r="Q138" s="417">
        <f t="shared" ref="Q138:Q201" si="9">O138/R138</f>
        <v>0</v>
      </c>
      <c r="R138" s="439">
        <v>3</v>
      </c>
      <c r="S138" s="401">
        <v>3</v>
      </c>
    </row>
    <row r="139" spans="2:19" outlineLevel="2" x14ac:dyDescent="0.25">
      <c r="B139" s="366"/>
      <c r="C139" s="438" t="s">
        <v>256</v>
      </c>
      <c r="D139" s="399"/>
      <c r="E139" s="400"/>
      <c r="F139" s="417"/>
      <c r="G139" s="417"/>
      <c r="H139" s="439"/>
      <c r="I139" s="399"/>
      <c r="J139" s="400"/>
      <c r="K139" s="417"/>
      <c r="L139" s="417"/>
      <c r="M139" s="439"/>
      <c r="N139" s="399"/>
      <c r="O139" s="400">
        <v>2</v>
      </c>
      <c r="P139" s="417">
        <f t="shared" si="8"/>
        <v>0</v>
      </c>
      <c r="Q139" s="417">
        <f t="shared" si="9"/>
        <v>1</v>
      </c>
      <c r="R139" s="439">
        <v>2</v>
      </c>
      <c r="S139" s="401">
        <v>2</v>
      </c>
    </row>
    <row r="140" spans="2:19" outlineLevel="2" x14ac:dyDescent="0.25">
      <c r="B140" s="366"/>
      <c r="C140" s="438" t="s">
        <v>257</v>
      </c>
      <c r="D140" s="399"/>
      <c r="E140" s="400"/>
      <c r="F140" s="417"/>
      <c r="G140" s="417"/>
      <c r="H140" s="439"/>
      <c r="I140" s="399"/>
      <c r="J140" s="400"/>
      <c r="K140" s="417"/>
      <c r="L140" s="417"/>
      <c r="M140" s="439"/>
      <c r="N140" s="399"/>
      <c r="O140" s="400">
        <v>30</v>
      </c>
      <c r="P140" s="417">
        <f t="shared" si="8"/>
        <v>0</v>
      </c>
      <c r="Q140" s="417">
        <f t="shared" si="9"/>
        <v>1</v>
      </c>
      <c r="R140" s="439">
        <v>30</v>
      </c>
      <c r="S140" s="401">
        <v>30</v>
      </c>
    </row>
    <row r="141" spans="2:19" outlineLevel="2" x14ac:dyDescent="0.25">
      <c r="B141" s="366"/>
      <c r="C141" s="438" t="s">
        <v>258</v>
      </c>
      <c r="D141" s="399"/>
      <c r="E141" s="400"/>
      <c r="F141" s="417"/>
      <c r="G141" s="417"/>
      <c r="H141" s="439"/>
      <c r="I141" s="399"/>
      <c r="J141" s="400"/>
      <c r="K141" s="417"/>
      <c r="L141" s="417"/>
      <c r="M141" s="439"/>
      <c r="N141" s="399"/>
      <c r="O141" s="400">
        <v>70</v>
      </c>
      <c r="P141" s="417">
        <f t="shared" si="8"/>
        <v>0</v>
      </c>
      <c r="Q141" s="417">
        <f t="shared" si="9"/>
        <v>1</v>
      </c>
      <c r="R141" s="439">
        <v>70</v>
      </c>
      <c r="S141" s="401">
        <v>70</v>
      </c>
    </row>
    <row r="142" spans="2:19" outlineLevel="2" x14ac:dyDescent="0.25">
      <c r="B142" s="366"/>
      <c r="C142" s="438" t="s">
        <v>260</v>
      </c>
      <c r="D142" s="399"/>
      <c r="E142" s="400"/>
      <c r="F142" s="417"/>
      <c r="G142" s="417"/>
      <c r="H142" s="439"/>
      <c r="I142" s="399"/>
      <c r="J142" s="400"/>
      <c r="K142" s="417"/>
      <c r="L142" s="417"/>
      <c r="M142" s="439"/>
      <c r="N142" s="399">
        <v>2</v>
      </c>
      <c r="O142" s="400"/>
      <c r="P142" s="417">
        <f t="shared" si="8"/>
        <v>1</v>
      </c>
      <c r="Q142" s="417">
        <f t="shared" si="9"/>
        <v>0</v>
      </c>
      <c r="R142" s="439">
        <v>2</v>
      </c>
      <c r="S142" s="401">
        <v>2</v>
      </c>
    </row>
    <row r="143" spans="2:19" outlineLevel="2" x14ac:dyDescent="0.25">
      <c r="B143" s="366"/>
      <c r="C143" s="438" t="s">
        <v>321</v>
      </c>
      <c r="D143" s="399"/>
      <c r="E143" s="400"/>
      <c r="F143" s="417"/>
      <c r="G143" s="417"/>
      <c r="H143" s="439"/>
      <c r="I143" s="399"/>
      <c r="J143" s="400"/>
      <c r="K143" s="417"/>
      <c r="L143" s="417"/>
      <c r="M143" s="439"/>
      <c r="N143" s="399">
        <v>5</v>
      </c>
      <c r="O143" s="400"/>
      <c r="P143" s="417">
        <f t="shared" si="8"/>
        <v>1</v>
      </c>
      <c r="Q143" s="417">
        <f t="shared" si="9"/>
        <v>0</v>
      </c>
      <c r="R143" s="439">
        <v>5</v>
      </c>
      <c r="S143" s="401">
        <v>5</v>
      </c>
    </row>
    <row r="144" spans="2:19" outlineLevel="2" x14ac:dyDescent="0.25">
      <c r="B144" s="366"/>
      <c r="C144" s="438" t="s">
        <v>261</v>
      </c>
      <c r="D144" s="399"/>
      <c r="E144" s="400"/>
      <c r="F144" s="417"/>
      <c r="G144" s="417"/>
      <c r="H144" s="439"/>
      <c r="I144" s="399"/>
      <c r="J144" s="400"/>
      <c r="K144" s="417"/>
      <c r="L144" s="417"/>
      <c r="M144" s="439"/>
      <c r="N144" s="399">
        <v>81</v>
      </c>
      <c r="O144" s="400"/>
      <c r="P144" s="417">
        <f t="shared" si="8"/>
        <v>1</v>
      </c>
      <c r="Q144" s="417">
        <f t="shared" si="9"/>
        <v>0</v>
      </c>
      <c r="R144" s="439">
        <v>81</v>
      </c>
      <c r="S144" s="401">
        <v>81</v>
      </c>
    </row>
    <row r="145" spans="2:19" outlineLevel="2" x14ac:dyDescent="0.25">
      <c r="B145" s="366"/>
      <c r="C145" s="438" t="s">
        <v>318</v>
      </c>
      <c r="D145" s="399"/>
      <c r="E145" s="400"/>
      <c r="F145" s="417"/>
      <c r="G145" s="417"/>
      <c r="H145" s="439"/>
      <c r="I145" s="399"/>
      <c r="J145" s="400"/>
      <c r="K145" s="417"/>
      <c r="L145" s="417"/>
      <c r="M145" s="439"/>
      <c r="N145" s="399"/>
      <c r="O145" s="400">
        <v>8</v>
      </c>
      <c r="P145" s="417">
        <f t="shared" si="8"/>
        <v>0</v>
      </c>
      <c r="Q145" s="417">
        <f t="shared" si="9"/>
        <v>1</v>
      </c>
      <c r="R145" s="439">
        <v>8</v>
      </c>
      <c r="S145" s="401">
        <v>8</v>
      </c>
    </row>
    <row r="146" spans="2:19" outlineLevel="2" x14ac:dyDescent="0.25">
      <c r="B146" s="366"/>
      <c r="C146" s="438" t="s">
        <v>317</v>
      </c>
      <c r="D146" s="399"/>
      <c r="E146" s="400">
        <v>1</v>
      </c>
      <c r="F146" s="417">
        <f t="shared" ref="F146:F196" si="10">D146/H146</f>
        <v>0</v>
      </c>
      <c r="G146" s="417">
        <f t="shared" ref="G146:G196" si="11">E146/H146</f>
        <v>1</v>
      </c>
      <c r="H146" s="439">
        <v>1</v>
      </c>
      <c r="I146" s="399"/>
      <c r="J146" s="400"/>
      <c r="K146" s="417"/>
      <c r="L146" s="417"/>
      <c r="M146" s="439"/>
      <c r="N146" s="399"/>
      <c r="O146" s="400">
        <v>110</v>
      </c>
      <c r="P146" s="417">
        <f t="shared" si="8"/>
        <v>0</v>
      </c>
      <c r="Q146" s="417">
        <f t="shared" si="9"/>
        <v>1</v>
      </c>
      <c r="R146" s="439">
        <v>110</v>
      </c>
      <c r="S146" s="401">
        <v>111</v>
      </c>
    </row>
    <row r="147" spans="2:19" outlineLevel="1" x14ac:dyDescent="0.25">
      <c r="B147" s="404" t="s">
        <v>354</v>
      </c>
      <c r="C147" s="405"/>
      <c r="D147" s="406"/>
      <c r="E147" s="407">
        <v>1</v>
      </c>
      <c r="F147" s="459">
        <f t="shared" si="10"/>
        <v>0</v>
      </c>
      <c r="G147" s="459">
        <f t="shared" si="11"/>
        <v>1</v>
      </c>
      <c r="H147" s="408">
        <v>1</v>
      </c>
      <c r="I147" s="406"/>
      <c r="J147" s="407"/>
      <c r="K147" s="459"/>
      <c r="L147" s="459"/>
      <c r="M147" s="408"/>
      <c r="N147" s="406">
        <v>132</v>
      </c>
      <c r="O147" s="407">
        <v>225</v>
      </c>
      <c r="P147" s="459">
        <f t="shared" si="8"/>
        <v>0.36974789915966388</v>
      </c>
      <c r="Q147" s="459">
        <f t="shared" si="9"/>
        <v>0.63025210084033612</v>
      </c>
      <c r="R147" s="408">
        <v>357</v>
      </c>
      <c r="S147" s="409">
        <v>358</v>
      </c>
    </row>
    <row r="148" spans="2:19" outlineLevel="2" x14ac:dyDescent="0.25">
      <c r="B148" s="477" t="s">
        <v>8</v>
      </c>
      <c r="C148" s="438" t="s">
        <v>282</v>
      </c>
      <c r="D148" s="399"/>
      <c r="E148" s="400"/>
      <c r="F148" s="417"/>
      <c r="G148" s="417"/>
      <c r="H148" s="439"/>
      <c r="I148" s="399"/>
      <c r="J148" s="400"/>
      <c r="K148" s="417"/>
      <c r="L148" s="417"/>
      <c r="M148" s="439"/>
      <c r="N148" s="399">
        <v>14</v>
      </c>
      <c r="O148" s="400"/>
      <c r="P148" s="417">
        <f t="shared" si="8"/>
        <v>1</v>
      </c>
      <c r="Q148" s="417">
        <f t="shared" si="9"/>
        <v>0</v>
      </c>
      <c r="R148" s="439">
        <v>14</v>
      </c>
      <c r="S148" s="401">
        <v>14</v>
      </c>
    </row>
    <row r="149" spans="2:19" outlineLevel="2" x14ac:dyDescent="0.25">
      <c r="B149" s="366"/>
      <c r="C149" s="438" t="s">
        <v>253</v>
      </c>
      <c r="D149" s="399"/>
      <c r="E149" s="400"/>
      <c r="F149" s="417"/>
      <c r="G149" s="417"/>
      <c r="H149" s="439"/>
      <c r="I149" s="399"/>
      <c r="J149" s="400"/>
      <c r="K149" s="417"/>
      <c r="L149" s="417"/>
      <c r="M149" s="439"/>
      <c r="N149" s="399"/>
      <c r="O149" s="400">
        <v>19</v>
      </c>
      <c r="P149" s="417">
        <f t="shared" si="8"/>
        <v>0</v>
      </c>
      <c r="Q149" s="417">
        <f t="shared" si="9"/>
        <v>1</v>
      </c>
      <c r="R149" s="439">
        <v>19</v>
      </c>
      <c r="S149" s="401">
        <v>19</v>
      </c>
    </row>
    <row r="150" spans="2:19" outlineLevel="2" x14ac:dyDescent="0.25">
      <c r="B150" s="366"/>
      <c r="C150" s="438" t="s">
        <v>254</v>
      </c>
      <c r="D150" s="399"/>
      <c r="E150" s="400"/>
      <c r="F150" s="417"/>
      <c r="G150" s="417"/>
      <c r="H150" s="439"/>
      <c r="I150" s="399"/>
      <c r="J150" s="400"/>
      <c r="K150" s="417"/>
      <c r="L150" s="417"/>
      <c r="M150" s="439"/>
      <c r="N150" s="399"/>
      <c r="O150" s="400">
        <v>13</v>
      </c>
      <c r="P150" s="417">
        <f t="shared" si="8"/>
        <v>0</v>
      </c>
      <c r="Q150" s="417">
        <f t="shared" si="9"/>
        <v>1</v>
      </c>
      <c r="R150" s="439">
        <v>13</v>
      </c>
      <c r="S150" s="401">
        <v>13</v>
      </c>
    </row>
    <row r="151" spans="2:19" outlineLevel="2" x14ac:dyDescent="0.25">
      <c r="B151" s="366"/>
      <c r="C151" s="438" t="s">
        <v>255</v>
      </c>
      <c r="D151" s="399"/>
      <c r="E151" s="400"/>
      <c r="F151" s="417"/>
      <c r="G151" s="417"/>
      <c r="H151" s="439"/>
      <c r="I151" s="399"/>
      <c r="J151" s="400"/>
      <c r="K151" s="417"/>
      <c r="L151" s="417"/>
      <c r="M151" s="439"/>
      <c r="N151" s="399">
        <v>21</v>
      </c>
      <c r="O151" s="400"/>
      <c r="P151" s="417">
        <f t="shared" si="8"/>
        <v>1</v>
      </c>
      <c r="Q151" s="417">
        <f t="shared" si="9"/>
        <v>0</v>
      </c>
      <c r="R151" s="439">
        <v>21</v>
      </c>
      <c r="S151" s="401">
        <v>21</v>
      </c>
    </row>
    <row r="152" spans="2:19" outlineLevel="2" x14ac:dyDescent="0.25">
      <c r="B152" s="366"/>
      <c r="C152" s="438" t="s">
        <v>257</v>
      </c>
      <c r="D152" s="399"/>
      <c r="E152" s="400"/>
      <c r="F152" s="417"/>
      <c r="G152" s="417"/>
      <c r="H152" s="439"/>
      <c r="I152" s="399"/>
      <c r="J152" s="400"/>
      <c r="K152" s="417"/>
      <c r="L152" s="417"/>
      <c r="M152" s="439"/>
      <c r="N152" s="399"/>
      <c r="O152" s="400">
        <v>26</v>
      </c>
      <c r="P152" s="417">
        <f t="shared" si="8"/>
        <v>0</v>
      </c>
      <c r="Q152" s="417">
        <f t="shared" si="9"/>
        <v>1</v>
      </c>
      <c r="R152" s="439">
        <v>26</v>
      </c>
      <c r="S152" s="401">
        <v>26</v>
      </c>
    </row>
    <row r="153" spans="2:19" outlineLevel="2" x14ac:dyDescent="0.25">
      <c r="B153" s="366"/>
      <c r="C153" s="438" t="s">
        <v>258</v>
      </c>
      <c r="D153" s="399"/>
      <c r="E153" s="400"/>
      <c r="F153" s="417"/>
      <c r="G153" s="417"/>
      <c r="H153" s="439"/>
      <c r="I153" s="399"/>
      <c r="J153" s="400"/>
      <c r="K153" s="417"/>
      <c r="L153" s="417"/>
      <c r="M153" s="439"/>
      <c r="N153" s="399"/>
      <c r="O153" s="400">
        <v>40</v>
      </c>
      <c r="P153" s="417">
        <f t="shared" si="8"/>
        <v>0</v>
      </c>
      <c r="Q153" s="417">
        <f t="shared" si="9"/>
        <v>1</v>
      </c>
      <c r="R153" s="439">
        <v>40</v>
      </c>
      <c r="S153" s="401">
        <v>40</v>
      </c>
    </row>
    <row r="154" spans="2:19" outlineLevel="2" x14ac:dyDescent="0.25">
      <c r="B154" s="366"/>
      <c r="C154" s="438" t="s">
        <v>259</v>
      </c>
      <c r="D154" s="399"/>
      <c r="E154" s="400"/>
      <c r="F154" s="417"/>
      <c r="G154" s="417"/>
      <c r="H154" s="439"/>
      <c r="I154" s="399"/>
      <c r="J154" s="400"/>
      <c r="K154" s="417"/>
      <c r="L154" s="417"/>
      <c r="M154" s="439"/>
      <c r="N154" s="399"/>
      <c r="O154" s="400">
        <v>10</v>
      </c>
      <c r="P154" s="417">
        <f t="shared" si="8"/>
        <v>0</v>
      </c>
      <c r="Q154" s="417">
        <f t="shared" si="9"/>
        <v>1</v>
      </c>
      <c r="R154" s="439">
        <v>10</v>
      </c>
      <c r="S154" s="401">
        <v>10</v>
      </c>
    </row>
    <row r="155" spans="2:19" outlineLevel="2" x14ac:dyDescent="0.25">
      <c r="B155" s="366"/>
      <c r="C155" s="438" t="s">
        <v>321</v>
      </c>
      <c r="D155" s="399"/>
      <c r="E155" s="400"/>
      <c r="F155" s="417"/>
      <c r="G155" s="417"/>
      <c r="H155" s="439"/>
      <c r="I155" s="399"/>
      <c r="J155" s="400"/>
      <c r="K155" s="417"/>
      <c r="L155" s="417"/>
      <c r="M155" s="439"/>
      <c r="N155" s="399">
        <v>5</v>
      </c>
      <c r="O155" s="400"/>
      <c r="P155" s="417">
        <f t="shared" si="8"/>
        <v>1</v>
      </c>
      <c r="Q155" s="417">
        <f t="shared" si="9"/>
        <v>0</v>
      </c>
      <c r="R155" s="439">
        <v>5</v>
      </c>
      <c r="S155" s="401">
        <v>5</v>
      </c>
    </row>
    <row r="156" spans="2:19" outlineLevel="2" x14ac:dyDescent="0.25">
      <c r="B156" s="366"/>
      <c r="C156" s="438" t="s">
        <v>261</v>
      </c>
      <c r="D156" s="399"/>
      <c r="E156" s="400"/>
      <c r="F156" s="417"/>
      <c r="G156" s="417"/>
      <c r="H156" s="439"/>
      <c r="I156" s="399"/>
      <c r="J156" s="400"/>
      <c r="K156" s="417"/>
      <c r="L156" s="417"/>
      <c r="M156" s="439"/>
      <c r="N156" s="399">
        <v>1</v>
      </c>
      <c r="O156" s="400"/>
      <c r="P156" s="417">
        <f t="shared" si="8"/>
        <v>1</v>
      </c>
      <c r="Q156" s="417">
        <f t="shared" si="9"/>
        <v>0</v>
      </c>
      <c r="R156" s="439">
        <v>1</v>
      </c>
      <c r="S156" s="401">
        <v>1</v>
      </c>
    </row>
    <row r="157" spans="2:19" outlineLevel="1" x14ac:dyDescent="0.25">
      <c r="B157" s="404" t="s">
        <v>355</v>
      </c>
      <c r="C157" s="405"/>
      <c r="D157" s="406"/>
      <c r="E157" s="407"/>
      <c r="F157" s="459"/>
      <c r="G157" s="459"/>
      <c r="H157" s="408"/>
      <c r="I157" s="406"/>
      <c r="J157" s="407"/>
      <c r="K157" s="459"/>
      <c r="L157" s="459"/>
      <c r="M157" s="408"/>
      <c r="N157" s="406">
        <v>41</v>
      </c>
      <c r="O157" s="407">
        <v>108</v>
      </c>
      <c r="P157" s="459">
        <f t="shared" si="8"/>
        <v>0.27516778523489932</v>
      </c>
      <c r="Q157" s="459">
        <f t="shared" si="9"/>
        <v>0.72483221476510062</v>
      </c>
      <c r="R157" s="408">
        <v>149</v>
      </c>
      <c r="S157" s="409">
        <v>149</v>
      </c>
    </row>
    <row r="158" spans="2:19" outlineLevel="2" x14ac:dyDescent="0.25">
      <c r="B158" s="477" t="s">
        <v>12</v>
      </c>
      <c r="C158" s="438" t="s">
        <v>282</v>
      </c>
      <c r="D158" s="399"/>
      <c r="E158" s="400"/>
      <c r="F158" s="417"/>
      <c r="G158" s="417"/>
      <c r="H158" s="439"/>
      <c r="I158" s="399"/>
      <c r="J158" s="400"/>
      <c r="K158" s="417"/>
      <c r="L158" s="417"/>
      <c r="M158" s="439"/>
      <c r="N158" s="399">
        <v>16</v>
      </c>
      <c r="O158" s="400"/>
      <c r="P158" s="417">
        <f t="shared" si="8"/>
        <v>1</v>
      </c>
      <c r="Q158" s="417">
        <f t="shared" si="9"/>
        <v>0</v>
      </c>
      <c r="R158" s="439">
        <v>16</v>
      </c>
      <c r="S158" s="401">
        <v>16</v>
      </c>
    </row>
    <row r="159" spans="2:19" outlineLevel="2" x14ac:dyDescent="0.25">
      <c r="B159" s="366"/>
      <c r="C159" s="438" t="s">
        <v>330</v>
      </c>
      <c r="D159" s="399"/>
      <c r="E159" s="400"/>
      <c r="F159" s="417"/>
      <c r="G159" s="417"/>
      <c r="H159" s="439"/>
      <c r="I159" s="399"/>
      <c r="J159" s="400"/>
      <c r="K159" s="417"/>
      <c r="L159" s="417"/>
      <c r="M159" s="439"/>
      <c r="N159" s="399">
        <v>1</v>
      </c>
      <c r="O159" s="400"/>
      <c r="P159" s="417">
        <f t="shared" si="8"/>
        <v>1</v>
      </c>
      <c r="Q159" s="417">
        <f t="shared" si="9"/>
        <v>0</v>
      </c>
      <c r="R159" s="439">
        <v>1</v>
      </c>
      <c r="S159" s="401">
        <v>1</v>
      </c>
    </row>
    <row r="160" spans="2:19" outlineLevel="2" x14ac:dyDescent="0.25">
      <c r="B160" s="366"/>
      <c r="C160" s="438" t="s">
        <v>319</v>
      </c>
      <c r="D160" s="399"/>
      <c r="E160" s="400"/>
      <c r="F160" s="417"/>
      <c r="G160" s="417"/>
      <c r="H160" s="439"/>
      <c r="I160" s="399"/>
      <c r="J160" s="400"/>
      <c r="K160" s="417"/>
      <c r="L160" s="417"/>
      <c r="M160" s="439"/>
      <c r="N160" s="399">
        <v>2</v>
      </c>
      <c r="O160" s="400"/>
      <c r="P160" s="417">
        <f t="shared" si="8"/>
        <v>1</v>
      </c>
      <c r="Q160" s="417">
        <f t="shared" si="9"/>
        <v>0</v>
      </c>
      <c r="R160" s="439">
        <v>2</v>
      </c>
      <c r="S160" s="401">
        <v>2</v>
      </c>
    </row>
    <row r="161" spans="2:19" outlineLevel="2" x14ac:dyDescent="0.25">
      <c r="B161" s="366"/>
      <c r="C161" s="438" t="s">
        <v>253</v>
      </c>
      <c r="D161" s="399"/>
      <c r="E161" s="400"/>
      <c r="F161" s="417"/>
      <c r="G161" s="417"/>
      <c r="H161" s="439"/>
      <c r="I161" s="399"/>
      <c r="J161" s="400"/>
      <c r="K161" s="417"/>
      <c r="L161" s="417"/>
      <c r="M161" s="439"/>
      <c r="N161" s="399"/>
      <c r="O161" s="400">
        <v>6</v>
      </c>
      <c r="P161" s="417">
        <f t="shared" si="8"/>
        <v>0</v>
      </c>
      <c r="Q161" s="417">
        <f t="shared" si="9"/>
        <v>1</v>
      </c>
      <c r="R161" s="439">
        <v>6</v>
      </c>
      <c r="S161" s="401">
        <v>6</v>
      </c>
    </row>
    <row r="162" spans="2:19" outlineLevel="2" x14ac:dyDescent="0.25">
      <c r="B162" s="366"/>
      <c r="C162" s="438" t="s">
        <v>254</v>
      </c>
      <c r="D162" s="399"/>
      <c r="E162" s="400"/>
      <c r="F162" s="417"/>
      <c r="G162" s="417"/>
      <c r="H162" s="439"/>
      <c r="I162" s="399"/>
      <c r="J162" s="400"/>
      <c r="K162" s="417"/>
      <c r="L162" s="417"/>
      <c r="M162" s="439"/>
      <c r="N162" s="399"/>
      <c r="O162" s="400">
        <v>100</v>
      </c>
      <c r="P162" s="417">
        <f t="shared" si="8"/>
        <v>0</v>
      </c>
      <c r="Q162" s="417">
        <f t="shared" si="9"/>
        <v>1</v>
      </c>
      <c r="R162" s="439">
        <v>100</v>
      </c>
      <c r="S162" s="401">
        <v>100</v>
      </c>
    </row>
    <row r="163" spans="2:19" outlineLevel="2" x14ac:dyDescent="0.25">
      <c r="B163" s="366"/>
      <c r="C163" s="438" t="s">
        <v>257</v>
      </c>
      <c r="D163" s="399"/>
      <c r="E163" s="400"/>
      <c r="F163" s="417"/>
      <c r="G163" s="417"/>
      <c r="H163" s="439"/>
      <c r="I163" s="399"/>
      <c r="J163" s="400"/>
      <c r="K163" s="417"/>
      <c r="L163" s="417"/>
      <c r="M163" s="439"/>
      <c r="N163" s="399"/>
      <c r="O163" s="400">
        <v>4</v>
      </c>
      <c r="P163" s="417">
        <f t="shared" si="8"/>
        <v>0</v>
      </c>
      <c r="Q163" s="417">
        <f t="shared" si="9"/>
        <v>1</v>
      </c>
      <c r="R163" s="439">
        <v>4</v>
      </c>
      <c r="S163" s="401">
        <v>4</v>
      </c>
    </row>
    <row r="164" spans="2:19" outlineLevel="2" x14ac:dyDescent="0.25">
      <c r="B164" s="366"/>
      <c r="C164" s="438" t="s">
        <v>258</v>
      </c>
      <c r="D164" s="399"/>
      <c r="E164" s="400"/>
      <c r="F164" s="417"/>
      <c r="G164" s="417"/>
      <c r="H164" s="439"/>
      <c r="I164" s="399"/>
      <c r="J164" s="400"/>
      <c r="K164" s="417"/>
      <c r="L164" s="417"/>
      <c r="M164" s="439"/>
      <c r="N164" s="399"/>
      <c r="O164" s="400">
        <v>35</v>
      </c>
      <c r="P164" s="417">
        <f t="shared" si="8"/>
        <v>0</v>
      </c>
      <c r="Q164" s="417">
        <f t="shared" si="9"/>
        <v>1</v>
      </c>
      <c r="R164" s="439">
        <v>35</v>
      </c>
      <c r="S164" s="401">
        <v>35</v>
      </c>
    </row>
    <row r="165" spans="2:19" outlineLevel="2" x14ac:dyDescent="0.25">
      <c r="B165" s="366"/>
      <c r="C165" s="438" t="s">
        <v>259</v>
      </c>
      <c r="D165" s="399"/>
      <c r="E165" s="400"/>
      <c r="F165" s="417"/>
      <c r="G165" s="417"/>
      <c r="H165" s="439"/>
      <c r="I165" s="399"/>
      <c r="J165" s="400"/>
      <c r="K165" s="417"/>
      <c r="L165" s="417"/>
      <c r="M165" s="439"/>
      <c r="N165" s="399"/>
      <c r="O165" s="400">
        <v>47</v>
      </c>
      <c r="P165" s="417">
        <f t="shared" si="8"/>
        <v>0</v>
      </c>
      <c r="Q165" s="417">
        <f t="shared" si="9"/>
        <v>1</v>
      </c>
      <c r="R165" s="439">
        <v>47</v>
      </c>
      <c r="S165" s="401">
        <v>47</v>
      </c>
    </row>
    <row r="166" spans="2:19" outlineLevel="2" x14ac:dyDescent="0.25">
      <c r="B166" s="366"/>
      <c r="C166" s="438" t="s">
        <v>260</v>
      </c>
      <c r="D166" s="399"/>
      <c r="E166" s="400"/>
      <c r="F166" s="417"/>
      <c r="G166" s="417"/>
      <c r="H166" s="439"/>
      <c r="I166" s="399"/>
      <c r="J166" s="400"/>
      <c r="K166" s="417"/>
      <c r="L166" s="417"/>
      <c r="M166" s="439"/>
      <c r="N166" s="399">
        <v>5</v>
      </c>
      <c r="O166" s="400"/>
      <c r="P166" s="417">
        <f t="shared" si="8"/>
        <v>1</v>
      </c>
      <c r="Q166" s="417">
        <f t="shared" si="9"/>
        <v>0</v>
      </c>
      <c r="R166" s="439">
        <v>5</v>
      </c>
      <c r="S166" s="401">
        <v>5</v>
      </c>
    </row>
    <row r="167" spans="2:19" outlineLevel="2" x14ac:dyDescent="0.25">
      <c r="B167" s="366"/>
      <c r="C167" s="438" t="s">
        <v>321</v>
      </c>
      <c r="D167" s="399"/>
      <c r="E167" s="400"/>
      <c r="F167" s="417"/>
      <c r="G167" s="417"/>
      <c r="H167" s="439"/>
      <c r="I167" s="399"/>
      <c r="J167" s="400"/>
      <c r="K167" s="417"/>
      <c r="L167" s="417"/>
      <c r="M167" s="439"/>
      <c r="N167" s="399">
        <v>5</v>
      </c>
      <c r="O167" s="400"/>
      <c r="P167" s="417">
        <f t="shared" si="8"/>
        <v>1</v>
      </c>
      <c r="Q167" s="417">
        <f t="shared" si="9"/>
        <v>0</v>
      </c>
      <c r="R167" s="439">
        <v>5</v>
      </c>
      <c r="S167" s="401">
        <v>5</v>
      </c>
    </row>
    <row r="168" spans="2:19" outlineLevel="2" x14ac:dyDescent="0.25">
      <c r="B168" s="366"/>
      <c r="C168" s="438" t="s">
        <v>261</v>
      </c>
      <c r="D168" s="399"/>
      <c r="E168" s="400"/>
      <c r="F168" s="417"/>
      <c r="G168" s="417"/>
      <c r="H168" s="439"/>
      <c r="I168" s="399"/>
      <c r="J168" s="400"/>
      <c r="K168" s="417"/>
      <c r="L168" s="417"/>
      <c r="M168" s="439"/>
      <c r="N168" s="399">
        <v>1</v>
      </c>
      <c r="O168" s="400"/>
      <c r="P168" s="417">
        <f t="shared" si="8"/>
        <v>1</v>
      </c>
      <c r="Q168" s="417">
        <f t="shared" si="9"/>
        <v>0</v>
      </c>
      <c r="R168" s="439">
        <v>1</v>
      </c>
      <c r="S168" s="401">
        <v>1</v>
      </c>
    </row>
    <row r="169" spans="2:19" outlineLevel="1" x14ac:dyDescent="0.25">
      <c r="B169" s="404" t="s">
        <v>356</v>
      </c>
      <c r="C169" s="405"/>
      <c r="D169" s="406"/>
      <c r="E169" s="407"/>
      <c r="F169" s="459"/>
      <c r="G169" s="459"/>
      <c r="H169" s="408"/>
      <c r="I169" s="406"/>
      <c r="J169" s="407"/>
      <c r="K169" s="459"/>
      <c r="L169" s="459"/>
      <c r="M169" s="408"/>
      <c r="N169" s="406">
        <v>30</v>
      </c>
      <c r="O169" s="407">
        <v>192</v>
      </c>
      <c r="P169" s="459">
        <f t="shared" si="8"/>
        <v>0.13513513513513514</v>
      </c>
      <c r="Q169" s="459">
        <f t="shared" si="9"/>
        <v>0.86486486486486491</v>
      </c>
      <c r="R169" s="408">
        <v>222</v>
      </c>
      <c r="S169" s="409">
        <v>222</v>
      </c>
    </row>
    <row r="170" spans="2:19" outlineLevel="2" x14ac:dyDescent="0.25">
      <c r="B170" s="477" t="s">
        <v>29</v>
      </c>
      <c r="C170" s="438" t="s">
        <v>282</v>
      </c>
      <c r="D170" s="399"/>
      <c r="E170" s="400"/>
      <c r="F170" s="417"/>
      <c r="G170" s="417"/>
      <c r="H170" s="439"/>
      <c r="I170" s="399"/>
      <c r="J170" s="400"/>
      <c r="K170" s="417"/>
      <c r="L170" s="417"/>
      <c r="M170" s="439"/>
      <c r="N170" s="399">
        <v>28</v>
      </c>
      <c r="O170" s="400"/>
      <c r="P170" s="417">
        <f t="shared" si="8"/>
        <v>1</v>
      </c>
      <c r="Q170" s="417">
        <f t="shared" si="9"/>
        <v>0</v>
      </c>
      <c r="R170" s="439">
        <v>28</v>
      </c>
      <c r="S170" s="401">
        <v>28</v>
      </c>
    </row>
    <row r="171" spans="2:19" outlineLevel="2" x14ac:dyDescent="0.25">
      <c r="B171" s="366"/>
      <c r="C171" s="438" t="s">
        <v>330</v>
      </c>
      <c r="D171" s="399"/>
      <c r="E171" s="400"/>
      <c r="F171" s="417"/>
      <c r="G171" s="417"/>
      <c r="H171" s="439"/>
      <c r="I171" s="399"/>
      <c r="J171" s="400"/>
      <c r="K171" s="417"/>
      <c r="L171" s="417"/>
      <c r="M171" s="439"/>
      <c r="N171" s="399">
        <v>1</v>
      </c>
      <c r="O171" s="400"/>
      <c r="P171" s="417">
        <f t="shared" si="8"/>
        <v>1</v>
      </c>
      <c r="Q171" s="417">
        <f t="shared" si="9"/>
        <v>0</v>
      </c>
      <c r="R171" s="439">
        <v>1</v>
      </c>
      <c r="S171" s="401">
        <v>1</v>
      </c>
    </row>
    <row r="172" spans="2:19" outlineLevel="2" x14ac:dyDescent="0.25">
      <c r="B172" s="366"/>
      <c r="C172" s="438" t="s">
        <v>328</v>
      </c>
      <c r="D172" s="399"/>
      <c r="E172" s="400"/>
      <c r="F172" s="417"/>
      <c r="G172" s="417"/>
      <c r="H172" s="439"/>
      <c r="I172" s="399"/>
      <c r="J172" s="400"/>
      <c r="K172" s="417"/>
      <c r="L172" s="417"/>
      <c r="M172" s="439"/>
      <c r="N172" s="399">
        <v>2</v>
      </c>
      <c r="O172" s="400"/>
      <c r="P172" s="417">
        <f t="shared" si="8"/>
        <v>1</v>
      </c>
      <c r="Q172" s="417">
        <f t="shared" si="9"/>
        <v>0</v>
      </c>
      <c r="R172" s="439">
        <v>2</v>
      </c>
      <c r="S172" s="401">
        <v>2</v>
      </c>
    </row>
    <row r="173" spans="2:19" outlineLevel="2" x14ac:dyDescent="0.25">
      <c r="B173" s="366"/>
      <c r="C173" s="438" t="s">
        <v>253</v>
      </c>
      <c r="D173" s="399"/>
      <c r="E173" s="400"/>
      <c r="F173" s="417"/>
      <c r="G173" s="417"/>
      <c r="H173" s="439"/>
      <c r="I173" s="399"/>
      <c r="J173" s="400"/>
      <c r="K173" s="417"/>
      <c r="L173" s="417"/>
      <c r="M173" s="439"/>
      <c r="N173" s="399"/>
      <c r="O173" s="400">
        <v>21</v>
      </c>
      <c r="P173" s="417">
        <f t="shared" si="8"/>
        <v>0</v>
      </c>
      <c r="Q173" s="417">
        <f t="shared" si="9"/>
        <v>1</v>
      </c>
      <c r="R173" s="439">
        <v>21</v>
      </c>
      <c r="S173" s="401">
        <v>21</v>
      </c>
    </row>
    <row r="174" spans="2:19" outlineLevel="2" x14ac:dyDescent="0.25">
      <c r="B174" s="366"/>
      <c r="C174" s="438" t="s">
        <v>254</v>
      </c>
      <c r="D174" s="399"/>
      <c r="E174" s="400"/>
      <c r="F174" s="417"/>
      <c r="G174" s="417"/>
      <c r="H174" s="439"/>
      <c r="I174" s="399"/>
      <c r="J174" s="400"/>
      <c r="K174" s="417"/>
      <c r="L174" s="417"/>
      <c r="M174" s="439"/>
      <c r="N174" s="399"/>
      <c r="O174" s="400">
        <v>50</v>
      </c>
      <c r="P174" s="417">
        <f t="shared" si="8"/>
        <v>0</v>
      </c>
      <c r="Q174" s="417">
        <f t="shared" si="9"/>
        <v>1</v>
      </c>
      <c r="R174" s="439">
        <v>50</v>
      </c>
      <c r="S174" s="401">
        <v>50</v>
      </c>
    </row>
    <row r="175" spans="2:19" outlineLevel="2" x14ac:dyDescent="0.25">
      <c r="B175" s="366"/>
      <c r="C175" s="438" t="s">
        <v>255</v>
      </c>
      <c r="D175" s="399"/>
      <c r="E175" s="400"/>
      <c r="F175" s="417"/>
      <c r="G175" s="417"/>
      <c r="H175" s="439"/>
      <c r="I175" s="399">
        <v>2</v>
      </c>
      <c r="J175" s="400"/>
      <c r="K175" s="417">
        <f t="shared" ref="K175:K192" si="12">I175/M175</f>
        <v>1</v>
      </c>
      <c r="L175" s="417">
        <f t="shared" ref="L175:L192" si="13">J175/M175</f>
        <v>0</v>
      </c>
      <c r="M175" s="439">
        <v>2</v>
      </c>
      <c r="N175" s="399">
        <v>19</v>
      </c>
      <c r="O175" s="400"/>
      <c r="P175" s="417">
        <f t="shared" si="8"/>
        <v>1</v>
      </c>
      <c r="Q175" s="417">
        <f t="shared" si="9"/>
        <v>0</v>
      </c>
      <c r="R175" s="439">
        <v>19</v>
      </c>
      <c r="S175" s="401">
        <v>21</v>
      </c>
    </row>
    <row r="176" spans="2:19" outlineLevel="2" x14ac:dyDescent="0.25">
      <c r="B176" s="366"/>
      <c r="C176" s="438" t="s">
        <v>257</v>
      </c>
      <c r="D176" s="399"/>
      <c r="E176" s="400">
        <v>2</v>
      </c>
      <c r="F176" s="417">
        <f t="shared" si="10"/>
        <v>0</v>
      </c>
      <c r="G176" s="417">
        <f t="shared" si="11"/>
        <v>1</v>
      </c>
      <c r="H176" s="439">
        <v>2</v>
      </c>
      <c r="I176" s="399"/>
      <c r="J176" s="400"/>
      <c r="K176" s="417"/>
      <c r="L176" s="417"/>
      <c r="M176" s="439"/>
      <c r="N176" s="399"/>
      <c r="O176" s="400">
        <v>70</v>
      </c>
      <c r="P176" s="417">
        <f t="shared" si="8"/>
        <v>0</v>
      </c>
      <c r="Q176" s="417">
        <f t="shared" si="9"/>
        <v>1</v>
      </c>
      <c r="R176" s="439">
        <v>70</v>
      </c>
      <c r="S176" s="401">
        <v>72</v>
      </c>
    </row>
    <row r="177" spans="2:19" outlineLevel="2" x14ac:dyDescent="0.25">
      <c r="B177" s="366"/>
      <c r="C177" s="438" t="s">
        <v>258</v>
      </c>
      <c r="D177" s="399"/>
      <c r="E177" s="400">
        <v>1</v>
      </c>
      <c r="F177" s="417">
        <f t="shared" si="10"/>
        <v>0</v>
      </c>
      <c r="G177" s="417">
        <f t="shared" si="11"/>
        <v>1</v>
      </c>
      <c r="H177" s="439">
        <v>1</v>
      </c>
      <c r="I177" s="399"/>
      <c r="J177" s="400"/>
      <c r="K177" s="417"/>
      <c r="L177" s="417"/>
      <c r="M177" s="439"/>
      <c r="N177" s="399"/>
      <c r="O177" s="400">
        <v>93</v>
      </c>
      <c r="P177" s="417">
        <f t="shared" si="8"/>
        <v>0</v>
      </c>
      <c r="Q177" s="417">
        <f t="shared" si="9"/>
        <v>1</v>
      </c>
      <c r="R177" s="439">
        <v>93</v>
      </c>
      <c r="S177" s="401">
        <v>94</v>
      </c>
    </row>
    <row r="178" spans="2:19" outlineLevel="2" x14ac:dyDescent="0.25">
      <c r="B178" s="366"/>
      <c r="C178" s="438" t="s">
        <v>259</v>
      </c>
      <c r="D178" s="399"/>
      <c r="E178" s="400"/>
      <c r="F178" s="417"/>
      <c r="G178" s="417"/>
      <c r="H178" s="439"/>
      <c r="I178" s="399"/>
      <c r="J178" s="400"/>
      <c r="K178" s="417"/>
      <c r="L178" s="417"/>
      <c r="M178" s="439"/>
      <c r="N178" s="399"/>
      <c r="O178" s="400">
        <v>26</v>
      </c>
      <c r="P178" s="417">
        <f t="shared" si="8"/>
        <v>0</v>
      </c>
      <c r="Q178" s="417">
        <f t="shared" si="9"/>
        <v>1</v>
      </c>
      <c r="R178" s="439">
        <v>26</v>
      </c>
      <c r="S178" s="401">
        <v>26</v>
      </c>
    </row>
    <row r="179" spans="2:19" outlineLevel="2" x14ac:dyDescent="0.25">
      <c r="B179" s="366"/>
      <c r="C179" s="438" t="s">
        <v>260</v>
      </c>
      <c r="D179" s="399">
        <v>1</v>
      </c>
      <c r="E179" s="400"/>
      <c r="F179" s="417">
        <f t="shared" si="10"/>
        <v>1</v>
      </c>
      <c r="G179" s="417">
        <f t="shared" si="11"/>
        <v>0</v>
      </c>
      <c r="H179" s="439">
        <v>1</v>
      </c>
      <c r="I179" s="399"/>
      <c r="J179" s="400"/>
      <c r="K179" s="417"/>
      <c r="L179" s="417"/>
      <c r="M179" s="439"/>
      <c r="N179" s="399">
        <v>20</v>
      </c>
      <c r="O179" s="400"/>
      <c r="P179" s="417">
        <f t="shared" si="8"/>
        <v>1</v>
      </c>
      <c r="Q179" s="417">
        <f t="shared" si="9"/>
        <v>0</v>
      </c>
      <c r="R179" s="439">
        <v>20</v>
      </c>
      <c r="S179" s="401">
        <v>21</v>
      </c>
    </row>
    <row r="180" spans="2:19" outlineLevel="2" x14ac:dyDescent="0.25">
      <c r="B180" s="366"/>
      <c r="C180" s="438" t="s">
        <v>321</v>
      </c>
      <c r="D180" s="399"/>
      <c r="E180" s="400"/>
      <c r="F180" s="417"/>
      <c r="G180" s="417"/>
      <c r="H180" s="439"/>
      <c r="I180" s="399"/>
      <c r="J180" s="400"/>
      <c r="K180" s="417"/>
      <c r="L180" s="417"/>
      <c r="M180" s="439"/>
      <c r="N180" s="399">
        <v>8</v>
      </c>
      <c r="O180" s="400"/>
      <c r="P180" s="417">
        <f t="shared" si="8"/>
        <v>1</v>
      </c>
      <c r="Q180" s="417">
        <f t="shared" si="9"/>
        <v>0</v>
      </c>
      <c r="R180" s="439">
        <v>8</v>
      </c>
      <c r="S180" s="401">
        <v>8</v>
      </c>
    </row>
    <row r="181" spans="2:19" outlineLevel="2" x14ac:dyDescent="0.25">
      <c r="B181" s="366"/>
      <c r="C181" s="438" t="s">
        <v>261</v>
      </c>
      <c r="D181" s="399"/>
      <c r="E181" s="400"/>
      <c r="F181" s="417"/>
      <c r="G181" s="417"/>
      <c r="H181" s="439"/>
      <c r="I181" s="399">
        <v>2</v>
      </c>
      <c r="J181" s="400"/>
      <c r="K181" s="417">
        <f t="shared" si="12"/>
        <v>1</v>
      </c>
      <c r="L181" s="417">
        <f t="shared" si="13"/>
        <v>0</v>
      </c>
      <c r="M181" s="439">
        <v>2</v>
      </c>
      <c r="N181" s="399">
        <v>1</v>
      </c>
      <c r="O181" s="400"/>
      <c r="P181" s="417">
        <f t="shared" si="8"/>
        <v>1</v>
      </c>
      <c r="Q181" s="417">
        <f t="shared" si="9"/>
        <v>0</v>
      </c>
      <c r="R181" s="439">
        <v>1</v>
      </c>
      <c r="S181" s="401">
        <v>3</v>
      </c>
    </row>
    <row r="182" spans="2:19" outlineLevel="2" x14ac:dyDescent="0.25">
      <c r="B182" s="366"/>
      <c r="C182" s="438" t="s">
        <v>317</v>
      </c>
      <c r="D182" s="399"/>
      <c r="E182" s="400"/>
      <c r="F182" s="417"/>
      <c r="G182" s="417"/>
      <c r="H182" s="439"/>
      <c r="I182" s="399"/>
      <c r="J182" s="400"/>
      <c r="K182" s="417"/>
      <c r="L182" s="417"/>
      <c r="M182" s="439"/>
      <c r="N182" s="399"/>
      <c r="O182" s="400">
        <v>12</v>
      </c>
      <c r="P182" s="417">
        <f t="shared" si="8"/>
        <v>0</v>
      </c>
      <c r="Q182" s="417">
        <f t="shared" si="9"/>
        <v>1</v>
      </c>
      <c r="R182" s="439">
        <v>12</v>
      </c>
      <c r="S182" s="401">
        <v>12</v>
      </c>
    </row>
    <row r="183" spans="2:19" outlineLevel="1" x14ac:dyDescent="0.25">
      <c r="B183" s="404" t="s">
        <v>357</v>
      </c>
      <c r="C183" s="405"/>
      <c r="D183" s="406">
        <v>1</v>
      </c>
      <c r="E183" s="407">
        <v>3</v>
      </c>
      <c r="F183" s="459">
        <f t="shared" si="10"/>
        <v>0.25</v>
      </c>
      <c r="G183" s="459">
        <f t="shared" si="11"/>
        <v>0.75</v>
      </c>
      <c r="H183" s="408">
        <v>4</v>
      </c>
      <c r="I183" s="406">
        <v>4</v>
      </c>
      <c r="J183" s="407"/>
      <c r="K183" s="459">
        <f t="shared" si="12"/>
        <v>1</v>
      </c>
      <c r="L183" s="459">
        <f t="shared" si="13"/>
        <v>0</v>
      </c>
      <c r="M183" s="408">
        <v>4</v>
      </c>
      <c r="N183" s="406">
        <v>79</v>
      </c>
      <c r="O183" s="407">
        <v>272</v>
      </c>
      <c r="P183" s="459">
        <f t="shared" si="8"/>
        <v>0.22507122507122507</v>
      </c>
      <c r="Q183" s="459">
        <f t="shared" si="9"/>
        <v>0.77492877492877488</v>
      </c>
      <c r="R183" s="408">
        <v>351</v>
      </c>
      <c r="S183" s="409">
        <v>359</v>
      </c>
    </row>
    <row r="184" spans="2:19" outlineLevel="2" x14ac:dyDescent="0.25">
      <c r="B184" s="477" t="s">
        <v>15</v>
      </c>
      <c r="C184" s="438" t="s">
        <v>282</v>
      </c>
      <c r="D184" s="399"/>
      <c r="E184" s="400"/>
      <c r="F184" s="417"/>
      <c r="G184" s="417"/>
      <c r="H184" s="439"/>
      <c r="I184" s="399"/>
      <c r="J184" s="400"/>
      <c r="K184" s="417"/>
      <c r="L184" s="417"/>
      <c r="M184" s="439"/>
      <c r="N184" s="399">
        <v>19</v>
      </c>
      <c r="O184" s="400"/>
      <c r="P184" s="417">
        <f t="shared" si="8"/>
        <v>1</v>
      </c>
      <c r="Q184" s="417">
        <f t="shared" si="9"/>
        <v>0</v>
      </c>
      <c r="R184" s="439">
        <v>19</v>
      </c>
      <c r="S184" s="401">
        <v>19</v>
      </c>
    </row>
    <row r="185" spans="2:19" outlineLevel="2" x14ac:dyDescent="0.25">
      <c r="B185" s="366"/>
      <c r="C185" s="438" t="s">
        <v>330</v>
      </c>
      <c r="D185" s="399"/>
      <c r="E185" s="400"/>
      <c r="F185" s="417"/>
      <c r="G185" s="417"/>
      <c r="H185" s="439"/>
      <c r="I185" s="399"/>
      <c r="J185" s="400"/>
      <c r="K185" s="417"/>
      <c r="L185" s="417"/>
      <c r="M185" s="439"/>
      <c r="N185" s="399">
        <v>1</v>
      </c>
      <c r="O185" s="400"/>
      <c r="P185" s="417">
        <f t="shared" si="8"/>
        <v>1</v>
      </c>
      <c r="Q185" s="417">
        <f t="shared" si="9"/>
        <v>0</v>
      </c>
      <c r="R185" s="439">
        <v>1</v>
      </c>
      <c r="S185" s="401">
        <v>1</v>
      </c>
    </row>
    <row r="186" spans="2:19" outlineLevel="2" x14ac:dyDescent="0.25">
      <c r="B186" s="366"/>
      <c r="C186" s="438" t="s">
        <v>253</v>
      </c>
      <c r="D186" s="399"/>
      <c r="E186" s="400"/>
      <c r="F186" s="417"/>
      <c r="G186" s="417"/>
      <c r="H186" s="439"/>
      <c r="I186" s="399"/>
      <c r="J186" s="400"/>
      <c r="K186" s="417"/>
      <c r="L186" s="417"/>
      <c r="M186" s="439"/>
      <c r="N186" s="399"/>
      <c r="O186" s="400">
        <v>3</v>
      </c>
      <c r="P186" s="417">
        <f t="shared" si="8"/>
        <v>0</v>
      </c>
      <c r="Q186" s="417">
        <f t="shared" si="9"/>
        <v>1</v>
      </c>
      <c r="R186" s="439">
        <v>3</v>
      </c>
      <c r="S186" s="401">
        <v>3</v>
      </c>
    </row>
    <row r="187" spans="2:19" outlineLevel="2" x14ac:dyDescent="0.25">
      <c r="B187" s="366"/>
      <c r="C187" s="438" t="s">
        <v>254</v>
      </c>
      <c r="D187" s="399"/>
      <c r="E187" s="400"/>
      <c r="F187" s="417"/>
      <c r="G187" s="417"/>
      <c r="H187" s="439"/>
      <c r="I187" s="399"/>
      <c r="J187" s="400">
        <v>1</v>
      </c>
      <c r="K187" s="417">
        <f t="shared" si="12"/>
        <v>0</v>
      </c>
      <c r="L187" s="417">
        <f t="shared" si="13"/>
        <v>1</v>
      </c>
      <c r="M187" s="439">
        <v>1</v>
      </c>
      <c r="N187" s="399"/>
      <c r="O187" s="400">
        <v>34</v>
      </c>
      <c r="P187" s="417">
        <f t="shared" si="8"/>
        <v>0</v>
      </c>
      <c r="Q187" s="417">
        <f t="shared" si="9"/>
        <v>1</v>
      </c>
      <c r="R187" s="439">
        <v>34</v>
      </c>
      <c r="S187" s="401">
        <v>35</v>
      </c>
    </row>
    <row r="188" spans="2:19" outlineLevel="2" x14ac:dyDescent="0.25">
      <c r="B188" s="366"/>
      <c r="C188" s="438" t="s">
        <v>255</v>
      </c>
      <c r="D188" s="399"/>
      <c r="E188" s="400"/>
      <c r="F188" s="417"/>
      <c r="G188" s="417"/>
      <c r="H188" s="439"/>
      <c r="I188" s="399"/>
      <c r="J188" s="400"/>
      <c r="K188" s="417"/>
      <c r="L188" s="417"/>
      <c r="M188" s="439"/>
      <c r="N188" s="399">
        <v>5</v>
      </c>
      <c r="O188" s="400"/>
      <c r="P188" s="417">
        <f t="shared" si="8"/>
        <v>1</v>
      </c>
      <c r="Q188" s="417">
        <f t="shared" si="9"/>
        <v>0</v>
      </c>
      <c r="R188" s="439">
        <v>5</v>
      </c>
      <c r="S188" s="401">
        <v>5</v>
      </c>
    </row>
    <row r="189" spans="2:19" outlineLevel="2" x14ac:dyDescent="0.25">
      <c r="B189" s="366"/>
      <c r="C189" s="438" t="s">
        <v>258</v>
      </c>
      <c r="D189" s="399"/>
      <c r="E189" s="400">
        <v>1</v>
      </c>
      <c r="F189" s="417">
        <f t="shared" si="10"/>
        <v>0</v>
      </c>
      <c r="G189" s="417">
        <f t="shared" si="11"/>
        <v>1</v>
      </c>
      <c r="H189" s="439">
        <v>1</v>
      </c>
      <c r="I189" s="399"/>
      <c r="J189" s="400"/>
      <c r="K189" s="417"/>
      <c r="L189" s="417"/>
      <c r="M189" s="439"/>
      <c r="N189" s="399"/>
      <c r="O189" s="400">
        <v>127</v>
      </c>
      <c r="P189" s="417">
        <f t="shared" si="8"/>
        <v>0</v>
      </c>
      <c r="Q189" s="417">
        <f t="shared" si="9"/>
        <v>1</v>
      </c>
      <c r="R189" s="439">
        <v>127</v>
      </c>
      <c r="S189" s="401">
        <v>128</v>
      </c>
    </row>
    <row r="190" spans="2:19" outlineLevel="2" x14ac:dyDescent="0.25">
      <c r="B190" s="366"/>
      <c r="C190" s="438" t="s">
        <v>321</v>
      </c>
      <c r="D190" s="399"/>
      <c r="E190" s="400"/>
      <c r="F190" s="417"/>
      <c r="G190" s="417"/>
      <c r="H190" s="439"/>
      <c r="I190" s="399"/>
      <c r="J190" s="400"/>
      <c r="K190" s="417"/>
      <c r="L190" s="417"/>
      <c r="M190" s="439"/>
      <c r="N190" s="399">
        <v>1</v>
      </c>
      <c r="O190" s="400"/>
      <c r="P190" s="417">
        <f t="shared" si="8"/>
        <v>1</v>
      </c>
      <c r="Q190" s="417">
        <f t="shared" si="9"/>
        <v>0</v>
      </c>
      <c r="R190" s="439">
        <v>1</v>
      </c>
      <c r="S190" s="401">
        <v>1</v>
      </c>
    </row>
    <row r="191" spans="2:19" outlineLevel="2" x14ac:dyDescent="0.25">
      <c r="B191" s="366"/>
      <c r="C191" s="438" t="s">
        <v>261</v>
      </c>
      <c r="D191" s="399"/>
      <c r="E191" s="400"/>
      <c r="F191" s="417"/>
      <c r="G191" s="417"/>
      <c r="H191" s="439"/>
      <c r="I191" s="399"/>
      <c r="J191" s="400"/>
      <c r="K191" s="417"/>
      <c r="L191" s="417"/>
      <c r="M191" s="439"/>
      <c r="N191" s="399">
        <v>4</v>
      </c>
      <c r="O191" s="400"/>
      <c r="P191" s="417">
        <f t="shared" si="8"/>
        <v>1</v>
      </c>
      <c r="Q191" s="417">
        <f t="shared" si="9"/>
        <v>0</v>
      </c>
      <c r="R191" s="439">
        <v>4</v>
      </c>
      <c r="S191" s="401">
        <v>4</v>
      </c>
    </row>
    <row r="192" spans="2:19" outlineLevel="1" x14ac:dyDescent="0.25">
      <c r="B192" s="404" t="s">
        <v>358</v>
      </c>
      <c r="C192" s="405"/>
      <c r="D192" s="406"/>
      <c r="E192" s="407">
        <v>1</v>
      </c>
      <c r="F192" s="459">
        <f t="shared" si="10"/>
        <v>0</v>
      </c>
      <c r="G192" s="459">
        <f t="shared" si="11"/>
        <v>1</v>
      </c>
      <c r="H192" s="408">
        <v>1</v>
      </c>
      <c r="I192" s="406"/>
      <c r="J192" s="407">
        <v>1</v>
      </c>
      <c r="K192" s="459">
        <f t="shared" si="12"/>
        <v>0</v>
      </c>
      <c r="L192" s="459">
        <f t="shared" si="13"/>
        <v>1</v>
      </c>
      <c r="M192" s="408">
        <v>1</v>
      </c>
      <c r="N192" s="406">
        <v>30</v>
      </c>
      <c r="O192" s="407">
        <v>164</v>
      </c>
      <c r="P192" s="459">
        <f t="shared" si="8"/>
        <v>0.15463917525773196</v>
      </c>
      <c r="Q192" s="459">
        <f t="shared" si="9"/>
        <v>0.84536082474226804</v>
      </c>
      <c r="R192" s="408">
        <v>194</v>
      </c>
      <c r="S192" s="409">
        <v>196</v>
      </c>
    </row>
    <row r="193" spans="2:19" outlineLevel="2" x14ac:dyDescent="0.25">
      <c r="B193" s="477" t="s">
        <v>26</v>
      </c>
      <c r="C193" s="438" t="s">
        <v>282</v>
      </c>
      <c r="D193" s="399"/>
      <c r="E193" s="400"/>
      <c r="F193" s="417"/>
      <c r="G193" s="417"/>
      <c r="H193" s="439"/>
      <c r="I193" s="399"/>
      <c r="J193" s="400"/>
      <c r="K193" s="417"/>
      <c r="L193" s="417"/>
      <c r="M193" s="439"/>
      <c r="N193" s="399">
        <v>20</v>
      </c>
      <c r="O193" s="400"/>
      <c r="P193" s="417">
        <f t="shared" si="8"/>
        <v>1</v>
      </c>
      <c r="Q193" s="417">
        <f t="shared" si="9"/>
        <v>0</v>
      </c>
      <c r="R193" s="439">
        <v>20</v>
      </c>
      <c r="S193" s="401">
        <v>20</v>
      </c>
    </row>
    <row r="194" spans="2:19" outlineLevel="2" x14ac:dyDescent="0.25">
      <c r="B194" s="366"/>
      <c r="C194" s="438" t="s">
        <v>330</v>
      </c>
      <c r="D194" s="399"/>
      <c r="E194" s="400"/>
      <c r="F194" s="417"/>
      <c r="G194" s="417"/>
      <c r="H194" s="439"/>
      <c r="I194" s="399"/>
      <c r="J194" s="400"/>
      <c r="K194" s="417"/>
      <c r="L194" s="417"/>
      <c r="M194" s="439"/>
      <c r="N194" s="399">
        <v>1</v>
      </c>
      <c r="O194" s="400"/>
      <c r="P194" s="417">
        <f t="shared" si="8"/>
        <v>1</v>
      </c>
      <c r="Q194" s="417">
        <f t="shared" si="9"/>
        <v>0</v>
      </c>
      <c r="R194" s="439">
        <v>1</v>
      </c>
      <c r="S194" s="401">
        <v>1</v>
      </c>
    </row>
    <row r="195" spans="2:19" outlineLevel="2" x14ac:dyDescent="0.25">
      <c r="B195" s="366"/>
      <c r="C195" s="438" t="s">
        <v>319</v>
      </c>
      <c r="D195" s="399"/>
      <c r="E195" s="400"/>
      <c r="F195" s="417"/>
      <c r="G195" s="417"/>
      <c r="H195" s="439"/>
      <c r="I195" s="399"/>
      <c r="J195" s="400"/>
      <c r="K195" s="417"/>
      <c r="L195" s="417"/>
      <c r="M195" s="439"/>
      <c r="N195" s="399">
        <v>1</v>
      </c>
      <c r="O195" s="400"/>
      <c r="P195" s="417">
        <f t="shared" si="8"/>
        <v>1</v>
      </c>
      <c r="Q195" s="417">
        <f t="shared" si="9"/>
        <v>0</v>
      </c>
      <c r="R195" s="439">
        <v>1</v>
      </c>
      <c r="S195" s="401">
        <v>1</v>
      </c>
    </row>
    <row r="196" spans="2:19" outlineLevel="2" x14ac:dyDescent="0.25">
      <c r="B196" s="366"/>
      <c r="C196" s="438" t="s">
        <v>254</v>
      </c>
      <c r="D196" s="399"/>
      <c r="E196" s="400">
        <v>1</v>
      </c>
      <c r="F196" s="417">
        <f t="shared" si="10"/>
        <v>0</v>
      </c>
      <c r="G196" s="417">
        <f t="shared" si="11"/>
        <v>1</v>
      </c>
      <c r="H196" s="439">
        <v>1</v>
      </c>
      <c r="I196" s="399"/>
      <c r="J196" s="400"/>
      <c r="K196" s="417"/>
      <c r="L196" s="417"/>
      <c r="M196" s="439"/>
      <c r="N196" s="399"/>
      <c r="O196" s="400">
        <v>85</v>
      </c>
      <c r="P196" s="417">
        <f t="shared" si="8"/>
        <v>0</v>
      </c>
      <c r="Q196" s="417">
        <f t="shared" si="9"/>
        <v>1</v>
      </c>
      <c r="R196" s="439">
        <v>85</v>
      </c>
      <c r="S196" s="401">
        <v>86</v>
      </c>
    </row>
    <row r="197" spans="2:19" outlineLevel="2" x14ac:dyDescent="0.25">
      <c r="B197" s="366"/>
      <c r="C197" s="438" t="s">
        <v>255</v>
      </c>
      <c r="D197" s="399"/>
      <c r="E197" s="400"/>
      <c r="F197" s="417"/>
      <c r="G197" s="417"/>
      <c r="H197" s="439"/>
      <c r="I197" s="399"/>
      <c r="J197" s="400"/>
      <c r="K197" s="417"/>
      <c r="L197" s="417"/>
      <c r="M197" s="439"/>
      <c r="N197" s="399">
        <v>8</v>
      </c>
      <c r="O197" s="400"/>
      <c r="P197" s="417">
        <f t="shared" si="8"/>
        <v>1</v>
      </c>
      <c r="Q197" s="417">
        <f t="shared" si="9"/>
        <v>0</v>
      </c>
      <c r="R197" s="439">
        <v>8</v>
      </c>
      <c r="S197" s="401">
        <v>8</v>
      </c>
    </row>
    <row r="198" spans="2:19" outlineLevel="2" x14ac:dyDescent="0.25">
      <c r="B198" s="366"/>
      <c r="C198" s="438" t="s">
        <v>258</v>
      </c>
      <c r="D198" s="399"/>
      <c r="E198" s="400"/>
      <c r="F198" s="417"/>
      <c r="G198" s="417"/>
      <c r="H198" s="439"/>
      <c r="I198" s="399"/>
      <c r="J198" s="400"/>
      <c r="K198" s="417"/>
      <c r="L198" s="417"/>
      <c r="M198" s="439"/>
      <c r="N198" s="399"/>
      <c r="O198" s="400">
        <v>85</v>
      </c>
      <c r="P198" s="417">
        <f t="shared" si="8"/>
        <v>0</v>
      </c>
      <c r="Q198" s="417">
        <f t="shared" si="9"/>
        <v>1</v>
      </c>
      <c r="R198" s="439">
        <v>85</v>
      </c>
      <c r="S198" s="401">
        <v>85</v>
      </c>
    </row>
    <row r="199" spans="2:19" outlineLevel="2" x14ac:dyDescent="0.25">
      <c r="B199" s="366"/>
      <c r="C199" s="438" t="s">
        <v>259</v>
      </c>
      <c r="D199" s="399"/>
      <c r="E199" s="400"/>
      <c r="F199" s="417"/>
      <c r="G199" s="417"/>
      <c r="H199" s="439"/>
      <c r="I199" s="399"/>
      <c r="J199" s="400"/>
      <c r="K199" s="417"/>
      <c r="L199" s="417"/>
      <c r="M199" s="439"/>
      <c r="N199" s="399"/>
      <c r="O199" s="400">
        <v>41</v>
      </c>
      <c r="P199" s="417">
        <f t="shared" si="8"/>
        <v>0</v>
      </c>
      <c r="Q199" s="417">
        <f t="shared" si="9"/>
        <v>1</v>
      </c>
      <c r="R199" s="439">
        <v>41</v>
      </c>
      <c r="S199" s="401">
        <v>41</v>
      </c>
    </row>
    <row r="200" spans="2:19" outlineLevel="2" x14ac:dyDescent="0.25">
      <c r="B200" s="366"/>
      <c r="C200" s="438" t="s">
        <v>260</v>
      </c>
      <c r="D200" s="399"/>
      <c r="E200" s="400"/>
      <c r="F200" s="417"/>
      <c r="G200" s="417"/>
      <c r="H200" s="439"/>
      <c r="I200" s="399"/>
      <c r="J200" s="400"/>
      <c r="K200" s="417"/>
      <c r="L200" s="417"/>
      <c r="M200" s="439"/>
      <c r="N200" s="399">
        <v>2</v>
      </c>
      <c r="O200" s="400"/>
      <c r="P200" s="417">
        <f t="shared" si="8"/>
        <v>1</v>
      </c>
      <c r="Q200" s="417">
        <f t="shared" si="9"/>
        <v>0</v>
      </c>
      <c r="R200" s="439">
        <v>2</v>
      </c>
      <c r="S200" s="401">
        <v>2</v>
      </c>
    </row>
    <row r="201" spans="2:19" outlineLevel="2" x14ac:dyDescent="0.25">
      <c r="B201" s="366"/>
      <c r="C201" s="438" t="s">
        <v>321</v>
      </c>
      <c r="D201" s="399"/>
      <c r="E201" s="400"/>
      <c r="F201" s="417"/>
      <c r="G201" s="417"/>
      <c r="H201" s="439"/>
      <c r="I201" s="399"/>
      <c r="J201" s="400"/>
      <c r="K201" s="417"/>
      <c r="L201" s="417"/>
      <c r="M201" s="439"/>
      <c r="N201" s="399">
        <v>4</v>
      </c>
      <c r="O201" s="400"/>
      <c r="P201" s="417">
        <f t="shared" si="8"/>
        <v>1</v>
      </c>
      <c r="Q201" s="417">
        <f t="shared" si="9"/>
        <v>0</v>
      </c>
      <c r="R201" s="439">
        <v>4</v>
      </c>
      <c r="S201" s="401">
        <v>4</v>
      </c>
    </row>
    <row r="202" spans="2:19" outlineLevel="2" x14ac:dyDescent="0.25">
      <c r="B202" s="366"/>
      <c r="C202" s="438" t="s">
        <v>261</v>
      </c>
      <c r="D202" s="399"/>
      <c r="E202" s="400"/>
      <c r="F202" s="417"/>
      <c r="G202" s="417"/>
      <c r="H202" s="439"/>
      <c r="I202" s="399"/>
      <c r="J202" s="400"/>
      <c r="K202" s="417"/>
      <c r="L202" s="417"/>
      <c r="M202" s="439"/>
      <c r="N202" s="399">
        <v>2</v>
      </c>
      <c r="O202" s="400"/>
      <c r="P202" s="417">
        <f t="shared" ref="P202:P265" si="14">N202/R202</f>
        <v>1</v>
      </c>
      <c r="Q202" s="417">
        <f t="shared" ref="Q202:Q265" si="15">O202/R202</f>
        <v>0</v>
      </c>
      <c r="R202" s="439">
        <v>2</v>
      </c>
      <c r="S202" s="401">
        <v>2</v>
      </c>
    </row>
    <row r="203" spans="2:19" outlineLevel="1" x14ac:dyDescent="0.25">
      <c r="B203" s="404" t="s">
        <v>359</v>
      </c>
      <c r="C203" s="405"/>
      <c r="D203" s="406"/>
      <c r="E203" s="407">
        <v>1</v>
      </c>
      <c r="F203" s="459">
        <f t="shared" ref="F203:F261" si="16">D203/H203</f>
        <v>0</v>
      </c>
      <c r="G203" s="459">
        <f t="shared" ref="G203:G261" si="17">E203/H203</f>
        <v>1</v>
      </c>
      <c r="H203" s="408">
        <v>1</v>
      </c>
      <c r="I203" s="406"/>
      <c r="J203" s="407"/>
      <c r="K203" s="459"/>
      <c r="L203" s="459"/>
      <c r="M203" s="408"/>
      <c r="N203" s="406">
        <v>38</v>
      </c>
      <c r="O203" s="407">
        <v>211</v>
      </c>
      <c r="P203" s="459">
        <f t="shared" si="14"/>
        <v>0.15261044176706828</v>
      </c>
      <c r="Q203" s="459">
        <f t="shared" si="15"/>
        <v>0.84738955823293172</v>
      </c>
      <c r="R203" s="408">
        <v>249</v>
      </c>
      <c r="S203" s="409">
        <v>250</v>
      </c>
    </row>
    <row r="204" spans="2:19" outlineLevel="2" x14ac:dyDescent="0.25">
      <c r="B204" s="477" t="s">
        <v>16</v>
      </c>
      <c r="C204" s="438" t="s">
        <v>282</v>
      </c>
      <c r="D204" s="399">
        <v>2</v>
      </c>
      <c r="E204" s="400"/>
      <c r="F204" s="417">
        <f t="shared" si="16"/>
        <v>1</v>
      </c>
      <c r="G204" s="417">
        <f t="shared" si="17"/>
        <v>0</v>
      </c>
      <c r="H204" s="439">
        <v>2</v>
      </c>
      <c r="I204" s="399"/>
      <c r="J204" s="400"/>
      <c r="K204" s="417"/>
      <c r="L204" s="417"/>
      <c r="M204" s="439"/>
      <c r="N204" s="399">
        <v>6</v>
      </c>
      <c r="O204" s="400"/>
      <c r="P204" s="417">
        <f t="shared" si="14"/>
        <v>1</v>
      </c>
      <c r="Q204" s="417">
        <f t="shared" si="15"/>
        <v>0</v>
      </c>
      <c r="R204" s="439">
        <v>6</v>
      </c>
      <c r="S204" s="401">
        <v>8</v>
      </c>
    </row>
    <row r="205" spans="2:19" outlineLevel="2" x14ac:dyDescent="0.25">
      <c r="B205" s="366"/>
      <c r="C205" s="438" t="s">
        <v>330</v>
      </c>
      <c r="D205" s="399"/>
      <c r="E205" s="400"/>
      <c r="F205" s="417"/>
      <c r="G205" s="417"/>
      <c r="H205" s="439"/>
      <c r="I205" s="399"/>
      <c r="J205" s="400"/>
      <c r="K205" s="417"/>
      <c r="L205" s="417"/>
      <c r="M205" s="439"/>
      <c r="N205" s="399">
        <v>1</v>
      </c>
      <c r="O205" s="400"/>
      <c r="P205" s="417">
        <f t="shared" si="14"/>
        <v>1</v>
      </c>
      <c r="Q205" s="417">
        <f t="shared" si="15"/>
        <v>0</v>
      </c>
      <c r="R205" s="439">
        <v>1</v>
      </c>
      <c r="S205" s="401">
        <v>1</v>
      </c>
    </row>
    <row r="206" spans="2:19" outlineLevel="2" x14ac:dyDescent="0.25">
      <c r="B206" s="366"/>
      <c r="C206" s="438" t="s">
        <v>319</v>
      </c>
      <c r="D206" s="399"/>
      <c r="E206" s="400"/>
      <c r="F206" s="417"/>
      <c r="G206" s="417"/>
      <c r="H206" s="439"/>
      <c r="I206" s="399"/>
      <c r="J206" s="400"/>
      <c r="K206" s="417"/>
      <c r="L206" s="417"/>
      <c r="M206" s="439"/>
      <c r="N206" s="399">
        <v>1</v>
      </c>
      <c r="O206" s="400"/>
      <c r="P206" s="417">
        <f t="shared" si="14"/>
        <v>1</v>
      </c>
      <c r="Q206" s="417">
        <f t="shared" si="15"/>
        <v>0</v>
      </c>
      <c r="R206" s="439">
        <v>1</v>
      </c>
      <c r="S206" s="401">
        <v>1</v>
      </c>
    </row>
    <row r="207" spans="2:19" outlineLevel="2" x14ac:dyDescent="0.25">
      <c r="B207" s="366"/>
      <c r="C207" s="438" t="s">
        <v>328</v>
      </c>
      <c r="D207" s="399"/>
      <c r="E207" s="400"/>
      <c r="F207" s="417"/>
      <c r="G207" s="417"/>
      <c r="H207" s="439"/>
      <c r="I207" s="399"/>
      <c r="J207" s="400"/>
      <c r="K207" s="417"/>
      <c r="L207" s="417"/>
      <c r="M207" s="439"/>
      <c r="N207" s="399">
        <v>1</v>
      </c>
      <c r="O207" s="400"/>
      <c r="P207" s="417">
        <f t="shared" si="14"/>
        <v>1</v>
      </c>
      <c r="Q207" s="417">
        <f t="shared" si="15"/>
        <v>0</v>
      </c>
      <c r="R207" s="439">
        <v>1</v>
      </c>
      <c r="S207" s="401">
        <v>1</v>
      </c>
    </row>
    <row r="208" spans="2:19" outlineLevel="2" x14ac:dyDescent="0.25">
      <c r="B208" s="366"/>
      <c r="C208" s="438" t="s">
        <v>254</v>
      </c>
      <c r="D208" s="399"/>
      <c r="E208" s="400"/>
      <c r="F208" s="417"/>
      <c r="G208" s="417"/>
      <c r="H208" s="439"/>
      <c r="I208" s="399"/>
      <c r="J208" s="400"/>
      <c r="K208" s="417"/>
      <c r="L208" s="417"/>
      <c r="M208" s="439"/>
      <c r="N208" s="399"/>
      <c r="O208" s="400">
        <v>38</v>
      </c>
      <c r="P208" s="417">
        <f t="shared" si="14"/>
        <v>0</v>
      </c>
      <c r="Q208" s="417">
        <f t="shared" si="15"/>
        <v>1</v>
      </c>
      <c r="R208" s="439">
        <v>38</v>
      </c>
      <c r="S208" s="401">
        <v>38</v>
      </c>
    </row>
    <row r="209" spans="2:19" outlineLevel="2" x14ac:dyDescent="0.25">
      <c r="B209" s="366"/>
      <c r="C209" s="438" t="s">
        <v>255</v>
      </c>
      <c r="D209" s="399"/>
      <c r="E209" s="400"/>
      <c r="F209" s="417"/>
      <c r="G209" s="417"/>
      <c r="H209" s="439"/>
      <c r="I209" s="399"/>
      <c r="J209" s="400"/>
      <c r="K209" s="417"/>
      <c r="L209" s="417"/>
      <c r="M209" s="439"/>
      <c r="N209" s="399">
        <v>33</v>
      </c>
      <c r="O209" s="400"/>
      <c r="P209" s="417">
        <f t="shared" si="14"/>
        <v>1</v>
      </c>
      <c r="Q209" s="417">
        <f t="shared" si="15"/>
        <v>0</v>
      </c>
      <c r="R209" s="439">
        <v>33</v>
      </c>
      <c r="S209" s="401">
        <v>33</v>
      </c>
    </row>
    <row r="210" spans="2:19" outlineLevel="2" x14ac:dyDescent="0.25">
      <c r="B210" s="366"/>
      <c r="C210" s="438" t="s">
        <v>257</v>
      </c>
      <c r="D210" s="399"/>
      <c r="E210" s="400">
        <v>2</v>
      </c>
      <c r="F210" s="417">
        <f t="shared" si="16"/>
        <v>0</v>
      </c>
      <c r="G210" s="417">
        <f t="shared" si="17"/>
        <v>1</v>
      </c>
      <c r="H210" s="439">
        <v>2</v>
      </c>
      <c r="I210" s="399"/>
      <c r="J210" s="400"/>
      <c r="K210" s="417"/>
      <c r="L210" s="417"/>
      <c r="M210" s="439"/>
      <c r="N210" s="399"/>
      <c r="O210" s="400">
        <v>1</v>
      </c>
      <c r="P210" s="417">
        <f t="shared" si="14"/>
        <v>0</v>
      </c>
      <c r="Q210" s="417">
        <f t="shared" si="15"/>
        <v>1</v>
      </c>
      <c r="R210" s="439">
        <v>1</v>
      </c>
      <c r="S210" s="401">
        <v>3</v>
      </c>
    </row>
    <row r="211" spans="2:19" outlineLevel="2" x14ac:dyDescent="0.25">
      <c r="B211" s="366"/>
      <c r="C211" s="438" t="s">
        <v>258</v>
      </c>
      <c r="D211" s="399"/>
      <c r="E211" s="400">
        <v>1</v>
      </c>
      <c r="F211" s="417">
        <f t="shared" si="16"/>
        <v>0</v>
      </c>
      <c r="G211" s="417">
        <f t="shared" si="17"/>
        <v>1</v>
      </c>
      <c r="H211" s="439">
        <v>1</v>
      </c>
      <c r="I211" s="399"/>
      <c r="J211" s="400"/>
      <c r="K211" s="417"/>
      <c r="L211" s="417"/>
      <c r="M211" s="439"/>
      <c r="N211" s="399"/>
      <c r="O211" s="400">
        <v>96</v>
      </c>
      <c r="P211" s="417">
        <f t="shared" si="14"/>
        <v>0</v>
      </c>
      <c r="Q211" s="417">
        <f t="shared" si="15"/>
        <v>1</v>
      </c>
      <c r="R211" s="439">
        <v>96</v>
      </c>
      <c r="S211" s="401">
        <v>97</v>
      </c>
    </row>
    <row r="212" spans="2:19" outlineLevel="2" x14ac:dyDescent="0.25">
      <c r="B212" s="366"/>
      <c r="C212" s="438" t="s">
        <v>260</v>
      </c>
      <c r="D212" s="399"/>
      <c r="E212" s="400"/>
      <c r="F212" s="417"/>
      <c r="G212" s="417"/>
      <c r="H212" s="439"/>
      <c r="I212" s="399"/>
      <c r="J212" s="400"/>
      <c r="K212" s="417"/>
      <c r="L212" s="417"/>
      <c r="M212" s="439"/>
      <c r="N212" s="399">
        <v>4</v>
      </c>
      <c r="O212" s="400"/>
      <c r="P212" s="417">
        <f t="shared" si="14"/>
        <v>1</v>
      </c>
      <c r="Q212" s="417">
        <f t="shared" si="15"/>
        <v>0</v>
      </c>
      <c r="R212" s="439">
        <v>4</v>
      </c>
      <c r="S212" s="401">
        <v>4</v>
      </c>
    </row>
    <row r="213" spans="2:19" outlineLevel="2" x14ac:dyDescent="0.25">
      <c r="B213" s="366"/>
      <c r="C213" s="438" t="s">
        <v>321</v>
      </c>
      <c r="D213" s="399"/>
      <c r="E213" s="400"/>
      <c r="F213" s="417"/>
      <c r="G213" s="417"/>
      <c r="H213" s="439"/>
      <c r="I213" s="399"/>
      <c r="J213" s="400"/>
      <c r="K213" s="417"/>
      <c r="L213" s="417"/>
      <c r="M213" s="439"/>
      <c r="N213" s="399">
        <v>12</v>
      </c>
      <c r="O213" s="400"/>
      <c r="P213" s="417">
        <f t="shared" si="14"/>
        <v>1</v>
      </c>
      <c r="Q213" s="417">
        <f t="shared" si="15"/>
        <v>0</v>
      </c>
      <c r="R213" s="439">
        <v>12</v>
      </c>
      <c r="S213" s="401">
        <v>12</v>
      </c>
    </row>
    <row r="214" spans="2:19" outlineLevel="2" x14ac:dyDescent="0.25">
      <c r="B214" s="366"/>
      <c r="C214" s="438" t="s">
        <v>261</v>
      </c>
      <c r="D214" s="399"/>
      <c r="E214" s="400"/>
      <c r="F214" s="417"/>
      <c r="G214" s="417"/>
      <c r="H214" s="439"/>
      <c r="I214" s="399"/>
      <c r="J214" s="400"/>
      <c r="K214" s="417"/>
      <c r="L214" s="417"/>
      <c r="M214" s="439"/>
      <c r="N214" s="399">
        <v>4</v>
      </c>
      <c r="O214" s="400"/>
      <c r="P214" s="417">
        <f t="shared" si="14"/>
        <v>1</v>
      </c>
      <c r="Q214" s="417">
        <f t="shared" si="15"/>
        <v>0</v>
      </c>
      <c r="R214" s="439">
        <v>4</v>
      </c>
      <c r="S214" s="401">
        <v>4</v>
      </c>
    </row>
    <row r="215" spans="2:19" outlineLevel="1" x14ac:dyDescent="0.25">
      <c r="B215" s="404" t="s">
        <v>360</v>
      </c>
      <c r="C215" s="405"/>
      <c r="D215" s="406">
        <v>2</v>
      </c>
      <c r="E215" s="407">
        <v>3</v>
      </c>
      <c r="F215" s="459">
        <f t="shared" si="16"/>
        <v>0.4</v>
      </c>
      <c r="G215" s="459">
        <f t="shared" si="17"/>
        <v>0.6</v>
      </c>
      <c r="H215" s="408">
        <v>5</v>
      </c>
      <c r="I215" s="406"/>
      <c r="J215" s="407"/>
      <c r="K215" s="459"/>
      <c r="L215" s="459"/>
      <c r="M215" s="408"/>
      <c r="N215" s="406">
        <v>62</v>
      </c>
      <c r="O215" s="407">
        <v>135</v>
      </c>
      <c r="P215" s="459">
        <f t="shared" si="14"/>
        <v>0.31472081218274112</v>
      </c>
      <c r="Q215" s="459">
        <f t="shared" si="15"/>
        <v>0.68527918781725883</v>
      </c>
      <c r="R215" s="408">
        <v>197</v>
      </c>
      <c r="S215" s="409">
        <v>202</v>
      </c>
    </row>
    <row r="216" spans="2:19" outlineLevel="2" x14ac:dyDescent="0.25">
      <c r="B216" s="477" t="s">
        <v>23</v>
      </c>
      <c r="C216" s="438" t="s">
        <v>282</v>
      </c>
      <c r="D216" s="399">
        <v>5</v>
      </c>
      <c r="E216" s="400"/>
      <c r="F216" s="417">
        <f t="shared" si="16"/>
        <v>1</v>
      </c>
      <c r="G216" s="417">
        <f t="shared" si="17"/>
        <v>0</v>
      </c>
      <c r="H216" s="439">
        <v>5</v>
      </c>
      <c r="I216" s="399"/>
      <c r="J216" s="400"/>
      <c r="K216" s="417"/>
      <c r="L216" s="417"/>
      <c r="M216" s="439"/>
      <c r="N216" s="399">
        <v>34</v>
      </c>
      <c r="O216" s="400"/>
      <c r="P216" s="417">
        <f t="shared" si="14"/>
        <v>1</v>
      </c>
      <c r="Q216" s="417">
        <f t="shared" si="15"/>
        <v>0</v>
      </c>
      <c r="R216" s="439">
        <v>34</v>
      </c>
      <c r="S216" s="401">
        <v>39</v>
      </c>
    </row>
    <row r="217" spans="2:19" outlineLevel="2" x14ac:dyDescent="0.25">
      <c r="B217" s="366"/>
      <c r="C217" s="438" t="s">
        <v>330</v>
      </c>
      <c r="D217" s="399"/>
      <c r="E217" s="400"/>
      <c r="F217" s="417"/>
      <c r="G217" s="417"/>
      <c r="H217" s="439"/>
      <c r="I217" s="399"/>
      <c r="J217" s="400"/>
      <c r="K217" s="417"/>
      <c r="L217" s="417"/>
      <c r="M217" s="439"/>
      <c r="N217" s="399">
        <v>1</v>
      </c>
      <c r="O217" s="400"/>
      <c r="P217" s="417">
        <f t="shared" si="14"/>
        <v>1</v>
      </c>
      <c r="Q217" s="417">
        <f t="shared" si="15"/>
        <v>0</v>
      </c>
      <c r="R217" s="439">
        <v>1</v>
      </c>
      <c r="S217" s="401">
        <v>1</v>
      </c>
    </row>
    <row r="218" spans="2:19" outlineLevel="2" x14ac:dyDescent="0.25">
      <c r="B218" s="366"/>
      <c r="C218" s="438" t="s">
        <v>319</v>
      </c>
      <c r="D218" s="399"/>
      <c r="E218" s="400"/>
      <c r="F218" s="417"/>
      <c r="G218" s="417"/>
      <c r="H218" s="439"/>
      <c r="I218" s="399"/>
      <c r="J218" s="400"/>
      <c r="K218" s="417"/>
      <c r="L218" s="417"/>
      <c r="M218" s="439"/>
      <c r="N218" s="399">
        <v>3</v>
      </c>
      <c r="O218" s="400"/>
      <c r="P218" s="417">
        <f t="shared" si="14"/>
        <v>1</v>
      </c>
      <c r="Q218" s="417">
        <f t="shared" si="15"/>
        <v>0</v>
      </c>
      <c r="R218" s="439">
        <v>3</v>
      </c>
      <c r="S218" s="401">
        <v>3</v>
      </c>
    </row>
    <row r="219" spans="2:19" outlineLevel="2" x14ac:dyDescent="0.25">
      <c r="B219" s="366"/>
      <c r="C219" s="438" t="s">
        <v>328</v>
      </c>
      <c r="D219" s="399"/>
      <c r="E219" s="400"/>
      <c r="F219" s="417"/>
      <c r="G219" s="417"/>
      <c r="H219" s="439"/>
      <c r="I219" s="399"/>
      <c r="J219" s="400"/>
      <c r="K219" s="417"/>
      <c r="L219" s="417"/>
      <c r="M219" s="439"/>
      <c r="N219" s="399">
        <v>1</v>
      </c>
      <c r="O219" s="400"/>
      <c r="P219" s="417">
        <f t="shared" si="14"/>
        <v>1</v>
      </c>
      <c r="Q219" s="417">
        <f t="shared" si="15"/>
        <v>0</v>
      </c>
      <c r="R219" s="439">
        <v>1</v>
      </c>
      <c r="S219" s="401">
        <v>1</v>
      </c>
    </row>
    <row r="220" spans="2:19" outlineLevel="2" x14ac:dyDescent="0.25">
      <c r="B220" s="366"/>
      <c r="C220" s="438" t="s">
        <v>253</v>
      </c>
      <c r="D220" s="399"/>
      <c r="E220" s="400"/>
      <c r="F220" s="417"/>
      <c r="G220" s="417"/>
      <c r="H220" s="439"/>
      <c r="I220" s="399"/>
      <c r="J220" s="400"/>
      <c r="K220" s="417"/>
      <c r="L220" s="417"/>
      <c r="M220" s="439"/>
      <c r="N220" s="399"/>
      <c r="O220" s="400">
        <v>3</v>
      </c>
      <c r="P220" s="417">
        <f t="shared" si="14"/>
        <v>0</v>
      </c>
      <c r="Q220" s="417">
        <f t="shared" si="15"/>
        <v>1</v>
      </c>
      <c r="R220" s="439">
        <v>3</v>
      </c>
      <c r="S220" s="401">
        <v>3</v>
      </c>
    </row>
    <row r="221" spans="2:19" outlineLevel="2" x14ac:dyDescent="0.25">
      <c r="B221" s="366"/>
      <c r="C221" s="438" t="s">
        <v>254</v>
      </c>
      <c r="D221" s="399"/>
      <c r="E221" s="400">
        <v>3</v>
      </c>
      <c r="F221" s="417">
        <f t="shared" si="16"/>
        <v>0</v>
      </c>
      <c r="G221" s="417">
        <f t="shared" si="17"/>
        <v>1</v>
      </c>
      <c r="H221" s="439">
        <v>3</v>
      </c>
      <c r="I221" s="399"/>
      <c r="J221" s="400">
        <v>1</v>
      </c>
      <c r="K221" s="417">
        <f t="shared" ref="K221:K259" si="18">I221/M221</f>
        <v>0</v>
      </c>
      <c r="L221" s="417">
        <f t="shared" ref="L221:L259" si="19">J221/M221</f>
        <v>1</v>
      </c>
      <c r="M221" s="439">
        <v>1</v>
      </c>
      <c r="N221" s="399"/>
      <c r="O221" s="400">
        <v>54</v>
      </c>
      <c r="P221" s="417">
        <f t="shared" si="14"/>
        <v>0</v>
      </c>
      <c r="Q221" s="417">
        <f t="shared" si="15"/>
        <v>1</v>
      </c>
      <c r="R221" s="439">
        <v>54</v>
      </c>
      <c r="S221" s="401">
        <v>58</v>
      </c>
    </row>
    <row r="222" spans="2:19" outlineLevel="2" x14ac:dyDescent="0.25">
      <c r="B222" s="366"/>
      <c r="C222" s="438" t="s">
        <v>255</v>
      </c>
      <c r="D222" s="399">
        <v>5</v>
      </c>
      <c r="E222" s="400"/>
      <c r="F222" s="417">
        <f t="shared" si="16"/>
        <v>1</v>
      </c>
      <c r="G222" s="417">
        <f t="shared" si="17"/>
        <v>0</v>
      </c>
      <c r="H222" s="439">
        <v>5</v>
      </c>
      <c r="I222" s="399">
        <v>1</v>
      </c>
      <c r="J222" s="400"/>
      <c r="K222" s="417">
        <f t="shared" si="18"/>
        <v>1</v>
      </c>
      <c r="L222" s="417">
        <f t="shared" si="19"/>
        <v>0</v>
      </c>
      <c r="M222" s="439">
        <v>1</v>
      </c>
      <c r="N222" s="399">
        <v>27</v>
      </c>
      <c r="O222" s="400"/>
      <c r="P222" s="417">
        <f t="shared" si="14"/>
        <v>1</v>
      </c>
      <c r="Q222" s="417">
        <f t="shared" si="15"/>
        <v>0</v>
      </c>
      <c r="R222" s="439">
        <v>27</v>
      </c>
      <c r="S222" s="401">
        <v>33</v>
      </c>
    </row>
    <row r="223" spans="2:19" outlineLevel="2" x14ac:dyDescent="0.25">
      <c r="B223" s="366"/>
      <c r="C223" s="438" t="s">
        <v>257</v>
      </c>
      <c r="D223" s="399"/>
      <c r="E223" s="400"/>
      <c r="F223" s="417"/>
      <c r="G223" s="417"/>
      <c r="H223" s="439"/>
      <c r="I223" s="399"/>
      <c r="J223" s="400"/>
      <c r="K223" s="417"/>
      <c r="L223" s="417"/>
      <c r="M223" s="439"/>
      <c r="N223" s="399"/>
      <c r="O223" s="400">
        <v>1</v>
      </c>
      <c r="P223" s="417">
        <f t="shared" si="14"/>
        <v>0</v>
      </c>
      <c r="Q223" s="417">
        <f t="shared" si="15"/>
        <v>1</v>
      </c>
      <c r="R223" s="439">
        <v>1</v>
      </c>
      <c r="S223" s="401">
        <v>1</v>
      </c>
    </row>
    <row r="224" spans="2:19" outlineLevel="2" x14ac:dyDescent="0.25">
      <c r="B224" s="366"/>
      <c r="C224" s="438" t="s">
        <v>258</v>
      </c>
      <c r="D224" s="399"/>
      <c r="E224" s="400">
        <v>17</v>
      </c>
      <c r="F224" s="417">
        <f t="shared" si="16"/>
        <v>0</v>
      </c>
      <c r="G224" s="417">
        <f t="shared" si="17"/>
        <v>1</v>
      </c>
      <c r="H224" s="439">
        <v>17</v>
      </c>
      <c r="I224" s="399"/>
      <c r="J224" s="400">
        <v>1</v>
      </c>
      <c r="K224" s="417">
        <f t="shared" si="18"/>
        <v>0</v>
      </c>
      <c r="L224" s="417">
        <f t="shared" si="19"/>
        <v>1</v>
      </c>
      <c r="M224" s="439">
        <v>1</v>
      </c>
      <c r="N224" s="399"/>
      <c r="O224" s="400">
        <v>82</v>
      </c>
      <c r="P224" s="417">
        <f t="shared" si="14"/>
        <v>0</v>
      </c>
      <c r="Q224" s="417">
        <f t="shared" si="15"/>
        <v>1</v>
      </c>
      <c r="R224" s="439">
        <v>82</v>
      </c>
      <c r="S224" s="401">
        <v>100</v>
      </c>
    </row>
    <row r="225" spans="2:19" outlineLevel="2" x14ac:dyDescent="0.25">
      <c r="B225" s="366"/>
      <c r="C225" s="438" t="s">
        <v>259</v>
      </c>
      <c r="D225" s="399"/>
      <c r="E225" s="400">
        <v>3</v>
      </c>
      <c r="F225" s="417">
        <f t="shared" si="16"/>
        <v>0</v>
      </c>
      <c r="G225" s="417">
        <f t="shared" si="17"/>
        <v>1</v>
      </c>
      <c r="H225" s="439">
        <v>3</v>
      </c>
      <c r="I225" s="399"/>
      <c r="J225" s="400">
        <v>1</v>
      </c>
      <c r="K225" s="417">
        <f t="shared" si="18"/>
        <v>0</v>
      </c>
      <c r="L225" s="417">
        <f t="shared" si="19"/>
        <v>1</v>
      </c>
      <c r="M225" s="439">
        <v>1</v>
      </c>
      <c r="N225" s="399"/>
      <c r="O225" s="400">
        <v>61</v>
      </c>
      <c r="P225" s="417">
        <f t="shared" si="14"/>
        <v>0</v>
      </c>
      <c r="Q225" s="417">
        <f t="shared" si="15"/>
        <v>1</v>
      </c>
      <c r="R225" s="439">
        <v>61</v>
      </c>
      <c r="S225" s="401">
        <v>65</v>
      </c>
    </row>
    <row r="226" spans="2:19" outlineLevel="2" x14ac:dyDescent="0.25">
      <c r="B226" s="366"/>
      <c r="C226" s="438" t="s">
        <v>260</v>
      </c>
      <c r="D226" s="399">
        <v>6</v>
      </c>
      <c r="E226" s="400"/>
      <c r="F226" s="417">
        <f t="shared" si="16"/>
        <v>1</v>
      </c>
      <c r="G226" s="417">
        <f t="shared" si="17"/>
        <v>0</v>
      </c>
      <c r="H226" s="439">
        <v>6</v>
      </c>
      <c r="I226" s="399"/>
      <c r="J226" s="400"/>
      <c r="K226" s="417"/>
      <c r="L226" s="417"/>
      <c r="M226" s="439"/>
      <c r="N226" s="399">
        <v>2</v>
      </c>
      <c r="O226" s="400"/>
      <c r="P226" s="417">
        <f t="shared" si="14"/>
        <v>1</v>
      </c>
      <c r="Q226" s="417">
        <f t="shared" si="15"/>
        <v>0</v>
      </c>
      <c r="R226" s="439">
        <v>2</v>
      </c>
      <c r="S226" s="401">
        <v>8</v>
      </c>
    </row>
    <row r="227" spans="2:19" outlineLevel="2" x14ac:dyDescent="0.25">
      <c r="B227" s="366"/>
      <c r="C227" s="438" t="s">
        <v>321</v>
      </c>
      <c r="D227" s="399"/>
      <c r="E227" s="400"/>
      <c r="F227" s="417"/>
      <c r="G227" s="417"/>
      <c r="H227" s="439"/>
      <c r="I227" s="399"/>
      <c r="J227" s="400"/>
      <c r="K227" s="417"/>
      <c r="L227" s="417"/>
      <c r="M227" s="439"/>
      <c r="N227" s="399">
        <v>17</v>
      </c>
      <c r="O227" s="400"/>
      <c r="P227" s="417">
        <f t="shared" si="14"/>
        <v>1</v>
      </c>
      <c r="Q227" s="417">
        <f t="shared" si="15"/>
        <v>0</v>
      </c>
      <c r="R227" s="439">
        <v>17</v>
      </c>
      <c r="S227" s="401">
        <v>17</v>
      </c>
    </row>
    <row r="228" spans="2:19" outlineLevel="2" x14ac:dyDescent="0.25">
      <c r="B228" s="366"/>
      <c r="C228" s="438" t="s">
        <v>261</v>
      </c>
      <c r="D228" s="399">
        <v>1</v>
      </c>
      <c r="E228" s="400"/>
      <c r="F228" s="417">
        <f t="shared" si="16"/>
        <v>1</v>
      </c>
      <c r="G228" s="417">
        <f t="shared" si="17"/>
        <v>0</v>
      </c>
      <c r="H228" s="439">
        <v>1</v>
      </c>
      <c r="I228" s="399"/>
      <c r="J228" s="400"/>
      <c r="K228" s="417"/>
      <c r="L228" s="417"/>
      <c r="M228" s="439"/>
      <c r="N228" s="399">
        <v>12</v>
      </c>
      <c r="O228" s="400"/>
      <c r="P228" s="417">
        <f t="shared" si="14"/>
        <v>1</v>
      </c>
      <c r="Q228" s="417">
        <f t="shared" si="15"/>
        <v>0</v>
      </c>
      <c r="R228" s="439">
        <v>12</v>
      </c>
      <c r="S228" s="401">
        <v>13</v>
      </c>
    </row>
    <row r="229" spans="2:19" outlineLevel="1" x14ac:dyDescent="0.25">
      <c r="B229" s="404" t="s">
        <v>361</v>
      </c>
      <c r="C229" s="405"/>
      <c r="D229" s="406">
        <v>17</v>
      </c>
      <c r="E229" s="407">
        <v>23</v>
      </c>
      <c r="F229" s="459">
        <f t="shared" si="16"/>
        <v>0.42499999999999999</v>
      </c>
      <c r="G229" s="459">
        <f t="shared" si="17"/>
        <v>0.57499999999999996</v>
      </c>
      <c r="H229" s="408">
        <v>40</v>
      </c>
      <c r="I229" s="406">
        <v>1</v>
      </c>
      <c r="J229" s="407">
        <v>3</v>
      </c>
      <c r="K229" s="459">
        <f t="shared" si="18"/>
        <v>0.25</v>
      </c>
      <c r="L229" s="459">
        <f t="shared" si="19"/>
        <v>0.75</v>
      </c>
      <c r="M229" s="408">
        <v>4</v>
      </c>
      <c r="N229" s="406">
        <v>97</v>
      </c>
      <c r="O229" s="407">
        <v>201</v>
      </c>
      <c r="P229" s="459">
        <f t="shared" si="14"/>
        <v>0.32550335570469796</v>
      </c>
      <c r="Q229" s="459">
        <f t="shared" si="15"/>
        <v>0.67449664429530198</v>
      </c>
      <c r="R229" s="408">
        <v>298</v>
      </c>
      <c r="S229" s="409">
        <v>342</v>
      </c>
    </row>
    <row r="230" spans="2:19" outlineLevel="2" x14ac:dyDescent="0.25">
      <c r="B230" s="477" t="s">
        <v>21</v>
      </c>
      <c r="C230" s="438" t="s">
        <v>282</v>
      </c>
      <c r="D230" s="399"/>
      <c r="E230" s="400"/>
      <c r="F230" s="417"/>
      <c r="G230" s="417"/>
      <c r="H230" s="439"/>
      <c r="I230" s="399"/>
      <c r="J230" s="400"/>
      <c r="K230" s="417"/>
      <c r="L230" s="417"/>
      <c r="M230" s="439"/>
      <c r="N230" s="399">
        <v>8</v>
      </c>
      <c r="O230" s="400"/>
      <c r="P230" s="417">
        <f t="shared" si="14"/>
        <v>1</v>
      </c>
      <c r="Q230" s="417">
        <f t="shared" si="15"/>
        <v>0</v>
      </c>
      <c r="R230" s="439">
        <v>8</v>
      </c>
      <c r="S230" s="401">
        <v>8</v>
      </c>
    </row>
    <row r="231" spans="2:19" outlineLevel="2" x14ac:dyDescent="0.25">
      <c r="B231" s="366"/>
      <c r="C231" s="438" t="s">
        <v>319</v>
      </c>
      <c r="D231" s="399"/>
      <c r="E231" s="400"/>
      <c r="F231" s="417"/>
      <c r="G231" s="417"/>
      <c r="H231" s="439"/>
      <c r="I231" s="399"/>
      <c r="J231" s="400"/>
      <c r="K231" s="417"/>
      <c r="L231" s="417"/>
      <c r="M231" s="439"/>
      <c r="N231" s="399">
        <v>4</v>
      </c>
      <c r="O231" s="400"/>
      <c r="P231" s="417">
        <f t="shared" si="14"/>
        <v>1</v>
      </c>
      <c r="Q231" s="417">
        <f t="shared" si="15"/>
        <v>0</v>
      </c>
      <c r="R231" s="439">
        <v>4</v>
      </c>
      <c r="S231" s="401">
        <v>4</v>
      </c>
    </row>
    <row r="232" spans="2:19" outlineLevel="2" x14ac:dyDescent="0.25">
      <c r="B232" s="366"/>
      <c r="C232" s="438" t="s">
        <v>254</v>
      </c>
      <c r="D232" s="399"/>
      <c r="E232" s="400"/>
      <c r="F232" s="417"/>
      <c r="G232" s="417"/>
      <c r="H232" s="439"/>
      <c r="I232" s="399"/>
      <c r="J232" s="400"/>
      <c r="K232" s="417"/>
      <c r="L232" s="417"/>
      <c r="M232" s="439"/>
      <c r="N232" s="399"/>
      <c r="O232" s="400">
        <v>93</v>
      </c>
      <c r="P232" s="417">
        <f t="shared" si="14"/>
        <v>0</v>
      </c>
      <c r="Q232" s="417">
        <f t="shared" si="15"/>
        <v>1</v>
      </c>
      <c r="R232" s="439">
        <v>93</v>
      </c>
      <c r="S232" s="401">
        <v>93</v>
      </c>
    </row>
    <row r="233" spans="2:19" outlineLevel="2" x14ac:dyDescent="0.25">
      <c r="B233" s="366"/>
      <c r="C233" s="438" t="s">
        <v>255</v>
      </c>
      <c r="D233" s="399"/>
      <c r="E233" s="400"/>
      <c r="F233" s="417"/>
      <c r="G233" s="417"/>
      <c r="H233" s="439"/>
      <c r="I233" s="399"/>
      <c r="J233" s="400"/>
      <c r="K233" s="417"/>
      <c r="L233" s="417"/>
      <c r="M233" s="439"/>
      <c r="N233" s="399">
        <v>4</v>
      </c>
      <c r="O233" s="400"/>
      <c r="P233" s="417">
        <f t="shared" si="14"/>
        <v>1</v>
      </c>
      <c r="Q233" s="417">
        <f t="shared" si="15"/>
        <v>0</v>
      </c>
      <c r="R233" s="439">
        <v>4</v>
      </c>
      <c r="S233" s="401">
        <v>4</v>
      </c>
    </row>
    <row r="234" spans="2:19" outlineLevel="2" x14ac:dyDescent="0.25">
      <c r="B234" s="366"/>
      <c r="C234" s="438" t="s">
        <v>258</v>
      </c>
      <c r="D234" s="399"/>
      <c r="E234" s="400"/>
      <c r="F234" s="417"/>
      <c r="G234" s="417"/>
      <c r="H234" s="439"/>
      <c r="I234" s="399"/>
      <c r="J234" s="400"/>
      <c r="K234" s="417"/>
      <c r="L234" s="417"/>
      <c r="M234" s="439"/>
      <c r="N234" s="399"/>
      <c r="O234" s="400">
        <v>92</v>
      </c>
      <c r="P234" s="417">
        <f t="shared" si="14"/>
        <v>0</v>
      </c>
      <c r="Q234" s="417">
        <f t="shared" si="15"/>
        <v>1</v>
      </c>
      <c r="R234" s="439">
        <v>92</v>
      </c>
      <c r="S234" s="401">
        <v>92</v>
      </c>
    </row>
    <row r="235" spans="2:19" outlineLevel="2" x14ac:dyDescent="0.25">
      <c r="B235" s="366"/>
      <c r="C235" s="438" t="s">
        <v>259</v>
      </c>
      <c r="D235" s="399"/>
      <c r="E235" s="400"/>
      <c r="F235" s="417"/>
      <c r="G235" s="417"/>
      <c r="H235" s="439"/>
      <c r="I235" s="399"/>
      <c r="J235" s="400"/>
      <c r="K235" s="417"/>
      <c r="L235" s="417"/>
      <c r="M235" s="439"/>
      <c r="N235" s="399"/>
      <c r="O235" s="400">
        <v>1</v>
      </c>
      <c r="P235" s="417">
        <f t="shared" si="14"/>
        <v>0</v>
      </c>
      <c r="Q235" s="417">
        <f t="shared" si="15"/>
        <v>1</v>
      </c>
      <c r="R235" s="439">
        <v>1</v>
      </c>
      <c r="S235" s="401">
        <v>1</v>
      </c>
    </row>
    <row r="236" spans="2:19" outlineLevel="2" x14ac:dyDescent="0.25">
      <c r="B236" s="366"/>
      <c r="C236" s="438" t="s">
        <v>260</v>
      </c>
      <c r="D236" s="399"/>
      <c r="E236" s="400"/>
      <c r="F236" s="417"/>
      <c r="G236" s="417"/>
      <c r="H236" s="439"/>
      <c r="I236" s="399"/>
      <c r="J236" s="400"/>
      <c r="K236" s="417"/>
      <c r="L236" s="417"/>
      <c r="M236" s="439"/>
      <c r="N236" s="399">
        <v>2</v>
      </c>
      <c r="O236" s="400"/>
      <c r="P236" s="417">
        <f t="shared" si="14"/>
        <v>1</v>
      </c>
      <c r="Q236" s="417">
        <f t="shared" si="15"/>
        <v>0</v>
      </c>
      <c r="R236" s="439">
        <v>2</v>
      </c>
      <c r="S236" s="401">
        <v>2</v>
      </c>
    </row>
    <row r="237" spans="2:19" outlineLevel="2" x14ac:dyDescent="0.25">
      <c r="B237" s="366"/>
      <c r="C237" s="438" t="s">
        <v>321</v>
      </c>
      <c r="D237" s="399"/>
      <c r="E237" s="400"/>
      <c r="F237" s="417"/>
      <c r="G237" s="417"/>
      <c r="H237" s="439"/>
      <c r="I237" s="399"/>
      <c r="J237" s="400"/>
      <c r="K237" s="417"/>
      <c r="L237" s="417"/>
      <c r="M237" s="439"/>
      <c r="N237" s="399">
        <v>2</v>
      </c>
      <c r="O237" s="400"/>
      <c r="P237" s="417">
        <f t="shared" si="14"/>
        <v>1</v>
      </c>
      <c r="Q237" s="417">
        <f t="shared" si="15"/>
        <v>0</v>
      </c>
      <c r="R237" s="439">
        <v>2</v>
      </c>
      <c r="S237" s="401">
        <v>2</v>
      </c>
    </row>
    <row r="238" spans="2:19" outlineLevel="1" x14ac:dyDescent="0.25">
      <c r="B238" s="404" t="s">
        <v>362</v>
      </c>
      <c r="C238" s="405"/>
      <c r="D238" s="406"/>
      <c r="E238" s="407"/>
      <c r="F238" s="459"/>
      <c r="G238" s="459"/>
      <c r="H238" s="408"/>
      <c r="I238" s="406"/>
      <c r="J238" s="407"/>
      <c r="K238" s="459"/>
      <c r="L238" s="459"/>
      <c r="M238" s="408"/>
      <c r="N238" s="406">
        <v>20</v>
      </c>
      <c r="O238" s="407">
        <v>186</v>
      </c>
      <c r="P238" s="459">
        <f t="shared" si="14"/>
        <v>9.7087378640776698E-2</v>
      </c>
      <c r="Q238" s="459">
        <f t="shared" si="15"/>
        <v>0.90291262135922334</v>
      </c>
      <c r="R238" s="408">
        <v>206</v>
      </c>
      <c r="S238" s="409">
        <v>206</v>
      </c>
    </row>
    <row r="239" spans="2:19" outlineLevel="2" x14ac:dyDescent="0.25">
      <c r="B239" s="477" t="s">
        <v>24</v>
      </c>
      <c r="C239" s="438" t="s">
        <v>282</v>
      </c>
      <c r="D239" s="399"/>
      <c r="E239" s="400"/>
      <c r="F239" s="417"/>
      <c r="G239" s="417"/>
      <c r="H239" s="439"/>
      <c r="I239" s="399"/>
      <c r="J239" s="400"/>
      <c r="K239" s="417"/>
      <c r="L239" s="417"/>
      <c r="M239" s="439"/>
      <c r="N239" s="399">
        <v>2</v>
      </c>
      <c r="O239" s="400"/>
      <c r="P239" s="417">
        <f t="shared" si="14"/>
        <v>1</v>
      </c>
      <c r="Q239" s="417">
        <f t="shared" si="15"/>
        <v>0</v>
      </c>
      <c r="R239" s="439">
        <v>2</v>
      </c>
      <c r="S239" s="401">
        <v>2</v>
      </c>
    </row>
    <row r="240" spans="2:19" outlineLevel="2" x14ac:dyDescent="0.25">
      <c r="B240" s="366"/>
      <c r="C240" s="438" t="s">
        <v>330</v>
      </c>
      <c r="D240" s="399"/>
      <c r="E240" s="400"/>
      <c r="F240" s="417"/>
      <c r="G240" s="417"/>
      <c r="H240" s="439"/>
      <c r="I240" s="399"/>
      <c r="J240" s="400"/>
      <c r="K240" s="417"/>
      <c r="L240" s="417"/>
      <c r="M240" s="439"/>
      <c r="N240" s="399">
        <v>1</v>
      </c>
      <c r="O240" s="400"/>
      <c r="P240" s="417">
        <f t="shared" si="14"/>
        <v>1</v>
      </c>
      <c r="Q240" s="417">
        <f t="shared" si="15"/>
        <v>0</v>
      </c>
      <c r="R240" s="439">
        <v>1</v>
      </c>
      <c r="S240" s="401">
        <v>1</v>
      </c>
    </row>
    <row r="241" spans="2:19" outlineLevel="2" x14ac:dyDescent="0.25">
      <c r="B241" s="366"/>
      <c r="C241" s="438" t="s">
        <v>253</v>
      </c>
      <c r="D241" s="399"/>
      <c r="E241" s="400"/>
      <c r="F241" s="417"/>
      <c r="G241" s="417"/>
      <c r="H241" s="439"/>
      <c r="I241" s="399"/>
      <c r="J241" s="400"/>
      <c r="K241" s="417"/>
      <c r="L241" s="417"/>
      <c r="M241" s="439"/>
      <c r="N241" s="399"/>
      <c r="O241" s="400">
        <v>12</v>
      </c>
      <c r="P241" s="417">
        <f t="shared" si="14"/>
        <v>0</v>
      </c>
      <c r="Q241" s="417">
        <f t="shared" si="15"/>
        <v>1</v>
      </c>
      <c r="R241" s="439">
        <v>12</v>
      </c>
      <c r="S241" s="401">
        <v>12</v>
      </c>
    </row>
    <row r="242" spans="2:19" outlineLevel="2" x14ac:dyDescent="0.25">
      <c r="B242" s="366"/>
      <c r="C242" s="438" t="s">
        <v>254</v>
      </c>
      <c r="D242" s="399"/>
      <c r="E242" s="400"/>
      <c r="F242" s="417"/>
      <c r="G242" s="417"/>
      <c r="H242" s="439"/>
      <c r="I242" s="399"/>
      <c r="J242" s="400"/>
      <c r="K242" s="417"/>
      <c r="L242" s="417"/>
      <c r="M242" s="439"/>
      <c r="N242" s="399"/>
      <c r="O242" s="400">
        <v>32</v>
      </c>
      <c r="P242" s="417">
        <f t="shared" si="14"/>
        <v>0</v>
      </c>
      <c r="Q242" s="417">
        <f t="shared" si="15"/>
        <v>1</v>
      </c>
      <c r="R242" s="439">
        <v>32</v>
      </c>
      <c r="S242" s="401">
        <v>32</v>
      </c>
    </row>
    <row r="243" spans="2:19" outlineLevel="2" x14ac:dyDescent="0.25">
      <c r="B243" s="366"/>
      <c r="C243" s="438" t="s">
        <v>255</v>
      </c>
      <c r="D243" s="399"/>
      <c r="E243" s="400"/>
      <c r="F243" s="417"/>
      <c r="G243" s="417"/>
      <c r="H243" s="439"/>
      <c r="I243" s="399"/>
      <c r="J243" s="400"/>
      <c r="K243" s="417"/>
      <c r="L243" s="417"/>
      <c r="M243" s="439"/>
      <c r="N243" s="399">
        <v>10</v>
      </c>
      <c r="O243" s="400"/>
      <c r="P243" s="417">
        <f t="shared" si="14"/>
        <v>1</v>
      </c>
      <c r="Q243" s="417">
        <f t="shared" si="15"/>
        <v>0</v>
      </c>
      <c r="R243" s="439">
        <v>10</v>
      </c>
      <c r="S243" s="401">
        <v>10</v>
      </c>
    </row>
    <row r="244" spans="2:19" outlineLevel="2" x14ac:dyDescent="0.25">
      <c r="B244" s="366"/>
      <c r="C244" s="438" t="s">
        <v>258</v>
      </c>
      <c r="D244" s="399"/>
      <c r="E244" s="400"/>
      <c r="F244" s="417"/>
      <c r="G244" s="417"/>
      <c r="H244" s="439"/>
      <c r="I244" s="399"/>
      <c r="J244" s="400"/>
      <c r="K244" s="417"/>
      <c r="L244" s="417"/>
      <c r="M244" s="439"/>
      <c r="N244" s="399"/>
      <c r="O244" s="400">
        <v>52</v>
      </c>
      <c r="P244" s="417">
        <f t="shared" si="14"/>
        <v>0</v>
      </c>
      <c r="Q244" s="417">
        <f t="shared" si="15"/>
        <v>1</v>
      </c>
      <c r="R244" s="439">
        <v>52</v>
      </c>
      <c r="S244" s="401">
        <v>52</v>
      </c>
    </row>
    <row r="245" spans="2:19" outlineLevel="2" x14ac:dyDescent="0.25">
      <c r="B245" s="366"/>
      <c r="C245" s="438" t="s">
        <v>259</v>
      </c>
      <c r="D245" s="399"/>
      <c r="E245" s="400"/>
      <c r="F245" s="417"/>
      <c r="G245" s="417"/>
      <c r="H245" s="439"/>
      <c r="I245" s="399"/>
      <c r="J245" s="400"/>
      <c r="K245" s="417"/>
      <c r="L245" s="417"/>
      <c r="M245" s="439"/>
      <c r="N245" s="399"/>
      <c r="O245" s="400">
        <v>44</v>
      </c>
      <c r="P245" s="417">
        <f t="shared" si="14"/>
        <v>0</v>
      </c>
      <c r="Q245" s="417">
        <f t="shared" si="15"/>
        <v>1</v>
      </c>
      <c r="R245" s="439">
        <v>44</v>
      </c>
      <c r="S245" s="401">
        <v>44</v>
      </c>
    </row>
    <row r="246" spans="2:19" outlineLevel="2" x14ac:dyDescent="0.25">
      <c r="B246" s="366"/>
      <c r="C246" s="438" t="s">
        <v>261</v>
      </c>
      <c r="D246" s="399"/>
      <c r="E246" s="400"/>
      <c r="F246" s="417"/>
      <c r="G246" s="417"/>
      <c r="H246" s="439"/>
      <c r="I246" s="399"/>
      <c r="J246" s="400"/>
      <c r="K246" s="417"/>
      <c r="L246" s="417"/>
      <c r="M246" s="439"/>
      <c r="N246" s="399">
        <v>3</v>
      </c>
      <c r="O246" s="400"/>
      <c r="P246" s="417">
        <f t="shared" si="14"/>
        <v>1</v>
      </c>
      <c r="Q246" s="417">
        <f t="shared" si="15"/>
        <v>0</v>
      </c>
      <c r="R246" s="439">
        <v>3</v>
      </c>
      <c r="S246" s="401">
        <v>3</v>
      </c>
    </row>
    <row r="247" spans="2:19" outlineLevel="1" x14ac:dyDescent="0.25">
      <c r="B247" s="404" t="s">
        <v>363</v>
      </c>
      <c r="C247" s="405"/>
      <c r="D247" s="406"/>
      <c r="E247" s="407"/>
      <c r="F247" s="459"/>
      <c r="G247" s="459"/>
      <c r="H247" s="408"/>
      <c r="I247" s="406"/>
      <c r="J247" s="407"/>
      <c r="K247" s="459"/>
      <c r="L247" s="459"/>
      <c r="M247" s="408"/>
      <c r="N247" s="406">
        <v>16</v>
      </c>
      <c r="O247" s="407">
        <v>140</v>
      </c>
      <c r="P247" s="459">
        <f t="shared" si="14"/>
        <v>0.10256410256410256</v>
      </c>
      <c r="Q247" s="459">
        <f t="shared" si="15"/>
        <v>0.89743589743589747</v>
      </c>
      <c r="R247" s="408">
        <v>156</v>
      </c>
      <c r="S247" s="409">
        <v>156</v>
      </c>
    </row>
    <row r="248" spans="2:19" outlineLevel="2" x14ac:dyDescent="0.25">
      <c r="B248" s="477" t="s">
        <v>223</v>
      </c>
      <c r="C248" s="438" t="s">
        <v>282</v>
      </c>
      <c r="D248" s="399"/>
      <c r="E248" s="400"/>
      <c r="F248" s="417"/>
      <c r="G248" s="417"/>
      <c r="H248" s="439"/>
      <c r="I248" s="399"/>
      <c r="J248" s="400"/>
      <c r="K248" s="417"/>
      <c r="L248" s="417"/>
      <c r="M248" s="439"/>
      <c r="N248" s="399">
        <v>11</v>
      </c>
      <c r="O248" s="400"/>
      <c r="P248" s="417">
        <f t="shared" si="14"/>
        <v>1</v>
      </c>
      <c r="Q248" s="417">
        <f t="shared" si="15"/>
        <v>0</v>
      </c>
      <c r="R248" s="439">
        <v>11</v>
      </c>
      <c r="S248" s="401">
        <v>11</v>
      </c>
    </row>
    <row r="249" spans="2:19" outlineLevel="2" x14ac:dyDescent="0.25">
      <c r="B249" s="366"/>
      <c r="C249" s="438" t="s">
        <v>330</v>
      </c>
      <c r="D249" s="399"/>
      <c r="E249" s="400"/>
      <c r="F249" s="417"/>
      <c r="G249" s="417"/>
      <c r="H249" s="439"/>
      <c r="I249" s="399"/>
      <c r="J249" s="400"/>
      <c r="K249" s="417"/>
      <c r="L249" s="417"/>
      <c r="M249" s="439"/>
      <c r="N249" s="399">
        <v>1</v>
      </c>
      <c r="O249" s="400"/>
      <c r="P249" s="417">
        <f t="shared" si="14"/>
        <v>1</v>
      </c>
      <c r="Q249" s="417">
        <f t="shared" si="15"/>
        <v>0</v>
      </c>
      <c r="R249" s="439">
        <v>1</v>
      </c>
      <c r="S249" s="401">
        <v>1</v>
      </c>
    </row>
    <row r="250" spans="2:19" outlineLevel="2" x14ac:dyDescent="0.25">
      <c r="B250" s="366"/>
      <c r="C250" s="438" t="s">
        <v>319</v>
      </c>
      <c r="D250" s="399"/>
      <c r="E250" s="400"/>
      <c r="F250" s="417"/>
      <c r="G250" s="417"/>
      <c r="H250" s="439"/>
      <c r="I250" s="399"/>
      <c r="J250" s="400"/>
      <c r="K250" s="417"/>
      <c r="L250" s="417"/>
      <c r="M250" s="439"/>
      <c r="N250" s="399">
        <v>1</v>
      </c>
      <c r="O250" s="400"/>
      <c r="P250" s="417">
        <f t="shared" si="14"/>
        <v>1</v>
      </c>
      <c r="Q250" s="417">
        <f t="shared" si="15"/>
        <v>0</v>
      </c>
      <c r="R250" s="439">
        <v>1</v>
      </c>
      <c r="S250" s="401">
        <v>1</v>
      </c>
    </row>
    <row r="251" spans="2:19" outlineLevel="2" x14ac:dyDescent="0.25">
      <c r="B251" s="366"/>
      <c r="C251" s="438" t="s">
        <v>253</v>
      </c>
      <c r="D251" s="399"/>
      <c r="E251" s="400"/>
      <c r="F251" s="417"/>
      <c r="G251" s="417"/>
      <c r="H251" s="439"/>
      <c r="I251" s="399"/>
      <c r="J251" s="400"/>
      <c r="K251" s="417"/>
      <c r="L251" s="417"/>
      <c r="M251" s="439"/>
      <c r="N251" s="399"/>
      <c r="O251" s="400">
        <v>1</v>
      </c>
      <c r="P251" s="417">
        <f t="shared" si="14"/>
        <v>0</v>
      </c>
      <c r="Q251" s="417">
        <f t="shared" si="15"/>
        <v>1</v>
      </c>
      <c r="R251" s="439">
        <v>1</v>
      </c>
      <c r="S251" s="401">
        <v>1</v>
      </c>
    </row>
    <row r="252" spans="2:19" outlineLevel="2" x14ac:dyDescent="0.25">
      <c r="B252" s="366"/>
      <c r="C252" s="438" t="s">
        <v>254</v>
      </c>
      <c r="D252" s="399"/>
      <c r="E252" s="400"/>
      <c r="F252" s="417"/>
      <c r="G252" s="417"/>
      <c r="H252" s="439"/>
      <c r="I252" s="399"/>
      <c r="J252" s="400"/>
      <c r="K252" s="417"/>
      <c r="L252" s="417"/>
      <c r="M252" s="439"/>
      <c r="N252" s="399"/>
      <c r="O252" s="400">
        <v>160</v>
      </c>
      <c r="P252" s="417">
        <f t="shared" si="14"/>
        <v>0</v>
      </c>
      <c r="Q252" s="417">
        <f t="shared" si="15"/>
        <v>1</v>
      </c>
      <c r="R252" s="439">
        <v>160</v>
      </c>
      <c r="S252" s="401">
        <v>160</v>
      </c>
    </row>
    <row r="253" spans="2:19" outlineLevel="2" x14ac:dyDescent="0.25">
      <c r="B253" s="366"/>
      <c r="C253" s="438" t="s">
        <v>255</v>
      </c>
      <c r="D253" s="399"/>
      <c r="E253" s="400"/>
      <c r="F253" s="417"/>
      <c r="G253" s="417"/>
      <c r="H253" s="439"/>
      <c r="I253" s="399">
        <v>1</v>
      </c>
      <c r="J253" s="400"/>
      <c r="K253" s="417">
        <f t="shared" si="18"/>
        <v>1</v>
      </c>
      <c r="L253" s="417">
        <f t="shared" si="19"/>
        <v>0</v>
      </c>
      <c r="M253" s="439">
        <v>1</v>
      </c>
      <c r="N253" s="399">
        <v>10</v>
      </c>
      <c r="O253" s="400"/>
      <c r="P253" s="417">
        <f t="shared" si="14"/>
        <v>1</v>
      </c>
      <c r="Q253" s="417">
        <f t="shared" si="15"/>
        <v>0</v>
      </c>
      <c r="R253" s="439">
        <v>10</v>
      </c>
      <c r="S253" s="401">
        <v>11</v>
      </c>
    </row>
    <row r="254" spans="2:19" outlineLevel="2" x14ac:dyDescent="0.25">
      <c r="B254" s="366"/>
      <c r="C254" s="438" t="s">
        <v>257</v>
      </c>
      <c r="D254" s="399"/>
      <c r="E254" s="400"/>
      <c r="F254" s="417"/>
      <c r="G254" s="417"/>
      <c r="H254" s="439"/>
      <c r="I254" s="399"/>
      <c r="J254" s="400"/>
      <c r="K254" s="417"/>
      <c r="L254" s="417"/>
      <c r="M254" s="439"/>
      <c r="N254" s="399"/>
      <c r="O254" s="400">
        <v>3</v>
      </c>
      <c r="P254" s="417">
        <f t="shared" si="14"/>
        <v>0</v>
      </c>
      <c r="Q254" s="417">
        <f t="shared" si="15"/>
        <v>1</v>
      </c>
      <c r="R254" s="439">
        <v>3</v>
      </c>
      <c r="S254" s="401">
        <v>3</v>
      </c>
    </row>
    <row r="255" spans="2:19" outlineLevel="2" x14ac:dyDescent="0.25">
      <c r="B255" s="366"/>
      <c r="C255" s="438" t="s">
        <v>258</v>
      </c>
      <c r="D255" s="399"/>
      <c r="E255" s="400"/>
      <c r="F255" s="417"/>
      <c r="G255" s="417"/>
      <c r="H255" s="439"/>
      <c r="I255" s="399"/>
      <c r="J255" s="400"/>
      <c r="K255" s="417"/>
      <c r="L255" s="417"/>
      <c r="M255" s="439"/>
      <c r="N255" s="399"/>
      <c r="O255" s="400">
        <v>63</v>
      </c>
      <c r="P255" s="417">
        <f t="shared" si="14"/>
        <v>0</v>
      </c>
      <c r="Q255" s="417">
        <f t="shared" si="15"/>
        <v>1</v>
      </c>
      <c r="R255" s="439">
        <v>63</v>
      </c>
      <c r="S255" s="401">
        <v>63</v>
      </c>
    </row>
    <row r="256" spans="2:19" outlineLevel="2" x14ac:dyDescent="0.25">
      <c r="B256" s="366"/>
      <c r="C256" s="438" t="s">
        <v>259</v>
      </c>
      <c r="D256" s="399"/>
      <c r="E256" s="400"/>
      <c r="F256" s="417"/>
      <c r="G256" s="417"/>
      <c r="H256" s="439"/>
      <c r="I256" s="399"/>
      <c r="J256" s="400"/>
      <c r="K256" s="417"/>
      <c r="L256" s="417"/>
      <c r="M256" s="439"/>
      <c r="N256" s="399"/>
      <c r="O256" s="400">
        <v>36</v>
      </c>
      <c r="P256" s="417">
        <f t="shared" si="14"/>
        <v>0</v>
      </c>
      <c r="Q256" s="417">
        <f t="shared" si="15"/>
        <v>1</v>
      </c>
      <c r="R256" s="439">
        <v>36</v>
      </c>
      <c r="S256" s="401">
        <v>36</v>
      </c>
    </row>
    <row r="257" spans="2:19" outlineLevel="2" x14ac:dyDescent="0.25">
      <c r="B257" s="366"/>
      <c r="C257" s="438" t="s">
        <v>321</v>
      </c>
      <c r="D257" s="399"/>
      <c r="E257" s="400"/>
      <c r="F257" s="417"/>
      <c r="G257" s="417"/>
      <c r="H257" s="439"/>
      <c r="I257" s="399"/>
      <c r="J257" s="400"/>
      <c r="K257" s="417"/>
      <c r="L257" s="417"/>
      <c r="M257" s="439"/>
      <c r="N257" s="399">
        <v>9</v>
      </c>
      <c r="O257" s="400"/>
      <c r="P257" s="417">
        <f t="shared" si="14"/>
        <v>1</v>
      </c>
      <c r="Q257" s="417">
        <f t="shared" si="15"/>
        <v>0</v>
      </c>
      <c r="R257" s="439">
        <v>9</v>
      </c>
      <c r="S257" s="401">
        <v>9</v>
      </c>
    </row>
    <row r="258" spans="2:19" outlineLevel="2" x14ac:dyDescent="0.25">
      <c r="B258" s="366"/>
      <c r="C258" s="438" t="s">
        <v>261</v>
      </c>
      <c r="D258" s="399"/>
      <c r="E258" s="400"/>
      <c r="F258" s="417"/>
      <c r="G258" s="417"/>
      <c r="H258" s="439"/>
      <c r="I258" s="399"/>
      <c r="J258" s="400"/>
      <c r="K258" s="417"/>
      <c r="L258" s="417"/>
      <c r="M258" s="439"/>
      <c r="N258" s="399">
        <v>2</v>
      </c>
      <c r="O258" s="400"/>
      <c r="P258" s="417">
        <f t="shared" si="14"/>
        <v>1</v>
      </c>
      <c r="Q258" s="417">
        <f t="shared" si="15"/>
        <v>0</v>
      </c>
      <c r="R258" s="439">
        <v>2</v>
      </c>
      <c r="S258" s="401">
        <v>2</v>
      </c>
    </row>
    <row r="259" spans="2:19" outlineLevel="1" x14ac:dyDescent="0.25">
      <c r="B259" s="404" t="s">
        <v>364</v>
      </c>
      <c r="C259" s="405"/>
      <c r="D259" s="406"/>
      <c r="E259" s="407"/>
      <c r="F259" s="459"/>
      <c r="G259" s="459"/>
      <c r="H259" s="408"/>
      <c r="I259" s="406">
        <v>1</v>
      </c>
      <c r="J259" s="407"/>
      <c r="K259" s="459">
        <f t="shared" si="18"/>
        <v>1</v>
      </c>
      <c r="L259" s="459">
        <f t="shared" si="19"/>
        <v>0</v>
      </c>
      <c r="M259" s="408">
        <v>1</v>
      </c>
      <c r="N259" s="406">
        <v>34</v>
      </c>
      <c r="O259" s="407">
        <v>263</v>
      </c>
      <c r="P259" s="459">
        <f t="shared" si="14"/>
        <v>0.11447811447811448</v>
      </c>
      <c r="Q259" s="459">
        <f t="shared" si="15"/>
        <v>0.88552188552188549</v>
      </c>
      <c r="R259" s="408">
        <v>297</v>
      </c>
      <c r="S259" s="409">
        <v>298</v>
      </c>
    </row>
    <row r="260" spans="2:19" outlineLevel="2" x14ac:dyDescent="0.25">
      <c r="B260" s="477" t="s">
        <v>27</v>
      </c>
      <c r="C260" s="438" t="s">
        <v>317</v>
      </c>
      <c r="D260" s="399"/>
      <c r="E260" s="400">
        <v>1</v>
      </c>
      <c r="F260" s="417">
        <f t="shared" si="16"/>
        <v>0</v>
      </c>
      <c r="G260" s="417">
        <f t="shared" si="17"/>
        <v>1</v>
      </c>
      <c r="H260" s="439">
        <v>1</v>
      </c>
      <c r="I260" s="399"/>
      <c r="J260" s="400"/>
      <c r="K260" s="417"/>
      <c r="L260" s="417"/>
      <c r="M260" s="439"/>
      <c r="N260" s="399"/>
      <c r="O260" s="400">
        <v>6</v>
      </c>
      <c r="P260" s="417">
        <f t="shared" si="14"/>
        <v>0</v>
      </c>
      <c r="Q260" s="417">
        <f t="shared" si="15"/>
        <v>1</v>
      </c>
      <c r="R260" s="439">
        <v>6</v>
      </c>
      <c r="S260" s="401">
        <v>7</v>
      </c>
    </row>
    <row r="261" spans="2:19" outlineLevel="1" x14ac:dyDescent="0.25">
      <c r="B261" s="404" t="s">
        <v>365</v>
      </c>
      <c r="C261" s="405"/>
      <c r="D261" s="406"/>
      <c r="E261" s="407">
        <v>1</v>
      </c>
      <c r="F261" s="459">
        <f t="shared" si="16"/>
        <v>0</v>
      </c>
      <c r="G261" s="459">
        <f t="shared" si="17"/>
        <v>1</v>
      </c>
      <c r="H261" s="408">
        <v>1</v>
      </c>
      <c r="I261" s="406"/>
      <c r="J261" s="407"/>
      <c r="K261" s="459"/>
      <c r="L261" s="459"/>
      <c r="M261" s="408"/>
      <c r="N261" s="406"/>
      <c r="O261" s="407">
        <v>6</v>
      </c>
      <c r="P261" s="459">
        <f t="shared" si="14"/>
        <v>0</v>
      </c>
      <c r="Q261" s="459">
        <f t="shared" si="15"/>
        <v>1</v>
      </c>
      <c r="R261" s="408">
        <v>6</v>
      </c>
      <c r="S261" s="409">
        <v>7</v>
      </c>
    </row>
    <row r="262" spans="2:19" outlineLevel="2" x14ac:dyDescent="0.25">
      <c r="B262" s="477" t="s">
        <v>28</v>
      </c>
      <c r="C262" s="438" t="s">
        <v>282</v>
      </c>
      <c r="D262" s="399"/>
      <c r="E262" s="400"/>
      <c r="F262" s="417"/>
      <c r="G262" s="417"/>
      <c r="H262" s="439"/>
      <c r="I262" s="399"/>
      <c r="J262" s="400"/>
      <c r="K262" s="417"/>
      <c r="L262" s="417"/>
      <c r="M262" s="439"/>
      <c r="N262" s="399">
        <v>15</v>
      </c>
      <c r="O262" s="400"/>
      <c r="P262" s="417">
        <f t="shared" si="14"/>
        <v>1</v>
      </c>
      <c r="Q262" s="417">
        <f t="shared" si="15"/>
        <v>0</v>
      </c>
      <c r="R262" s="439">
        <v>15</v>
      </c>
      <c r="S262" s="401">
        <v>15</v>
      </c>
    </row>
    <row r="263" spans="2:19" outlineLevel="2" x14ac:dyDescent="0.25">
      <c r="B263" s="366"/>
      <c r="C263" s="438" t="s">
        <v>330</v>
      </c>
      <c r="D263" s="399"/>
      <c r="E263" s="400"/>
      <c r="F263" s="417"/>
      <c r="G263" s="417"/>
      <c r="H263" s="439"/>
      <c r="I263" s="399"/>
      <c r="J263" s="400"/>
      <c r="K263" s="417"/>
      <c r="L263" s="417"/>
      <c r="M263" s="439"/>
      <c r="N263" s="399">
        <v>3</v>
      </c>
      <c r="O263" s="400"/>
      <c r="P263" s="417">
        <f t="shared" si="14"/>
        <v>1</v>
      </c>
      <c r="Q263" s="417">
        <f t="shared" si="15"/>
        <v>0</v>
      </c>
      <c r="R263" s="439">
        <v>3</v>
      </c>
      <c r="S263" s="401">
        <v>3</v>
      </c>
    </row>
    <row r="264" spans="2:19" outlineLevel="2" x14ac:dyDescent="0.25">
      <c r="B264" s="366"/>
      <c r="C264" s="438" t="s">
        <v>328</v>
      </c>
      <c r="D264" s="399"/>
      <c r="E264" s="400"/>
      <c r="F264" s="417"/>
      <c r="G264" s="417"/>
      <c r="H264" s="439"/>
      <c r="I264" s="399"/>
      <c r="J264" s="400"/>
      <c r="K264" s="417"/>
      <c r="L264" s="417"/>
      <c r="M264" s="439"/>
      <c r="N264" s="399">
        <v>1</v>
      </c>
      <c r="O264" s="400"/>
      <c r="P264" s="417">
        <f t="shared" si="14"/>
        <v>1</v>
      </c>
      <c r="Q264" s="417">
        <f t="shared" si="15"/>
        <v>0</v>
      </c>
      <c r="R264" s="439">
        <v>1</v>
      </c>
      <c r="S264" s="401">
        <v>1</v>
      </c>
    </row>
    <row r="265" spans="2:19" outlineLevel="2" x14ac:dyDescent="0.25">
      <c r="B265" s="366"/>
      <c r="C265" s="438" t="s">
        <v>253</v>
      </c>
      <c r="D265" s="399"/>
      <c r="E265" s="400"/>
      <c r="F265" s="417"/>
      <c r="G265" s="417"/>
      <c r="H265" s="439"/>
      <c r="I265" s="399"/>
      <c r="J265" s="400"/>
      <c r="K265" s="417"/>
      <c r="L265" s="417"/>
      <c r="M265" s="439"/>
      <c r="N265" s="399"/>
      <c r="O265" s="400">
        <v>9</v>
      </c>
      <c r="P265" s="417">
        <f t="shared" si="14"/>
        <v>0</v>
      </c>
      <c r="Q265" s="417">
        <f t="shared" si="15"/>
        <v>1</v>
      </c>
      <c r="R265" s="439">
        <v>9</v>
      </c>
      <c r="S265" s="401">
        <v>9</v>
      </c>
    </row>
    <row r="266" spans="2:19" outlineLevel="2" x14ac:dyDescent="0.25">
      <c r="B266" s="366"/>
      <c r="C266" s="438" t="s">
        <v>254</v>
      </c>
      <c r="D266" s="399"/>
      <c r="E266" s="400"/>
      <c r="F266" s="417"/>
      <c r="G266" s="417"/>
      <c r="H266" s="439"/>
      <c r="I266" s="399"/>
      <c r="J266" s="400"/>
      <c r="K266" s="417"/>
      <c r="L266" s="417"/>
      <c r="M266" s="439"/>
      <c r="N266" s="399"/>
      <c r="O266" s="400">
        <v>27</v>
      </c>
      <c r="P266" s="417">
        <f t="shared" ref="P266:P276" si="20">N266/R266</f>
        <v>0</v>
      </c>
      <c r="Q266" s="417">
        <f t="shared" ref="Q266:Q276" si="21">O266/R266</f>
        <v>1</v>
      </c>
      <c r="R266" s="439">
        <v>27</v>
      </c>
      <c r="S266" s="401">
        <v>27</v>
      </c>
    </row>
    <row r="267" spans="2:19" outlineLevel="2" x14ac:dyDescent="0.25">
      <c r="B267" s="366"/>
      <c r="C267" s="438" t="s">
        <v>255</v>
      </c>
      <c r="D267" s="399"/>
      <c r="E267" s="400"/>
      <c r="F267" s="417"/>
      <c r="G267" s="417"/>
      <c r="H267" s="439"/>
      <c r="I267" s="399"/>
      <c r="J267" s="400"/>
      <c r="K267" s="417"/>
      <c r="L267" s="417"/>
      <c r="M267" s="439"/>
      <c r="N267" s="399">
        <v>4</v>
      </c>
      <c r="O267" s="400"/>
      <c r="P267" s="417">
        <f t="shared" si="20"/>
        <v>1</v>
      </c>
      <c r="Q267" s="417">
        <f t="shared" si="21"/>
        <v>0</v>
      </c>
      <c r="R267" s="439">
        <v>4</v>
      </c>
      <c r="S267" s="401">
        <v>4</v>
      </c>
    </row>
    <row r="268" spans="2:19" outlineLevel="2" x14ac:dyDescent="0.25">
      <c r="B268" s="366"/>
      <c r="C268" s="438" t="s">
        <v>257</v>
      </c>
      <c r="D268" s="399"/>
      <c r="E268" s="400"/>
      <c r="F268" s="417"/>
      <c r="G268" s="417"/>
      <c r="H268" s="439"/>
      <c r="I268" s="399"/>
      <c r="J268" s="400"/>
      <c r="K268" s="417"/>
      <c r="L268" s="417"/>
      <c r="M268" s="439"/>
      <c r="N268" s="399"/>
      <c r="O268" s="400">
        <v>70</v>
      </c>
      <c r="P268" s="417">
        <f t="shared" si="20"/>
        <v>0</v>
      </c>
      <c r="Q268" s="417">
        <f t="shared" si="21"/>
        <v>1</v>
      </c>
      <c r="R268" s="439">
        <v>70</v>
      </c>
      <c r="S268" s="401">
        <v>70</v>
      </c>
    </row>
    <row r="269" spans="2:19" outlineLevel="2" x14ac:dyDescent="0.25">
      <c r="B269" s="366"/>
      <c r="C269" s="438" t="s">
        <v>258</v>
      </c>
      <c r="D269" s="399"/>
      <c r="E269" s="400"/>
      <c r="F269" s="417"/>
      <c r="G269" s="417"/>
      <c r="H269" s="439"/>
      <c r="I269" s="399"/>
      <c r="J269" s="400"/>
      <c r="K269" s="417"/>
      <c r="L269" s="417"/>
      <c r="M269" s="439"/>
      <c r="N269" s="399"/>
      <c r="O269" s="400">
        <v>31</v>
      </c>
      <c r="P269" s="417">
        <f t="shared" si="20"/>
        <v>0</v>
      </c>
      <c r="Q269" s="417">
        <f t="shared" si="21"/>
        <v>1</v>
      </c>
      <c r="R269" s="439">
        <v>31</v>
      </c>
      <c r="S269" s="401">
        <v>31</v>
      </c>
    </row>
    <row r="270" spans="2:19" outlineLevel="2" x14ac:dyDescent="0.25">
      <c r="B270" s="366"/>
      <c r="C270" s="438" t="s">
        <v>269</v>
      </c>
      <c r="D270" s="399"/>
      <c r="E270" s="400"/>
      <c r="F270" s="417"/>
      <c r="G270" s="417"/>
      <c r="H270" s="439"/>
      <c r="I270" s="399"/>
      <c r="J270" s="400"/>
      <c r="K270" s="417"/>
      <c r="L270" s="417"/>
      <c r="M270" s="439"/>
      <c r="N270" s="399">
        <v>4</v>
      </c>
      <c r="O270" s="400"/>
      <c r="P270" s="417">
        <f t="shared" si="20"/>
        <v>1</v>
      </c>
      <c r="Q270" s="417">
        <f t="shared" si="21"/>
        <v>0</v>
      </c>
      <c r="R270" s="439">
        <v>4</v>
      </c>
      <c r="S270" s="401">
        <v>4</v>
      </c>
    </row>
    <row r="271" spans="2:19" outlineLevel="2" x14ac:dyDescent="0.25">
      <c r="B271" s="366"/>
      <c r="C271" s="438" t="s">
        <v>260</v>
      </c>
      <c r="D271" s="399"/>
      <c r="E271" s="400"/>
      <c r="F271" s="417"/>
      <c r="G271" s="417"/>
      <c r="H271" s="439"/>
      <c r="I271" s="399"/>
      <c r="J271" s="400"/>
      <c r="K271" s="417"/>
      <c r="L271" s="417"/>
      <c r="M271" s="439"/>
      <c r="N271" s="399">
        <v>13</v>
      </c>
      <c r="O271" s="400"/>
      <c r="P271" s="417">
        <f t="shared" si="20"/>
        <v>1</v>
      </c>
      <c r="Q271" s="417">
        <f t="shared" si="21"/>
        <v>0</v>
      </c>
      <c r="R271" s="439">
        <v>13</v>
      </c>
      <c r="S271" s="401">
        <v>13</v>
      </c>
    </row>
    <row r="272" spans="2:19" outlineLevel="2" x14ac:dyDescent="0.25">
      <c r="B272" s="366"/>
      <c r="C272" s="438" t="s">
        <v>321</v>
      </c>
      <c r="D272" s="399"/>
      <c r="E272" s="400"/>
      <c r="F272" s="417"/>
      <c r="G272" s="417"/>
      <c r="H272" s="439"/>
      <c r="I272" s="399"/>
      <c r="J272" s="400"/>
      <c r="K272" s="417"/>
      <c r="L272" s="417"/>
      <c r="M272" s="439"/>
      <c r="N272" s="399">
        <v>2</v>
      </c>
      <c r="O272" s="400"/>
      <c r="P272" s="417">
        <f t="shared" si="20"/>
        <v>1</v>
      </c>
      <c r="Q272" s="417">
        <f t="shared" si="21"/>
        <v>0</v>
      </c>
      <c r="R272" s="439">
        <v>2</v>
      </c>
      <c r="S272" s="401">
        <v>2</v>
      </c>
    </row>
    <row r="273" spans="2:19" outlineLevel="2" x14ac:dyDescent="0.25">
      <c r="B273" s="366"/>
      <c r="C273" s="438" t="s">
        <v>318</v>
      </c>
      <c r="D273" s="399"/>
      <c r="E273" s="400"/>
      <c r="F273" s="417"/>
      <c r="G273" s="417"/>
      <c r="H273" s="439"/>
      <c r="I273" s="399"/>
      <c r="J273" s="400"/>
      <c r="K273" s="417"/>
      <c r="L273" s="417"/>
      <c r="M273" s="439"/>
      <c r="N273" s="399"/>
      <c r="O273" s="400">
        <v>10</v>
      </c>
      <c r="P273" s="417">
        <f t="shared" si="20"/>
        <v>0</v>
      </c>
      <c r="Q273" s="417">
        <f t="shared" si="21"/>
        <v>1</v>
      </c>
      <c r="R273" s="439">
        <v>10</v>
      </c>
      <c r="S273" s="401">
        <v>10</v>
      </c>
    </row>
    <row r="274" spans="2:19" outlineLevel="2" x14ac:dyDescent="0.25">
      <c r="B274" s="366"/>
      <c r="C274" s="438" t="s">
        <v>317</v>
      </c>
      <c r="D274" s="399"/>
      <c r="E274" s="400"/>
      <c r="F274" s="417"/>
      <c r="G274" s="417"/>
      <c r="H274" s="439"/>
      <c r="I274" s="399"/>
      <c r="J274" s="400"/>
      <c r="K274" s="417"/>
      <c r="L274" s="417"/>
      <c r="M274" s="439"/>
      <c r="N274" s="399"/>
      <c r="O274" s="400">
        <v>19</v>
      </c>
      <c r="P274" s="417">
        <f t="shared" si="20"/>
        <v>0</v>
      </c>
      <c r="Q274" s="417">
        <f t="shared" si="21"/>
        <v>1</v>
      </c>
      <c r="R274" s="439">
        <v>19</v>
      </c>
      <c r="S274" s="401">
        <v>19</v>
      </c>
    </row>
    <row r="275" spans="2:19" outlineLevel="1" x14ac:dyDescent="0.25">
      <c r="B275" s="404" t="s">
        <v>366</v>
      </c>
      <c r="C275" s="405"/>
      <c r="D275" s="406"/>
      <c r="E275" s="407"/>
      <c r="F275" s="459"/>
      <c r="G275" s="459"/>
      <c r="H275" s="408"/>
      <c r="I275" s="406"/>
      <c r="J275" s="407"/>
      <c r="K275" s="459"/>
      <c r="L275" s="459"/>
      <c r="M275" s="408"/>
      <c r="N275" s="406">
        <v>42</v>
      </c>
      <c r="O275" s="407">
        <v>166</v>
      </c>
      <c r="P275" s="459">
        <f t="shared" si="20"/>
        <v>0.20192307692307693</v>
      </c>
      <c r="Q275" s="459">
        <f t="shared" si="21"/>
        <v>0.79807692307692313</v>
      </c>
      <c r="R275" s="408">
        <v>208</v>
      </c>
      <c r="S275" s="409">
        <v>208</v>
      </c>
    </row>
    <row r="276" spans="2:19" x14ac:dyDescent="0.25">
      <c r="B276" s="469"/>
      <c r="C276" s="460" t="s">
        <v>215</v>
      </c>
      <c r="D276" s="461">
        <v>22</v>
      </c>
      <c r="E276" s="462">
        <v>43</v>
      </c>
      <c r="F276" s="463">
        <f t="shared" ref="F276" si="22">D276/H276</f>
        <v>0.33846153846153848</v>
      </c>
      <c r="G276" s="463">
        <f t="shared" ref="G276" si="23">E276/H276</f>
        <v>0.66153846153846152</v>
      </c>
      <c r="H276" s="464">
        <v>65</v>
      </c>
      <c r="I276" s="461">
        <v>6</v>
      </c>
      <c r="J276" s="462">
        <v>4</v>
      </c>
      <c r="K276" s="463">
        <f t="shared" ref="K276" si="24">I276/M276</f>
        <v>0.6</v>
      </c>
      <c r="L276" s="463">
        <f t="shared" ref="L276" si="25">J276/M276</f>
        <v>0.4</v>
      </c>
      <c r="M276" s="464">
        <v>10</v>
      </c>
      <c r="N276" s="461">
        <v>1252</v>
      </c>
      <c r="O276" s="462">
        <v>4328</v>
      </c>
      <c r="P276" s="463">
        <f t="shared" si="20"/>
        <v>0.22437275985663083</v>
      </c>
      <c r="Q276" s="463">
        <f t="shared" si="21"/>
        <v>0.77562724014336915</v>
      </c>
      <c r="R276" s="464">
        <v>5580</v>
      </c>
      <c r="S276" s="465">
        <v>5655</v>
      </c>
    </row>
  </sheetData>
  <mergeCells count="3">
    <mergeCell ref="D7:H7"/>
    <mergeCell ref="I7:M7"/>
    <mergeCell ref="N7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B332"/>
  <sheetViews>
    <sheetView showGridLines="0" workbookViewId="0">
      <pane xSplit="2" ySplit="6" topLeftCell="NN7" activePane="bottomRight" state="frozen"/>
      <selection pane="topRight" activeCell="C1" sqref="C1"/>
      <selection pane="bottomLeft" activeCell="A7" sqref="A7"/>
      <selection pane="bottomRight" activeCell="XM15" sqref="XM15"/>
    </sheetView>
  </sheetViews>
  <sheetFormatPr baseColWidth="10" defaultRowHeight="13.5" x14ac:dyDescent="0.25"/>
  <cols>
    <col min="1" max="1" width="1.7109375" style="4" customWidth="1"/>
    <col min="2" max="2" width="28.28515625" style="4" customWidth="1"/>
    <col min="3" max="3" width="1.7109375" style="4" customWidth="1"/>
    <col min="4" max="4" width="7.85546875" style="4" customWidth="1"/>
    <col min="5" max="5" width="10.28515625" style="4" customWidth="1"/>
    <col min="6" max="6" width="7.85546875" style="4" customWidth="1"/>
    <col min="7" max="7" width="10.85546875" style="4" customWidth="1"/>
    <col min="8" max="8" width="0.85546875" style="4" customWidth="1"/>
    <col min="9" max="9" width="7.85546875" style="4" customWidth="1"/>
    <col min="10" max="10" width="12.42578125" style="4" customWidth="1"/>
    <col min="11" max="11" width="7.85546875" style="4" customWidth="1"/>
    <col min="12" max="12" width="10.85546875" style="4" customWidth="1"/>
    <col min="13" max="13" width="0.85546875" style="4" customWidth="1"/>
    <col min="14" max="14" width="7.85546875" style="4" customWidth="1"/>
    <col min="15" max="15" width="7" style="4" customWidth="1"/>
    <col min="16" max="16" width="7.85546875" style="4" customWidth="1"/>
    <col min="17" max="17" width="10.85546875" style="4" customWidth="1"/>
    <col min="18" max="18" width="0.85546875" style="4" customWidth="1"/>
    <col min="19" max="19" width="10.42578125" style="4" customWidth="1"/>
    <col min="20" max="20" width="10.28515625" style="4" customWidth="1"/>
    <col min="21" max="21" width="9.5703125" style="4" customWidth="1"/>
    <col min="22" max="22" width="10.85546875" style="4" customWidth="1"/>
    <col min="23" max="23" width="0.85546875" style="4" customWidth="1"/>
    <col min="24" max="24" width="7.7109375" style="4" customWidth="1"/>
    <col min="25" max="25" width="5.140625" style="4" customWidth="1"/>
    <col min="26" max="26" width="7.7109375" style="4" customWidth="1"/>
    <col min="27" max="27" width="3.7109375" style="4" customWidth="1"/>
    <col min="28" max="28" width="1.7109375" style="4" customWidth="1"/>
    <col min="29" max="29" width="7.85546875" style="4" customWidth="1"/>
    <col min="30" max="30" width="10.28515625" style="58" customWidth="1"/>
    <col min="31" max="31" width="7.85546875" style="4" customWidth="1"/>
    <col min="32" max="32" width="10.85546875" style="89" customWidth="1"/>
    <col min="33" max="33" width="0.85546875" style="4" customWidth="1"/>
    <col min="34" max="34" width="7.85546875" style="95" customWidth="1"/>
    <col min="35" max="35" width="9.140625" style="4" customWidth="1"/>
    <col min="36" max="36" width="7.85546875" style="99" customWidth="1"/>
    <col min="37" max="37" width="10.85546875" style="101" customWidth="1"/>
    <col min="38" max="38" width="0.85546875" style="4" customWidth="1"/>
    <col min="39" max="39" width="7.85546875" style="4" customWidth="1"/>
    <col min="40" max="40" width="7" style="4" customWidth="1"/>
    <col min="41" max="41" width="7.85546875" style="4" customWidth="1"/>
    <col min="42" max="42" width="10.85546875" style="4" customWidth="1"/>
    <col min="43" max="43" width="0.85546875" style="4" customWidth="1"/>
    <col min="44" max="44" width="7.85546875" style="4" customWidth="1"/>
    <col min="45" max="45" width="10.28515625" style="4" customWidth="1"/>
    <col min="46" max="46" width="7.85546875" style="4" customWidth="1"/>
    <col min="47" max="47" width="10.85546875" style="4" customWidth="1"/>
    <col min="48" max="48" width="0.85546875" style="4" customWidth="1"/>
    <col min="49" max="49" width="7.7109375" style="4" customWidth="1"/>
    <col min="50" max="50" width="5.140625" style="4" customWidth="1"/>
    <col min="51" max="51" width="7.7109375" style="4" customWidth="1"/>
    <col min="52" max="52" width="3.7109375" style="4" customWidth="1"/>
    <col min="53" max="53" width="1.7109375" style="4" customWidth="1"/>
    <col min="54" max="54" width="7.85546875" style="4" customWidth="1"/>
    <col min="55" max="55" width="10.28515625" style="4" customWidth="1"/>
    <col min="56" max="56" width="7.85546875" style="4" customWidth="1"/>
    <col min="57" max="57" width="10.85546875" style="4" customWidth="1"/>
    <col min="58" max="58" width="0.85546875" style="4" customWidth="1"/>
    <col min="59" max="59" width="7.85546875" style="4" customWidth="1"/>
    <col min="60" max="60" width="9.140625" style="4" customWidth="1"/>
    <col min="61" max="61" width="7.85546875" style="4" customWidth="1"/>
    <col min="62" max="62" width="10.85546875" style="4" customWidth="1"/>
    <col min="63" max="63" width="0.85546875" style="4" customWidth="1"/>
    <col min="64" max="64" width="7.85546875" style="4" customWidth="1"/>
    <col min="65" max="65" width="7" style="4" customWidth="1"/>
    <col min="66" max="66" width="7.85546875" style="4" customWidth="1"/>
    <col min="67" max="67" width="10.85546875" style="4" customWidth="1"/>
    <col min="68" max="68" width="0.85546875" style="4" customWidth="1"/>
    <col min="69" max="69" width="7.85546875" style="4" customWidth="1"/>
    <col min="70" max="70" width="10.28515625" style="4" customWidth="1"/>
    <col min="71" max="71" width="7.85546875" style="4" customWidth="1"/>
    <col min="72" max="72" width="10.85546875" style="4" customWidth="1"/>
    <col min="73" max="73" width="0.85546875" style="4" customWidth="1"/>
    <col min="74" max="74" width="7.7109375" style="4" customWidth="1"/>
    <col min="75" max="75" width="5.140625" style="4" customWidth="1"/>
    <col min="76" max="76" width="7.7109375" style="4" customWidth="1"/>
    <col min="77" max="77" width="3.7109375" style="4" customWidth="1"/>
    <col min="78" max="78" width="1.7109375" style="4" customWidth="1"/>
    <col min="79" max="79" width="7.85546875" style="4" customWidth="1"/>
    <col min="80" max="80" width="10.28515625" style="4" customWidth="1"/>
    <col min="81" max="81" width="7.85546875" style="4" customWidth="1"/>
    <col min="82" max="82" width="10.85546875" style="4" customWidth="1"/>
    <col min="83" max="83" width="0.85546875" style="4" customWidth="1"/>
    <col min="84" max="84" width="7.85546875" style="4" customWidth="1"/>
    <col min="85" max="85" width="9.140625" style="4" customWidth="1"/>
    <col min="86" max="86" width="7.85546875" style="4" customWidth="1"/>
    <col min="87" max="87" width="10.85546875" style="4" customWidth="1"/>
    <col min="88" max="88" width="0.85546875" style="4" customWidth="1"/>
    <col min="89" max="89" width="7.85546875" style="4" customWidth="1"/>
    <col min="90" max="90" width="7" style="4" customWidth="1"/>
    <col min="91" max="91" width="7.85546875" style="4" customWidth="1"/>
    <col min="92" max="92" width="10.85546875" style="4" customWidth="1"/>
    <col min="93" max="93" width="0.85546875" style="4" customWidth="1"/>
    <col min="94" max="94" width="7.85546875" style="4" customWidth="1"/>
    <col min="95" max="95" width="10.28515625" style="4" customWidth="1"/>
    <col min="96" max="96" width="7.85546875" style="4" customWidth="1"/>
    <col min="97" max="97" width="10.85546875" style="4" customWidth="1"/>
    <col min="98" max="98" width="0.85546875" style="4" customWidth="1"/>
    <col min="99" max="99" width="7.7109375" style="4" customWidth="1"/>
    <col min="100" max="100" width="6.140625" style="4" customWidth="1"/>
    <col min="101" max="101" width="7.7109375" style="4" customWidth="1"/>
    <col min="102" max="102" width="3.7109375" style="4" customWidth="1"/>
    <col min="103" max="103" width="1.7109375" style="4" customWidth="1"/>
    <col min="104" max="104" width="7.85546875" style="4" customWidth="1"/>
    <col min="105" max="105" width="10.28515625" style="4" customWidth="1"/>
    <col min="106" max="106" width="7.85546875" style="4" customWidth="1"/>
    <col min="107" max="107" width="10.85546875" style="4" customWidth="1"/>
    <col min="108" max="108" width="0.85546875" style="4" customWidth="1"/>
    <col min="109" max="109" width="7.85546875" style="4" customWidth="1"/>
    <col min="110" max="110" width="9.140625" style="4" customWidth="1"/>
    <col min="111" max="111" width="7.85546875" style="4" customWidth="1"/>
    <col min="112" max="112" width="10.85546875" style="4" customWidth="1"/>
    <col min="113" max="113" width="0.85546875" style="4" customWidth="1"/>
    <col min="114" max="114" width="7.85546875" style="4" customWidth="1"/>
    <col min="115" max="115" width="7" style="4" customWidth="1"/>
    <col min="116" max="116" width="7.85546875" style="4" customWidth="1"/>
    <col min="117" max="117" width="10.85546875" style="4" customWidth="1"/>
    <col min="118" max="118" width="0.85546875" style="4" customWidth="1"/>
    <col min="119" max="119" width="7.85546875" style="4" customWidth="1"/>
    <col min="120" max="120" width="10.28515625" style="4" customWidth="1"/>
    <col min="121" max="121" width="7.85546875" style="4" customWidth="1"/>
    <col min="122" max="122" width="10.85546875" style="4" customWidth="1"/>
    <col min="123" max="123" width="0.85546875" style="4" customWidth="1"/>
    <col min="124" max="124" width="7.7109375" style="4" customWidth="1"/>
    <col min="125" max="125" width="5.140625" style="4" customWidth="1"/>
    <col min="126" max="126" width="7.7109375" style="4" customWidth="1"/>
    <col min="127" max="127" width="3.7109375" style="4" customWidth="1"/>
    <col min="128" max="128" width="1.7109375" style="4" customWidth="1"/>
    <col min="129" max="129" width="7.85546875" style="4" customWidth="1"/>
    <col min="130" max="130" width="10.28515625" style="4" customWidth="1"/>
    <col min="131" max="131" width="7.85546875" style="4" customWidth="1"/>
    <col min="132" max="132" width="10.85546875" style="4" customWidth="1"/>
    <col min="133" max="133" width="0.85546875" style="4" customWidth="1"/>
    <col min="134" max="134" width="7.85546875" style="4" customWidth="1"/>
    <col min="135" max="135" width="9.140625" style="4" customWidth="1"/>
    <col min="136" max="136" width="7.85546875" style="4" customWidth="1"/>
    <col min="137" max="137" width="10.85546875" style="4" customWidth="1"/>
    <col min="138" max="138" width="0.85546875" style="4" customWidth="1"/>
    <col min="139" max="139" width="7.85546875" style="4" customWidth="1"/>
    <col min="140" max="140" width="7" style="4" customWidth="1"/>
    <col min="141" max="141" width="7.85546875" style="4" customWidth="1"/>
    <col min="142" max="142" width="10.85546875" style="4" customWidth="1"/>
    <col min="143" max="143" width="0.85546875" style="4" customWidth="1"/>
    <col min="144" max="144" width="7.85546875" style="4" customWidth="1"/>
    <col min="145" max="145" width="10.28515625" style="4" customWidth="1"/>
    <col min="146" max="146" width="7.85546875" style="4" customWidth="1"/>
    <col min="147" max="147" width="10.85546875" style="4" customWidth="1"/>
    <col min="148" max="148" width="0.85546875" style="4" customWidth="1"/>
    <col min="149" max="149" width="7.7109375" style="4" customWidth="1"/>
    <col min="150" max="150" width="5.140625" style="4" customWidth="1"/>
    <col min="151" max="151" width="7.7109375" style="4" customWidth="1"/>
    <col min="152" max="152" width="3.7109375" style="4" customWidth="1"/>
    <col min="153" max="153" width="1.7109375" style="4" customWidth="1"/>
    <col min="154" max="154" width="7.85546875" style="4" customWidth="1"/>
    <col min="155" max="155" width="10.28515625" style="4" customWidth="1"/>
    <col min="156" max="156" width="7.85546875" style="4" customWidth="1"/>
    <col min="157" max="157" width="10.85546875" style="4" customWidth="1"/>
    <col min="158" max="158" width="0.85546875" style="4" customWidth="1"/>
    <col min="159" max="159" width="7.85546875" style="4" customWidth="1"/>
    <col min="160" max="160" width="9.140625" style="4" customWidth="1"/>
    <col min="161" max="161" width="7.85546875" style="4" customWidth="1"/>
    <col min="162" max="162" width="10.85546875" style="4" customWidth="1"/>
    <col min="163" max="163" width="0.85546875" style="4" customWidth="1"/>
    <col min="164" max="164" width="7.85546875" style="4" customWidth="1"/>
    <col min="165" max="165" width="7" style="4" customWidth="1"/>
    <col min="166" max="166" width="7.85546875" style="4" customWidth="1"/>
    <col min="167" max="167" width="10.85546875" style="4" customWidth="1"/>
    <col min="168" max="168" width="0.85546875" style="4" customWidth="1"/>
    <col min="169" max="169" width="7.85546875" style="4" customWidth="1"/>
    <col min="170" max="170" width="10.28515625" style="4" customWidth="1"/>
    <col min="171" max="171" width="7.85546875" style="4" customWidth="1"/>
    <col min="172" max="172" width="10.85546875" style="4" customWidth="1"/>
    <col min="173" max="173" width="0.85546875" style="4" customWidth="1"/>
    <col min="174" max="174" width="7.7109375" style="4" customWidth="1"/>
    <col min="175" max="175" width="5.140625" style="4" customWidth="1"/>
    <col min="176" max="176" width="7.7109375" style="4" customWidth="1"/>
    <col min="177" max="177" width="3.7109375" style="4" customWidth="1"/>
    <col min="178" max="178" width="1.7109375" style="4" customWidth="1"/>
    <col min="179" max="179" width="7.85546875" style="4" customWidth="1"/>
    <col min="180" max="180" width="10.28515625" style="4" customWidth="1"/>
    <col min="181" max="181" width="7.85546875" style="4" customWidth="1"/>
    <col min="182" max="182" width="10.85546875" style="4" customWidth="1"/>
    <col min="183" max="183" width="0.85546875" style="4" customWidth="1"/>
    <col min="184" max="184" width="7.85546875" style="4" customWidth="1"/>
    <col min="185" max="185" width="9.140625" style="4" customWidth="1"/>
    <col min="186" max="186" width="7.85546875" style="4" customWidth="1"/>
    <col min="187" max="187" width="10.85546875" style="4" customWidth="1"/>
    <col min="188" max="188" width="0.85546875" style="4" customWidth="1"/>
    <col min="189" max="189" width="7.85546875" style="4" customWidth="1"/>
    <col min="190" max="190" width="7" style="4" customWidth="1"/>
    <col min="191" max="191" width="7.85546875" style="4" customWidth="1"/>
    <col min="192" max="192" width="10.85546875" style="4" customWidth="1"/>
    <col min="193" max="193" width="0.85546875" style="4" customWidth="1"/>
    <col min="194" max="194" width="7.85546875" style="4" customWidth="1"/>
    <col min="195" max="195" width="10.28515625" style="4" customWidth="1"/>
    <col min="196" max="196" width="7.85546875" style="4" customWidth="1"/>
    <col min="197" max="197" width="10.85546875" style="4" customWidth="1"/>
    <col min="198" max="198" width="0.85546875" style="4" customWidth="1"/>
    <col min="199" max="199" width="7.7109375" style="4" customWidth="1"/>
    <col min="200" max="200" width="3.7109375" style="4" customWidth="1"/>
    <col min="201" max="201" width="7.7109375" style="4" customWidth="1"/>
    <col min="202" max="202" width="3.7109375" style="4" customWidth="1"/>
    <col min="203" max="203" width="1.7109375" style="4" customWidth="1"/>
    <col min="204" max="204" width="7.85546875" style="4" customWidth="1"/>
    <col min="205" max="205" width="10.28515625" style="4" customWidth="1"/>
    <col min="206" max="206" width="7.85546875" style="4" customWidth="1"/>
    <col min="207" max="207" width="10.85546875" style="4" customWidth="1"/>
    <col min="208" max="208" width="0.85546875" style="4" customWidth="1"/>
    <col min="209" max="209" width="7.85546875" style="4" customWidth="1"/>
    <col min="210" max="210" width="9.140625" style="4" customWidth="1"/>
    <col min="211" max="211" width="7.85546875" style="4" customWidth="1"/>
    <col min="212" max="212" width="10.85546875" style="4" customWidth="1"/>
    <col min="213" max="213" width="0.85546875" style="4" customWidth="1"/>
    <col min="214" max="214" width="7.85546875" style="4" customWidth="1"/>
    <col min="215" max="215" width="7" style="4" customWidth="1"/>
    <col min="216" max="216" width="7.85546875" style="4" customWidth="1"/>
    <col min="217" max="217" width="10.85546875" style="4" customWidth="1"/>
    <col min="218" max="218" width="0.85546875" style="4" customWidth="1"/>
    <col min="219" max="219" width="7.85546875" style="4" customWidth="1"/>
    <col min="220" max="220" width="10.28515625" style="4" customWidth="1"/>
    <col min="221" max="221" width="7.85546875" style="4" customWidth="1"/>
    <col min="222" max="222" width="10.85546875" style="4" customWidth="1"/>
    <col min="223" max="223" width="0.85546875" style="4" customWidth="1"/>
    <col min="224" max="224" width="7.7109375" style="4" customWidth="1"/>
    <col min="225" max="225" width="6.140625" style="4" customWidth="1"/>
    <col min="226" max="226" width="7.7109375" style="4" customWidth="1"/>
    <col min="227" max="227" width="6.140625" style="4" customWidth="1"/>
    <col min="228" max="228" width="1.7109375" style="4" customWidth="1"/>
    <col min="229" max="229" width="7.85546875" style="4" customWidth="1"/>
    <col min="230" max="230" width="10.28515625" style="4" customWidth="1"/>
    <col min="231" max="231" width="7.85546875" style="4" customWidth="1"/>
    <col min="232" max="232" width="10.85546875" style="4" customWidth="1"/>
    <col min="233" max="233" width="0.85546875" style="4" customWidth="1"/>
    <col min="234" max="234" width="7.85546875" style="4" customWidth="1"/>
    <col min="235" max="235" width="9.140625" style="4" customWidth="1"/>
    <col min="236" max="236" width="7.85546875" style="4" customWidth="1"/>
    <col min="237" max="237" width="10.85546875" style="4" customWidth="1"/>
    <col min="238" max="238" width="0.85546875" style="4" customWidth="1"/>
    <col min="239" max="239" width="7.85546875" style="4" customWidth="1"/>
    <col min="240" max="240" width="7" style="4" customWidth="1"/>
    <col min="241" max="241" width="7.85546875" style="4" customWidth="1"/>
    <col min="242" max="242" width="10.85546875" style="4" customWidth="1"/>
    <col min="243" max="243" width="0.85546875" style="4" customWidth="1"/>
    <col min="244" max="244" width="7.85546875" style="4" customWidth="1"/>
    <col min="245" max="245" width="10.28515625" style="4" customWidth="1"/>
    <col min="246" max="246" width="7.85546875" style="4" customWidth="1"/>
    <col min="247" max="247" width="10.85546875" style="4" customWidth="1"/>
    <col min="248" max="248" width="0.85546875" style="4" customWidth="1"/>
    <col min="249" max="249" width="7.7109375" style="4" customWidth="1"/>
    <col min="250" max="250" width="6.140625" style="4" customWidth="1"/>
    <col min="251" max="251" width="7.7109375" style="4" customWidth="1"/>
    <col min="252" max="252" width="6.140625" style="4" customWidth="1"/>
    <col min="253" max="253" width="1.7109375" style="4" customWidth="1"/>
    <col min="254" max="254" width="7.85546875" style="4" customWidth="1"/>
    <col min="255" max="255" width="10.28515625" style="4" customWidth="1"/>
    <col min="256" max="256" width="7.85546875" style="4" customWidth="1"/>
    <col min="257" max="257" width="10.85546875" style="4" customWidth="1"/>
    <col min="258" max="258" width="0.85546875" style="4" customWidth="1"/>
    <col min="259" max="259" width="7.85546875" style="4" customWidth="1"/>
    <col min="260" max="260" width="9.140625" style="4" customWidth="1"/>
    <col min="261" max="261" width="7.85546875" style="4" customWidth="1"/>
    <col min="262" max="262" width="10.85546875" style="4" customWidth="1"/>
    <col min="263" max="263" width="0.85546875" style="4" customWidth="1"/>
    <col min="264" max="264" width="7.85546875" style="4" customWidth="1"/>
    <col min="265" max="265" width="12" style="4" customWidth="1"/>
    <col min="266" max="266" width="7.85546875" style="4" customWidth="1"/>
    <col min="267" max="267" width="10.85546875" style="4" customWidth="1"/>
    <col min="268" max="268" width="0.85546875" style="4" customWidth="1"/>
    <col min="269" max="269" width="7.85546875" style="4" customWidth="1"/>
    <col min="270" max="270" width="10.28515625" style="4" customWidth="1"/>
    <col min="271" max="271" width="7.85546875" style="4" customWidth="1"/>
    <col min="272" max="272" width="10.85546875" style="4" customWidth="1"/>
    <col min="273" max="273" width="0.85546875" style="4" customWidth="1"/>
    <col min="274" max="274" width="7.7109375" style="4" customWidth="1"/>
    <col min="275" max="275" width="6.140625" style="4" customWidth="1"/>
    <col min="276" max="276" width="7.7109375" style="4" customWidth="1"/>
    <col min="277" max="277" width="6.140625" style="4" customWidth="1"/>
    <col min="278" max="278" width="1.7109375" style="4" customWidth="1"/>
    <col min="279" max="279" width="7.85546875" style="4" customWidth="1"/>
    <col min="280" max="280" width="10.28515625" style="4" customWidth="1"/>
    <col min="281" max="281" width="7.85546875" style="4" customWidth="1"/>
    <col min="282" max="282" width="10.85546875" style="4" customWidth="1"/>
    <col min="283" max="283" width="0.85546875" style="4" customWidth="1"/>
    <col min="284" max="284" width="7.85546875" style="4" customWidth="1"/>
    <col min="285" max="285" width="9.140625" style="4" customWidth="1"/>
    <col min="286" max="286" width="7.85546875" style="4" customWidth="1"/>
    <col min="287" max="287" width="10.85546875" style="4" customWidth="1"/>
    <col min="288" max="288" width="0.85546875" style="4" customWidth="1"/>
    <col min="289" max="289" width="7.85546875" style="4" customWidth="1"/>
    <col min="290" max="290" width="7" style="4" customWidth="1"/>
    <col min="291" max="291" width="7.85546875" style="4" customWidth="1"/>
    <col min="292" max="292" width="10.85546875" style="4" customWidth="1"/>
    <col min="293" max="293" width="0.85546875" style="4" customWidth="1"/>
    <col min="294" max="294" width="7.85546875" style="4" customWidth="1"/>
    <col min="295" max="295" width="10.28515625" style="4" customWidth="1"/>
    <col min="296" max="296" width="7.85546875" style="4" customWidth="1"/>
    <col min="297" max="297" width="10.85546875" style="4" customWidth="1"/>
    <col min="298" max="298" width="0.85546875" style="4" customWidth="1"/>
    <col min="299" max="299" width="7.7109375" style="4" customWidth="1"/>
    <col min="300" max="300" width="6.140625" style="4" customWidth="1"/>
    <col min="301" max="301" width="7.7109375" style="4" customWidth="1"/>
    <col min="302" max="302" width="6.140625" style="4" customWidth="1"/>
    <col min="303" max="303" width="1.7109375" style="4" customWidth="1"/>
    <col min="304" max="307" width="11.42578125" style="4" customWidth="1"/>
    <col min="308" max="308" width="0.85546875" style="4" customWidth="1"/>
    <col min="309" max="312" width="11.42578125" style="4" customWidth="1"/>
    <col min="313" max="313" width="0.85546875" style="4" customWidth="1"/>
    <col min="314" max="317" width="11.42578125" style="4" customWidth="1"/>
    <col min="318" max="318" width="0.85546875" style="4" customWidth="1"/>
    <col min="319" max="322" width="11.42578125" style="4" customWidth="1"/>
    <col min="323" max="323" width="0.85546875" style="4" customWidth="1"/>
    <col min="324" max="327" width="11.42578125" style="4" customWidth="1"/>
    <col min="328" max="328" width="3" style="4" customWidth="1"/>
    <col min="329" max="329" width="7.85546875" style="4" bestFit="1" customWidth="1"/>
    <col min="330" max="330" width="10.28515625" style="4" bestFit="1" customWidth="1"/>
    <col min="331" max="331" width="7.85546875" style="4" bestFit="1" customWidth="1"/>
    <col min="332" max="332" width="10.85546875" style="4" bestFit="1" customWidth="1"/>
    <col min="333" max="333" width="0.85546875" style="4" customWidth="1"/>
    <col min="334" max="334" width="7.85546875" style="4" bestFit="1" customWidth="1"/>
    <col min="335" max="335" width="12.42578125" style="4" bestFit="1" customWidth="1"/>
    <col min="336" max="336" width="7.85546875" style="4" bestFit="1" customWidth="1"/>
    <col min="337" max="337" width="10.85546875" style="4" bestFit="1" customWidth="1"/>
    <col min="338" max="338" width="0.85546875" style="4" customWidth="1"/>
    <col min="339" max="339" width="7.85546875" style="4" bestFit="1" customWidth="1"/>
    <col min="340" max="340" width="7" style="4" bestFit="1" customWidth="1"/>
    <col min="341" max="341" width="7.85546875" style="4" bestFit="1" customWidth="1"/>
    <col min="342" max="342" width="10.85546875" style="4" bestFit="1" customWidth="1"/>
    <col min="343" max="343" width="0.85546875" style="4" customWidth="1"/>
    <col min="344" max="344" width="10.42578125" style="4" bestFit="1" customWidth="1"/>
    <col min="345" max="345" width="10.28515625" style="4" bestFit="1" customWidth="1"/>
    <col min="346" max="346" width="9.5703125" style="4" bestFit="1" customWidth="1"/>
    <col min="347" max="347" width="10.85546875" style="4" bestFit="1" customWidth="1"/>
    <col min="348" max="348" width="0.85546875" style="4" customWidth="1"/>
    <col min="349" max="349" width="7.7109375" style="4" bestFit="1" customWidth="1"/>
    <col min="350" max="350" width="5.140625" style="4" bestFit="1" customWidth="1"/>
    <col min="351" max="351" width="7.7109375" style="4" bestFit="1" customWidth="1"/>
    <col min="352" max="352" width="3.7109375" style="4" bestFit="1" customWidth="1"/>
    <col min="353" max="353" width="1.7109375" style="4" customWidth="1"/>
    <col min="354" max="354" width="7.85546875" style="4" bestFit="1" customWidth="1"/>
    <col min="355" max="355" width="10.28515625" style="58" bestFit="1" customWidth="1"/>
    <col min="356" max="356" width="7.85546875" style="4" bestFit="1" customWidth="1"/>
    <col min="357" max="357" width="10.85546875" style="89" bestFit="1" customWidth="1"/>
    <col min="358" max="358" width="0.85546875" style="4" customWidth="1"/>
    <col min="359" max="359" width="7.85546875" style="95" bestFit="1" customWidth="1"/>
    <col min="360" max="360" width="9.140625" style="4" bestFit="1" customWidth="1"/>
    <col min="361" max="361" width="7.85546875" style="99" bestFit="1" customWidth="1"/>
    <col min="362" max="362" width="10.85546875" style="101" bestFit="1" customWidth="1"/>
    <col min="363" max="363" width="0.85546875" style="4" customWidth="1"/>
    <col min="364" max="364" width="7.85546875" style="4" bestFit="1" customWidth="1"/>
    <col min="365" max="365" width="7" style="4" bestFit="1" customWidth="1"/>
    <col min="366" max="366" width="7.85546875" style="4" bestFit="1" customWidth="1"/>
    <col min="367" max="367" width="10.85546875" style="4" bestFit="1" customWidth="1"/>
    <col min="368" max="368" width="0.85546875" style="4" customWidth="1"/>
    <col min="369" max="369" width="7.85546875" style="4" bestFit="1" customWidth="1"/>
    <col min="370" max="370" width="10.28515625" style="4" bestFit="1" customWidth="1"/>
    <col min="371" max="371" width="7.85546875" style="4" bestFit="1" customWidth="1"/>
    <col min="372" max="372" width="10.85546875" style="4" bestFit="1" customWidth="1"/>
    <col min="373" max="373" width="0.85546875" style="4" customWidth="1"/>
    <col min="374" max="374" width="7.7109375" style="4" bestFit="1" customWidth="1"/>
    <col min="375" max="375" width="5.140625" style="4" bestFit="1" customWidth="1"/>
    <col min="376" max="376" width="7.7109375" style="4" bestFit="1" customWidth="1"/>
    <col min="377" max="377" width="3.7109375" style="4" bestFit="1" customWidth="1"/>
    <col min="378" max="378" width="1.7109375" style="4" customWidth="1"/>
    <col min="379" max="379" width="7.85546875" style="4" hidden="1" customWidth="1"/>
    <col min="380" max="380" width="10.28515625" style="4" hidden="1" customWidth="1"/>
    <col min="381" max="381" width="7.85546875" style="4" hidden="1" customWidth="1"/>
    <col min="382" max="382" width="10.85546875" style="4" hidden="1" customWidth="1"/>
    <col min="383" max="383" width="0.85546875" style="4" hidden="1" customWidth="1"/>
    <col min="384" max="384" width="7.85546875" style="4" hidden="1" customWidth="1"/>
    <col min="385" max="385" width="9.140625" style="4" hidden="1" customWidth="1"/>
    <col min="386" max="386" width="7.85546875" style="4" hidden="1" customWidth="1"/>
    <col min="387" max="387" width="10.85546875" style="4" hidden="1" customWidth="1"/>
    <col min="388" max="388" width="0.85546875" style="4" hidden="1" customWidth="1"/>
    <col min="389" max="389" width="7.85546875" style="4" hidden="1" customWidth="1"/>
    <col min="390" max="390" width="7" style="4" hidden="1" customWidth="1"/>
    <col min="391" max="391" width="7.85546875" style="4" hidden="1" customWidth="1"/>
    <col min="392" max="392" width="10.85546875" style="4" hidden="1" customWidth="1"/>
    <col min="393" max="393" width="0.85546875" style="4" hidden="1" customWidth="1"/>
    <col min="394" max="394" width="7.85546875" style="4" hidden="1" customWidth="1"/>
    <col min="395" max="395" width="10.28515625" style="4" hidden="1" customWidth="1"/>
    <col min="396" max="396" width="7.85546875" style="4" hidden="1" customWidth="1"/>
    <col min="397" max="397" width="10.85546875" style="4" hidden="1" customWidth="1"/>
    <col min="398" max="398" width="0.85546875" style="4" hidden="1" customWidth="1"/>
    <col min="399" max="399" width="7.7109375" style="4" hidden="1" customWidth="1"/>
    <col min="400" max="400" width="5.140625" style="4" hidden="1" customWidth="1"/>
    <col min="401" max="401" width="7.7109375" style="4" hidden="1" customWidth="1"/>
    <col min="402" max="402" width="3.7109375" style="4" hidden="1" customWidth="1"/>
    <col min="403" max="403" width="1.7109375" style="4" hidden="1" customWidth="1"/>
    <col min="404" max="404" width="7.85546875" style="4" hidden="1" customWidth="1"/>
    <col min="405" max="405" width="10.28515625" style="4" hidden="1" customWidth="1"/>
    <col min="406" max="406" width="7.85546875" style="4" hidden="1" customWidth="1"/>
    <col min="407" max="407" width="10.85546875" style="4" hidden="1" customWidth="1"/>
    <col min="408" max="408" width="0.85546875" style="4" hidden="1" customWidth="1"/>
    <col min="409" max="409" width="7.85546875" style="4" hidden="1" customWidth="1"/>
    <col min="410" max="410" width="9.140625" style="4" hidden="1" customWidth="1"/>
    <col min="411" max="411" width="7.85546875" style="4" hidden="1" customWidth="1"/>
    <col min="412" max="412" width="10.85546875" style="4" hidden="1" customWidth="1"/>
    <col min="413" max="413" width="0.85546875" style="4" hidden="1" customWidth="1"/>
    <col min="414" max="414" width="7.85546875" style="4" hidden="1" customWidth="1"/>
    <col min="415" max="415" width="7" style="4" hidden="1" customWidth="1"/>
    <col min="416" max="416" width="7.85546875" style="4" hidden="1" customWidth="1"/>
    <col min="417" max="417" width="10.85546875" style="4" hidden="1" customWidth="1"/>
    <col min="418" max="418" width="0.85546875" style="4" hidden="1" customWidth="1"/>
    <col min="419" max="419" width="7.85546875" style="4" hidden="1" customWidth="1"/>
    <col min="420" max="420" width="10.28515625" style="4" hidden="1" customWidth="1"/>
    <col min="421" max="421" width="7.85546875" style="4" hidden="1" customWidth="1"/>
    <col min="422" max="422" width="10.85546875" style="4" hidden="1" customWidth="1"/>
    <col min="423" max="423" width="0.85546875" style="4" hidden="1" customWidth="1"/>
    <col min="424" max="424" width="7.7109375" style="4" hidden="1" customWidth="1"/>
    <col min="425" max="425" width="6.140625" style="4" hidden="1" customWidth="1"/>
    <col min="426" max="426" width="7.7109375" style="4" hidden="1" customWidth="1"/>
    <col min="427" max="427" width="3.7109375" style="4" hidden="1" customWidth="1"/>
    <col min="428" max="428" width="1.7109375" style="4" hidden="1" customWidth="1"/>
    <col min="429" max="429" width="7.85546875" style="4" hidden="1" customWidth="1"/>
    <col min="430" max="430" width="10.28515625" style="4" hidden="1" customWidth="1"/>
    <col min="431" max="431" width="7.85546875" style="4" hidden="1" customWidth="1"/>
    <col min="432" max="432" width="10.85546875" style="4" hidden="1" customWidth="1"/>
    <col min="433" max="433" width="0.85546875" style="4" hidden="1" customWidth="1"/>
    <col min="434" max="434" width="7.85546875" style="4" hidden="1" customWidth="1"/>
    <col min="435" max="435" width="9.140625" style="4" hidden="1" customWidth="1"/>
    <col min="436" max="436" width="7.85546875" style="4" hidden="1" customWidth="1"/>
    <col min="437" max="437" width="10.85546875" style="4" hidden="1" customWidth="1"/>
    <col min="438" max="438" width="0.85546875" style="4" hidden="1" customWidth="1"/>
    <col min="439" max="439" width="7.85546875" style="4" hidden="1" customWidth="1"/>
    <col min="440" max="440" width="7" style="4" hidden="1" customWidth="1"/>
    <col min="441" max="441" width="7.85546875" style="4" hidden="1" customWidth="1"/>
    <col min="442" max="442" width="10.85546875" style="4" hidden="1" customWidth="1"/>
    <col min="443" max="443" width="0.85546875" style="4" hidden="1" customWidth="1"/>
    <col min="444" max="444" width="7.85546875" style="4" hidden="1" customWidth="1"/>
    <col min="445" max="445" width="10.28515625" style="4" hidden="1" customWidth="1"/>
    <col min="446" max="446" width="7.85546875" style="4" hidden="1" customWidth="1"/>
    <col min="447" max="447" width="10.85546875" style="4" hidden="1" customWidth="1"/>
    <col min="448" max="448" width="0.85546875" style="4" hidden="1" customWidth="1"/>
    <col min="449" max="449" width="7.7109375" style="4" hidden="1" customWidth="1"/>
    <col min="450" max="450" width="5.140625" style="4" hidden="1" customWidth="1"/>
    <col min="451" max="451" width="7.7109375" style="4" hidden="1" customWidth="1"/>
    <col min="452" max="452" width="3.7109375" style="4" hidden="1" customWidth="1"/>
    <col min="453" max="453" width="1.7109375" style="4" hidden="1" customWidth="1"/>
    <col min="454" max="454" width="7.85546875" style="4" hidden="1" customWidth="1"/>
    <col min="455" max="455" width="10.28515625" style="4" hidden="1" customWidth="1"/>
    <col min="456" max="456" width="7.85546875" style="4" hidden="1" customWidth="1"/>
    <col min="457" max="457" width="10.85546875" style="4" hidden="1" customWidth="1"/>
    <col min="458" max="458" width="0.85546875" style="4" hidden="1" customWidth="1"/>
    <col min="459" max="459" width="7.85546875" style="4" hidden="1" customWidth="1"/>
    <col min="460" max="460" width="9.140625" style="4" hidden="1" customWidth="1"/>
    <col min="461" max="461" width="7.85546875" style="4" hidden="1" customWidth="1"/>
    <col min="462" max="462" width="10.85546875" style="4" hidden="1" customWidth="1"/>
    <col min="463" max="463" width="0.85546875" style="4" hidden="1" customWidth="1"/>
    <col min="464" max="464" width="7.85546875" style="4" hidden="1" customWidth="1"/>
    <col min="465" max="465" width="7" style="4" hidden="1" customWidth="1"/>
    <col min="466" max="466" width="7.85546875" style="4" hidden="1" customWidth="1"/>
    <col min="467" max="467" width="10.85546875" style="4" hidden="1" customWidth="1"/>
    <col min="468" max="468" width="0.85546875" style="4" hidden="1" customWidth="1"/>
    <col min="469" max="469" width="7.85546875" style="4" hidden="1" customWidth="1"/>
    <col min="470" max="470" width="10.28515625" style="4" hidden="1" customWidth="1"/>
    <col min="471" max="471" width="7.85546875" style="4" hidden="1" customWidth="1"/>
    <col min="472" max="472" width="10.85546875" style="4" hidden="1" customWidth="1"/>
    <col min="473" max="473" width="0.85546875" style="4" hidden="1" customWidth="1"/>
    <col min="474" max="474" width="7.7109375" style="4" hidden="1" customWidth="1"/>
    <col min="475" max="475" width="5.140625" style="4" hidden="1" customWidth="1"/>
    <col min="476" max="476" width="7.7109375" style="4" hidden="1" customWidth="1"/>
    <col min="477" max="477" width="3.7109375" style="4" hidden="1" customWidth="1"/>
    <col min="478" max="478" width="1.7109375" style="4" hidden="1" customWidth="1"/>
    <col min="479" max="479" width="7.85546875" style="4" hidden="1" customWidth="1"/>
    <col min="480" max="480" width="10.28515625" style="4" hidden="1" customWidth="1"/>
    <col min="481" max="481" width="7.85546875" style="4" hidden="1" customWidth="1"/>
    <col min="482" max="482" width="10.85546875" style="4" hidden="1" customWidth="1"/>
    <col min="483" max="483" width="0.85546875" style="4" hidden="1" customWidth="1"/>
    <col min="484" max="484" width="7.85546875" style="4" hidden="1" customWidth="1"/>
    <col min="485" max="485" width="9.140625" style="4" hidden="1" customWidth="1"/>
    <col min="486" max="486" width="7.85546875" style="4" hidden="1" customWidth="1"/>
    <col min="487" max="487" width="10.85546875" style="4" hidden="1" customWidth="1"/>
    <col min="488" max="488" width="0.85546875" style="4" hidden="1" customWidth="1"/>
    <col min="489" max="489" width="7.85546875" style="4" hidden="1" customWidth="1"/>
    <col min="490" max="490" width="7" style="4" hidden="1" customWidth="1"/>
    <col min="491" max="491" width="7.85546875" style="4" hidden="1" customWidth="1"/>
    <col min="492" max="492" width="10.85546875" style="4" hidden="1" customWidth="1"/>
    <col min="493" max="493" width="0.85546875" style="4" hidden="1" customWidth="1"/>
    <col min="494" max="494" width="7.85546875" style="4" hidden="1" customWidth="1"/>
    <col min="495" max="495" width="10.28515625" style="4" hidden="1" customWidth="1"/>
    <col min="496" max="496" width="7.85546875" style="4" hidden="1" customWidth="1"/>
    <col min="497" max="497" width="10.85546875" style="4" hidden="1" customWidth="1"/>
    <col min="498" max="498" width="0.85546875" style="4" hidden="1" customWidth="1"/>
    <col min="499" max="499" width="7.7109375" style="4" hidden="1" customWidth="1"/>
    <col min="500" max="500" width="5.140625" style="4" hidden="1" customWidth="1"/>
    <col min="501" max="501" width="7.7109375" style="4" hidden="1" customWidth="1"/>
    <col min="502" max="502" width="3.7109375" style="4" hidden="1" customWidth="1"/>
    <col min="503" max="503" width="1.7109375" style="4" hidden="1" customWidth="1"/>
    <col min="504" max="504" width="7.85546875" style="4" hidden="1" customWidth="1"/>
    <col min="505" max="505" width="10.28515625" style="4" hidden="1" customWidth="1"/>
    <col min="506" max="506" width="7.85546875" style="4" hidden="1" customWidth="1"/>
    <col min="507" max="507" width="10.85546875" style="4" hidden="1" customWidth="1"/>
    <col min="508" max="508" width="0.85546875" style="4" hidden="1" customWidth="1"/>
    <col min="509" max="509" width="7.85546875" style="4" hidden="1" customWidth="1"/>
    <col min="510" max="510" width="9.140625" style="4" hidden="1" customWidth="1"/>
    <col min="511" max="511" width="7.85546875" style="4" hidden="1" customWidth="1"/>
    <col min="512" max="512" width="10.85546875" style="4" hidden="1" customWidth="1"/>
    <col min="513" max="513" width="0.85546875" style="4" hidden="1" customWidth="1"/>
    <col min="514" max="514" width="7.85546875" style="4" hidden="1" customWidth="1"/>
    <col min="515" max="515" width="7" style="4" hidden="1" customWidth="1"/>
    <col min="516" max="516" width="7.85546875" style="4" hidden="1" customWidth="1"/>
    <col min="517" max="517" width="10.85546875" style="4" hidden="1" customWidth="1"/>
    <col min="518" max="518" width="0.85546875" style="4" hidden="1" customWidth="1"/>
    <col min="519" max="519" width="7.85546875" style="4" hidden="1" customWidth="1"/>
    <col min="520" max="520" width="10.28515625" style="4" hidden="1" customWidth="1"/>
    <col min="521" max="521" width="7.85546875" style="4" hidden="1" customWidth="1"/>
    <col min="522" max="522" width="10.85546875" style="4" hidden="1" customWidth="1"/>
    <col min="523" max="523" width="0.85546875" style="4" hidden="1" customWidth="1"/>
    <col min="524" max="524" width="7.7109375" style="4" hidden="1" customWidth="1"/>
    <col min="525" max="525" width="3.7109375" style="4" hidden="1" customWidth="1"/>
    <col min="526" max="526" width="7.7109375" style="4" hidden="1" customWidth="1"/>
    <col min="527" max="527" width="3.7109375" style="4" hidden="1" customWidth="1"/>
    <col min="528" max="528" width="1.7109375" style="4" hidden="1" customWidth="1"/>
    <col min="529" max="529" width="7.85546875" style="4" hidden="1" customWidth="1"/>
    <col min="530" max="530" width="10.28515625" style="4" hidden="1" customWidth="1"/>
    <col min="531" max="531" width="7.85546875" style="4" hidden="1" customWidth="1"/>
    <col min="532" max="532" width="10.85546875" style="4" hidden="1" customWidth="1"/>
    <col min="533" max="533" width="0.85546875" style="4" hidden="1" customWidth="1"/>
    <col min="534" max="534" width="7.85546875" style="4" hidden="1" customWidth="1"/>
    <col min="535" max="535" width="9.140625" style="4" hidden="1" customWidth="1"/>
    <col min="536" max="536" width="7.85546875" style="4" hidden="1" customWidth="1"/>
    <col min="537" max="537" width="10.85546875" style="4" hidden="1" customWidth="1"/>
    <col min="538" max="538" width="0.85546875" style="4" hidden="1" customWidth="1"/>
    <col min="539" max="539" width="7.85546875" style="4" hidden="1" customWidth="1"/>
    <col min="540" max="540" width="7" style="4" hidden="1" customWidth="1"/>
    <col min="541" max="541" width="7.85546875" style="4" hidden="1" customWidth="1"/>
    <col min="542" max="542" width="10.85546875" style="4" hidden="1" customWidth="1"/>
    <col min="543" max="543" width="0.85546875" style="4" hidden="1" customWidth="1"/>
    <col min="544" max="544" width="7.85546875" style="4" hidden="1" customWidth="1"/>
    <col min="545" max="545" width="10.28515625" style="4" hidden="1" customWidth="1"/>
    <col min="546" max="546" width="7.85546875" style="4" hidden="1" customWidth="1"/>
    <col min="547" max="547" width="10.85546875" style="4" hidden="1" customWidth="1"/>
    <col min="548" max="548" width="0.85546875" style="4" hidden="1" customWidth="1"/>
    <col min="549" max="549" width="7.7109375" style="4" hidden="1" customWidth="1"/>
    <col min="550" max="550" width="6.140625" style="4" hidden="1" customWidth="1"/>
    <col min="551" max="551" width="7.7109375" style="4" hidden="1" customWidth="1"/>
    <col min="552" max="552" width="6.140625" style="4" hidden="1" customWidth="1"/>
    <col min="553" max="553" width="1.7109375" style="4" hidden="1" customWidth="1"/>
    <col min="554" max="554" width="7.85546875" style="4" hidden="1" customWidth="1"/>
    <col min="555" max="555" width="10.28515625" style="4" hidden="1" customWidth="1"/>
    <col min="556" max="556" width="7.85546875" style="4" hidden="1" customWidth="1"/>
    <col min="557" max="557" width="10.85546875" style="4" hidden="1" customWidth="1"/>
    <col min="558" max="558" width="0.85546875" style="4" hidden="1" customWidth="1"/>
    <col min="559" max="559" width="7.85546875" style="4" hidden="1" customWidth="1"/>
    <col min="560" max="560" width="9.140625" style="4" hidden="1" customWidth="1"/>
    <col min="561" max="561" width="7.85546875" style="4" hidden="1" customWidth="1"/>
    <col min="562" max="562" width="10.85546875" style="4" hidden="1" customWidth="1"/>
    <col min="563" max="563" width="0.85546875" style="4" hidden="1" customWidth="1"/>
    <col min="564" max="564" width="7.85546875" style="4" hidden="1" customWidth="1"/>
    <col min="565" max="565" width="7" style="4" hidden="1" customWidth="1"/>
    <col min="566" max="566" width="7.85546875" style="4" hidden="1" customWidth="1"/>
    <col min="567" max="567" width="10.85546875" style="4" hidden="1" customWidth="1"/>
    <col min="568" max="568" width="0.85546875" style="4" hidden="1" customWidth="1"/>
    <col min="569" max="569" width="7.85546875" style="4" hidden="1" customWidth="1"/>
    <col min="570" max="570" width="10.28515625" style="4" hidden="1" customWidth="1"/>
    <col min="571" max="571" width="7.85546875" style="4" hidden="1" customWidth="1"/>
    <col min="572" max="572" width="10.85546875" style="4" hidden="1" customWidth="1"/>
    <col min="573" max="573" width="0.85546875" style="4" hidden="1" customWidth="1"/>
    <col min="574" max="574" width="7.7109375" style="4" hidden="1" customWidth="1"/>
    <col min="575" max="575" width="6.140625" style="4" hidden="1" customWidth="1"/>
    <col min="576" max="576" width="7.7109375" style="4" hidden="1" customWidth="1"/>
    <col min="577" max="577" width="6.140625" style="4" hidden="1" customWidth="1"/>
    <col min="578" max="578" width="1.7109375" style="4" hidden="1" customWidth="1"/>
    <col min="579" max="579" width="7.85546875" style="4" hidden="1" customWidth="1"/>
    <col min="580" max="580" width="10.28515625" style="4" hidden="1" customWidth="1"/>
    <col min="581" max="581" width="7.85546875" style="4" hidden="1" customWidth="1"/>
    <col min="582" max="582" width="10.85546875" style="4" hidden="1" customWidth="1"/>
    <col min="583" max="583" width="0.85546875" style="4" hidden="1" customWidth="1"/>
    <col min="584" max="584" width="7.85546875" style="4" hidden="1" customWidth="1"/>
    <col min="585" max="585" width="9.140625" style="4" hidden="1" customWidth="1"/>
    <col min="586" max="586" width="7.85546875" style="4" hidden="1" customWidth="1"/>
    <col min="587" max="587" width="10.85546875" style="4" hidden="1" customWidth="1"/>
    <col min="588" max="588" width="0.85546875" style="4" hidden="1" customWidth="1"/>
    <col min="589" max="589" width="7.85546875" style="4" hidden="1" customWidth="1"/>
    <col min="590" max="590" width="12" style="4" hidden="1" customWidth="1"/>
    <col min="591" max="591" width="7.85546875" style="4" hidden="1" customWidth="1"/>
    <col min="592" max="592" width="10.85546875" style="4" hidden="1" customWidth="1"/>
    <col min="593" max="593" width="0.85546875" style="4" hidden="1" customWidth="1"/>
    <col min="594" max="594" width="7.85546875" style="4" hidden="1" customWidth="1"/>
    <col min="595" max="595" width="10.28515625" style="4" hidden="1" customWidth="1"/>
    <col min="596" max="596" width="7.85546875" style="4" hidden="1" customWidth="1"/>
    <col min="597" max="597" width="10.85546875" style="4" hidden="1" customWidth="1"/>
    <col min="598" max="598" width="0.85546875" style="4" hidden="1" customWidth="1"/>
    <col min="599" max="599" width="7.7109375" style="4" hidden="1" customWidth="1"/>
    <col min="600" max="600" width="6.140625" style="4" hidden="1" customWidth="1"/>
    <col min="601" max="601" width="7.7109375" style="4" hidden="1" customWidth="1"/>
    <col min="602" max="602" width="6.140625" style="4" hidden="1" customWidth="1"/>
    <col min="603" max="603" width="1.7109375" style="4" hidden="1" customWidth="1"/>
    <col min="604" max="604" width="7.85546875" style="4" hidden="1" customWidth="1"/>
    <col min="605" max="605" width="10.28515625" style="4" hidden="1" customWidth="1"/>
    <col min="606" max="606" width="7.85546875" style="4" hidden="1" customWidth="1"/>
    <col min="607" max="607" width="10.85546875" style="4" hidden="1" customWidth="1"/>
    <col min="608" max="608" width="0.85546875" style="4" hidden="1" customWidth="1"/>
    <col min="609" max="609" width="7.85546875" style="4" hidden="1" customWidth="1"/>
    <col min="610" max="610" width="9.140625" style="4" hidden="1" customWidth="1"/>
    <col min="611" max="611" width="7.85546875" style="4" hidden="1" customWidth="1"/>
    <col min="612" max="612" width="10.85546875" style="4" hidden="1" customWidth="1"/>
    <col min="613" max="613" width="0.85546875" style="4" hidden="1" customWidth="1"/>
    <col min="614" max="614" width="7.85546875" style="4" hidden="1" customWidth="1"/>
    <col min="615" max="615" width="7" style="4" hidden="1" customWidth="1"/>
    <col min="616" max="616" width="7.85546875" style="4" hidden="1" customWidth="1"/>
    <col min="617" max="617" width="10.85546875" style="4" hidden="1" customWidth="1"/>
    <col min="618" max="618" width="0.85546875" style="4" hidden="1" customWidth="1"/>
    <col min="619" max="619" width="7.85546875" style="4" hidden="1" customWidth="1"/>
    <col min="620" max="620" width="10.28515625" style="4" hidden="1" customWidth="1"/>
    <col min="621" max="621" width="7.85546875" style="4" hidden="1" customWidth="1"/>
    <col min="622" max="622" width="10.85546875" style="4" hidden="1" customWidth="1"/>
    <col min="623" max="623" width="0.85546875" style="4" hidden="1" customWidth="1"/>
    <col min="624" max="624" width="7.7109375" style="4" hidden="1" customWidth="1"/>
    <col min="625" max="625" width="6.140625" style="4" hidden="1" customWidth="1"/>
    <col min="626" max="626" width="7.7109375" style="4" hidden="1" customWidth="1"/>
    <col min="627" max="627" width="6.140625" style="4" hidden="1" customWidth="1"/>
    <col min="628" max="628" width="1.7109375" style="4" customWidth="1"/>
    <col min="629" max="632" width="11.42578125" style="4"/>
    <col min="633" max="633" width="0.85546875" style="4" customWidth="1"/>
    <col min="634" max="637" width="11.42578125" style="4"/>
    <col min="638" max="638" width="0.85546875" style="4" customWidth="1"/>
    <col min="639" max="642" width="11.42578125" style="4"/>
    <col min="643" max="643" width="0.85546875" style="4" customWidth="1"/>
    <col min="644" max="647" width="11.42578125" style="4"/>
    <col min="648" max="648" width="0.85546875" style="4" customWidth="1"/>
    <col min="649" max="16384" width="11.42578125" style="4"/>
  </cols>
  <sheetData>
    <row r="1" spans="2:652" s="46" customFormat="1" ht="15" customHeight="1" x14ac:dyDescent="0.25">
      <c r="X1" s="70"/>
      <c r="Y1" s="70"/>
      <c r="Z1" s="70"/>
      <c r="AA1" s="70"/>
      <c r="AB1" s="70"/>
      <c r="AD1" s="71"/>
      <c r="AF1" s="88"/>
      <c r="AH1" s="94"/>
      <c r="AJ1" s="98"/>
      <c r="AK1" s="100"/>
      <c r="MK1" s="70"/>
      <c r="ML1" s="70"/>
      <c r="MM1" s="70"/>
      <c r="MN1" s="70"/>
      <c r="MO1" s="70"/>
      <c r="MQ1" s="71"/>
      <c r="MS1" s="88"/>
      <c r="MU1" s="94"/>
      <c r="MW1" s="98"/>
      <c r="MX1" s="100"/>
    </row>
    <row r="2" spans="2:652" ht="24" customHeight="1" x14ac:dyDescent="0.2">
      <c r="D2" s="515" t="s">
        <v>106</v>
      </c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4"/>
      <c r="AC2" s="515" t="s">
        <v>211</v>
      </c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3"/>
      <c r="AX2" s="513"/>
      <c r="AY2" s="513"/>
      <c r="AZ2" s="514"/>
      <c r="BB2" s="515" t="s">
        <v>212</v>
      </c>
      <c r="BC2" s="513"/>
      <c r="BD2" s="513"/>
      <c r="BE2" s="513"/>
      <c r="BF2" s="513"/>
      <c r="BG2" s="513"/>
      <c r="BH2" s="513"/>
      <c r="BI2" s="513"/>
      <c r="BJ2" s="513"/>
      <c r="BK2" s="513"/>
      <c r="BL2" s="513"/>
      <c r="BM2" s="513"/>
      <c r="BN2" s="513"/>
      <c r="BO2" s="513"/>
      <c r="BP2" s="513"/>
      <c r="BQ2" s="513"/>
      <c r="BR2" s="513"/>
      <c r="BS2" s="513"/>
      <c r="BT2" s="513"/>
      <c r="BU2" s="513"/>
      <c r="BV2" s="513"/>
      <c r="BW2" s="513"/>
      <c r="BX2" s="513"/>
      <c r="BY2" s="514"/>
      <c r="CA2" s="515" t="s">
        <v>222</v>
      </c>
      <c r="CB2" s="513"/>
      <c r="CC2" s="513"/>
      <c r="CD2" s="513"/>
      <c r="CE2" s="513"/>
      <c r="CF2" s="513"/>
      <c r="CG2" s="513"/>
      <c r="CH2" s="513"/>
      <c r="CI2" s="513"/>
      <c r="CJ2" s="513"/>
      <c r="CK2" s="513"/>
      <c r="CL2" s="513"/>
      <c r="CM2" s="513"/>
      <c r="CN2" s="513"/>
      <c r="CO2" s="513"/>
      <c r="CP2" s="513"/>
      <c r="CQ2" s="513"/>
      <c r="CR2" s="513"/>
      <c r="CS2" s="513"/>
      <c r="CT2" s="513"/>
      <c r="CU2" s="513"/>
      <c r="CV2" s="513"/>
      <c r="CW2" s="513"/>
      <c r="CX2" s="514"/>
      <c r="CZ2" s="515" t="s">
        <v>231</v>
      </c>
      <c r="DA2" s="513"/>
      <c r="DB2" s="513"/>
      <c r="DC2" s="513"/>
      <c r="DD2" s="513"/>
      <c r="DE2" s="513"/>
      <c r="DF2" s="513"/>
      <c r="DG2" s="513"/>
      <c r="DH2" s="513"/>
      <c r="DI2" s="513"/>
      <c r="DJ2" s="513"/>
      <c r="DK2" s="513"/>
      <c r="DL2" s="513"/>
      <c r="DM2" s="513"/>
      <c r="DN2" s="513"/>
      <c r="DO2" s="513"/>
      <c r="DP2" s="513"/>
      <c r="DQ2" s="513"/>
      <c r="DR2" s="513"/>
      <c r="DS2" s="513"/>
      <c r="DT2" s="513"/>
      <c r="DU2" s="513"/>
      <c r="DV2" s="513"/>
      <c r="DW2" s="514"/>
      <c r="DY2" s="515" t="s">
        <v>248</v>
      </c>
      <c r="DZ2" s="513"/>
      <c r="EA2" s="513"/>
      <c r="EB2" s="513"/>
      <c r="EC2" s="513"/>
      <c r="ED2" s="513"/>
      <c r="EE2" s="513"/>
      <c r="EF2" s="513"/>
      <c r="EG2" s="513"/>
      <c r="EH2" s="513"/>
      <c r="EI2" s="513"/>
      <c r="EJ2" s="513"/>
      <c r="EK2" s="513"/>
      <c r="EL2" s="513"/>
      <c r="EM2" s="513"/>
      <c r="EN2" s="513"/>
      <c r="EO2" s="513"/>
      <c r="EP2" s="513"/>
      <c r="EQ2" s="513"/>
      <c r="ER2" s="513"/>
      <c r="ES2" s="513"/>
      <c r="ET2" s="513"/>
      <c r="EU2" s="513"/>
      <c r="EV2" s="514"/>
      <c r="EX2" s="515" t="s">
        <v>264</v>
      </c>
      <c r="EY2" s="513"/>
      <c r="EZ2" s="513"/>
      <c r="FA2" s="513"/>
      <c r="FB2" s="513"/>
      <c r="FC2" s="513"/>
      <c r="FD2" s="513"/>
      <c r="FE2" s="513"/>
      <c r="FF2" s="513"/>
      <c r="FG2" s="513"/>
      <c r="FH2" s="513"/>
      <c r="FI2" s="513"/>
      <c r="FJ2" s="513"/>
      <c r="FK2" s="513"/>
      <c r="FL2" s="513"/>
      <c r="FM2" s="513"/>
      <c r="FN2" s="513"/>
      <c r="FO2" s="513"/>
      <c r="FP2" s="513"/>
      <c r="FQ2" s="513"/>
      <c r="FR2" s="513"/>
      <c r="FS2" s="513"/>
      <c r="FT2" s="513"/>
      <c r="FU2" s="514"/>
      <c r="FW2" s="515" t="s">
        <v>285</v>
      </c>
      <c r="FX2" s="513"/>
      <c r="FY2" s="513"/>
      <c r="FZ2" s="513"/>
      <c r="GA2" s="513"/>
      <c r="GB2" s="513"/>
      <c r="GC2" s="513"/>
      <c r="GD2" s="513"/>
      <c r="GE2" s="513"/>
      <c r="GF2" s="513"/>
      <c r="GG2" s="513"/>
      <c r="GH2" s="513"/>
      <c r="GI2" s="513"/>
      <c r="GJ2" s="513"/>
      <c r="GK2" s="513"/>
      <c r="GL2" s="513"/>
      <c r="GM2" s="513"/>
      <c r="GN2" s="513"/>
      <c r="GO2" s="513"/>
      <c r="GP2" s="513"/>
      <c r="GQ2" s="513"/>
      <c r="GR2" s="513"/>
      <c r="GS2" s="513"/>
      <c r="GT2" s="514"/>
      <c r="GV2" s="515" t="s">
        <v>286</v>
      </c>
      <c r="GW2" s="513"/>
      <c r="GX2" s="513"/>
      <c r="GY2" s="513"/>
      <c r="GZ2" s="513"/>
      <c r="HA2" s="513"/>
      <c r="HB2" s="513"/>
      <c r="HC2" s="513"/>
      <c r="HD2" s="513"/>
      <c r="HE2" s="513"/>
      <c r="HF2" s="513"/>
      <c r="HG2" s="513"/>
      <c r="HH2" s="513"/>
      <c r="HI2" s="513"/>
      <c r="HJ2" s="513"/>
      <c r="HK2" s="513"/>
      <c r="HL2" s="513"/>
      <c r="HM2" s="513"/>
      <c r="HN2" s="513"/>
      <c r="HO2" s="513"/>
      <c r="HP2" s="513"/>
      <c r="HQ2" s="513"/>
      <c r="HR2" s="513"/>
      <c r="HS2" s="514"/>
      <c r="HU2" s="515" t="s">
        <v>287</v>
      </c>
      <c r="HV2" s="513"/>
      <c r="HW2" s="513"/>
      <c r="HX2" s="513"/>
      <c r="HY2" s="513"/>
      <c r="HZ2" s="513"/>
      <c r="IA2" s="513"/>
      <c r="IB2" s="513"/>
      <c r="IC2" s="513"/>
      <c r="ID2" s="513"/>
      <c r="IE2" s="513"/>
      <c r="IF2" s="513"/>
      <c r="IG2" s="513"/>
      <c r="IH2" s="513"/>
      <c r="II2" s="513"/>
      <c r="IJ2" s="513"/>
      <c r="IK2" s="513"/>
      <c r="IL2" s="513"/>
      <c r="IM2" s="513"/>
      <c r="IN2" s="513"/>
      <c r="IO2" s="513"/>
      <c r="IP2" s="513"/>
      <c r="IQ2" s="513"/>
      <c r="IR2" s="514"/>
      <c r="IT2" s="515" t="s">
        <v>288</v>
      </c>
      <c r="IU2" s="513"/>
      <c r="IV2" s="513"/>
      <c r="IW2" s="513"/>
      <c r="IX2" s="513"/>
      <c r="IY2" s="513"/>
      <c r="IZ2" s="513"/>
      <c r="JA2" s="513"/>
      <c r="JB2" s="513"/>
      <c r="JC2" s="513"/>
      <c r="JD2" s="513"/>
      <c r="JE2" s="513"/>
      <c r="JF2" s="513"/>
      <c r="JG2" s="513"/>
      <c r="JH2" s="513"/>
      <c r="JI2" s="513"/>
      <c r="JJ2" s="513"/>
      <c r="JK2" s="513"/>
      <c r="JL2" s="513"/>
      <c r="JM2" s="513"/>
      <c r="JN2" s="513"/>
      <c r="JO2" s="513"/>
      <c r="JP2" s="513"/>
      <c r="JQ2" s="514"/>
      <c r="JS2" s="515" t="s">
        <v>289</v>
      </c>
      <c r="JT2" s="513"/>
      <c r="JU2" s="513"/>
      <c r="JV2" s="513"/>
      <c r="JW2" s="513"/>
      <c r="JX2" s="513"/>
      <c r="JY2" s="513"/>
      <c r="JZ2" s="513"/>
      <c r="KA2" s="513"/>
      <c r="KB2" s="513"/>
      <c r="KC2" s="513"/>
      <c r="KD2" s="513"/>
      <c r="KE2" s="513"/>
      <c r="KF2" s="513"/>
      <c r="KG2" s="513"/>
      <c r="KH2" s="513"/>
      <c r="KI2" s="513"/>
      <c r="KJ2" s="513"/>
      <c r="KK2" s="513"/>
      <c r="KL2" s="513"/>
      <c r="KM2" s="513"/>
      <c r="KN2" s="513"/>
      <c r="KO2" s="513"/>
      <c r="KP2" s="514"/>
      <c r="KR2" s="515" t="s">
        <v>179</v>
      </c>
      <c r="KS2" s="513"/>
      <c r="KT2" s="513"/>
      <c r="KU2" s="513"/>
      <c r="KV2" s="513"/>
      <c r="KW2" s="513"/>
      <c r="KX2" s="513"/>
      <c r="KY2" s="513"/>
      <c r="KZ2" s="513"/>
      <c r="LA2" s="513"/>
      <c r="LB2" s="513"/>
      <c r="LC2" s="513"/>
      <c r="LD2" s="513"/>
      <c r="LE2" s="513"/>
      <c r="LF2" s="513"/>
      <c r="LG2" s="513"/>
      <c r="LH2" s="513"/>
      <c r="LI2" s="513"/>
      <c r="LJ2" s="513"/>
      <c r="LK2" s="513"/>
      <c r="LL2" s="513"/>
      <c r="LM2" s="513"/>
      <c r="LN2" s="513"/>
      <c r="LO2" s="514"/>
      <c r="LQ2" s="512">
        <v>43831</v>
      </c>
      <c r="LR2" s="513"/>
      <c r="LS2" s="513"/>
      <c r="LT2" s="513"/>
      <c r="LU2" s="513"/>
      <c r="LV2" s="513"/>
      <c r="LW2" s="513"/>
      <c r="LX2" s="513"/>
      <c r="LY2" s="513"/>
      <c r="LZ2" s="513"/>
      <c r="MA2" s="513"/>
      <c r="MB2" s="513"/>
      <c r="MC2" s="513"/>
      <c r="MD2" s="513"/>
      <c r="ME2" s="513"/>
      <c r="MF2" s="513"/>
      <c r="MG2" s="513"/>
      <c r="MH2" s="513"/>
      <c r="MI2" s="513"/>
      <c r="MJ2" s="513"/>
      <c r="MK2" s="513"/>
      <c r="ML2" s="513"/>
      <c r="MM2" s="513"/>
      <c r="MN2" s="514"/>
      <c r="MP2" s="512">
        <v>43862</v>
      </c>
      <c r="MQ2" s="513"/>
      <c r="MR2" s="513"/>
      <c r="MS2" s="513"/>
      <c r="MT2" s="513"/>
      <c r="MU2" s="513"/>
      <c r="MV2" s="513"/>
      <c r="MW2" s="513"/>
      <c r="MX2" s="513"/>
      <c r="MY2" s="513"/>
      <c r="MZ2" s="513"/>
      <c r="NA2" s="513"/>
      <c r="NB2" s="513"/>
      <c r="NC2" s="513"/>
      <c r="ND2" s="513"/>
      <c r="NE2" s="513"/>
      <c r="NF2" s="513"/>
      <c r="NG2" s="513"/>
      <c r="NH2" s="513"/>
      <c r="NI2" s="513"/>
      <c r="NJ2" s="513"/>
      <c r="NK2" s="513"/>
      <c r="NL2" s="513"/>
      <c r="NM2" s="514"/>
      <c r="NO2" s="512">
        <v>43891</v>
      </c>
      <c r="NP2" s="513"/>
      <c r="NQ2" s="513"/>
      <c r="NR2" s="513"/>
      <c r="NS2" s="513"/>
      <c r="NT2" s="513"/>
      <c r="NU2" s="513"/>
      <c r="NV2" s="513"/>
      <c r="NW2" s="513"/>
      <c r="NX2" s="513"/>
      <c r="NY2" s="513"/>
      <c r="NZ2" s="513"/>
      <c r="OA2" s="513"/>
      <c r="OB2" s="513"/>
      <c r="OC2" s="513"/>
      <c r="OD2" s="513"/>
      <c r="OE2" s="513"/>
      <c r="OF2" s="513"/>
      <c r="OG2" s="513"/>
      <c r="OH2" s="513"/>
      <c r="OI2" s="513"/>
      <c r="OJ2" s="513"/>
      <c r="OK2" s="513"/>
      <c r="OL2" s="514"/>
      <c r="ON2" s="512">
        <v>43922</v>
      </c>
      <c r="OO2" s="513"/>
      <c r="OP2" s="513"/>
      <c r="OQ2" s="513"/>
      <c r="OR2" s="513"/>
      <c r="OS2" s="513"/>
      <c r="OT2" s="513"/>
      <c r="OU2" s="513"/>
      <c r="OV2" s="513"/>
      <c r="OW2" s="513"/>
      <c r="OX2" s="513"/>
      <c r="OY2" s="513"/>
      <c r="OZ2" s="513"/>
      <c r="PA2" s="513"/>
      <c r="PB2" s="513"/>
      <c r="PC2" s="513"/>
      <c r="PD2" s="513"/>
      <c r="PE2" s="513"/>
      <c r="PF2" s="513"/>
      <c r="PG2" s="513"/>
      <c r="PH2" s="513"/>
      <c r="PI2" s="513"/>
      <c r="PJ2" s="513"/>
      <c r="PK2" s="514"/>
      <c r="PM2" s="512">
        <v>43952</v>
      </c>
      <c r="PN2" s="513"/>
      <c r="PO2" s="513"/>
      <c r="PP2" s="513"/>
      <c r="PQ2" s="513"/>
      <c r="PR2" s="513"/>
      <c r="PS2" s="513"/>
      <c r="PT2" s="513"/>
      <c r="PU2" s="513"/>
      <c r="PV2" s="513"/>
      <c r="PW2" s="513"/>
      <c r="PX2" s="513"/>
      <c r="PY2" s="513"/>
      <c r="PZ2" s="513"/>
      <c r="QA2" s="513"/>
      <c r="QB2" s="513"/>
      <c r="QC2" s="513"/>
      <c r="QD2" s="513"/>
      <c r="QE2" s="513"/>
      <c r="QF2" s="513"/>
      <c r="QG2" s="513"/>
      <c r="QH2" s="513"/>
      <c r="QI2" s="513"/>
      <c r="QJ2" s="514"/>
      <c r="QL2" s="512">
        <v>43983</v>
      </c>
      <c r="QM2" s="513"/>
      <c r="QN2" s="513"/>
      <c r="QO2" s="513"/>
      <c r="QP2" s="513"/>
      <c r="QQ2" s="513"/>
      <c r="QR2" s="513"/>
      <c r="QS2" s="513"/>
      <c r="QT2" s="513"/>
      <c r="QU2" s="513"/>
      <c r="QV2" s="513"/>
      <c r="QW2" s="513"/>
      <c r="QX2" s="513"/>
      <c r="QY2" s="513"/>
      <c r="QZ2" s="513"/>
      <c r="RA2" s="513"/>
      <c r="RB2" s="513"/>
      <c r="RC2" s="513"/>
      <c r="RD2" s="513"/>
      <c r="RE2" s="513"/>
      <c r="RF2" s="513"/>
      <c r="RG2" s="513"/>
      <c r="RH2" s="513"/>
      <c r="RI2" s="514"/>
      <c r="RK2" s="512">
        <v>44013</v>
      </c>
      <c r="RL2" s="513"/>
      <c r="RM2" s="513"/>
      <c r="RN2" s="513"/>
      <c r="RO2" s="513"/>
      <c r="RP2" s="513"/>
      <c r="RQ2" s="513"/>
      <c r="RR2" s="513"/>
      <c r="RS2" s="513"/>
      <c r="RT2" s="513"/>
      <c r="RU2" s="513"/>
      <c r="RV2" s="513"/>
      <c r="RW2" s="513"/>
      <c r="RX2" s="513"/>
      <c r="RY2" s="513"/>
      <c r="RZ2" s="513"/>
      <c r="SA2" s="513"/>
      <c r="SB2" s="513"/>
      <c r="SC2" s="513"/>
      <c r="SD2" s="513"/>
      <c r="SE2" s="513"/>
      <c r="SF2" s="513"/>
      <c r="SG2" s="513"/>
      <c r="SH2" s="514"/>
      <c r="SJ2" s="512">
        <v>44044</v>
      </c>
      <c r="SK2" s="513"/>
      <c r="SL2" s="513"/>
      <c r="SM2" s="513"/>
      <c r="SN2" s="513"/>
      <c r="SO2" s="513"/>
      <c r="SP2" s="513"/>
      <c r="SQ2" s="513"/>
      <c r="SR2" s="513"/>
      <c r="SS2" s="513"/>
      <c r="ST2" s="513"/>
      <c r="SU2" s="513"/>
      <c r="SV2" s="513"/>
      <c r="SW2" s="513"/>
      <c r="SX2" s="513"/>
      <c r="SY2" s="513"/>
      <c r="SZ2" s="513"/>
      <c r="TA2" s="513"/>
      <c r="TB2" s="513"/>
      <c r="TC2" s="513"/>
      <c r="TD2" s="513"/>
      <c r="TE2" s="513"/>
      <c r="TF2" s="513"/>
      <c r="TG2" s="514"/>
      <c r="TI2" s="512">
        <v>44075</v>
      </c>
      <c r="TJ2" s="513"/>
      <c r="TK2" s="513"/>
      <c r="TL2" s="513"/>
      <c r="TM2" s="513"/>
      <c r="TN2" s="513"/>
      <c r="TO2" s="513"/>
      <c r="TP2" s="513"/>
      <c r="TQ2" s="513"/>
      <c r="TR2" s="513"/>
      <c r="TS2" s="513"/>
      <c r="TT2" s="513"/>
      <c r="TU2" s="513"/>
      <c r="TV2" s="513"/>
      <c r="TW2" s="513"/>
      <c r="TX2" s="513"/>
      <c r="TY2" s="513"/>
      <c r="TZ2" s="513"/>
      <c r="UA2" s="513"/>
      <c r="UB2" s="513"/>
      <c r="UC2" s="513"/>
      <c r="UD2" s="513"/>
      <c r="UE2" s="513"/>
      <c r="UF2" s="514"/>
      <c r="UH2" s="512">
        <v>44105</v>
      </c>
      <c r="UI2" s="513"/>
      <c r="UJ2" s="513"/>
      <c r="UK2" s="513"/>
      <c r="UL2" s="513"/>
      <c r="UM2" s="513"/>
      <c r="UN2" s="513"/>
      <c r="UO2" s="513"/>
      <c r="UP2" s="513"/>
      <c r="UQ2" s="513"/>
      <c r="UR2" s="513"/>
      <c r="US2" s="513"/>
      <c r="UT2" s="513"/>
      <c r="UU2" s="513"/>
      <c r="UV2" s="513"/>
      <c r="UW2" s="513"/>
      <c r="UX2" s="513"/>
      <c r="UY2" s="513"/>
      <c r="UZ2" s="513"/>
      <c r="VA2" s="513"/>
      <c r="VB2" s="513"/>
      <c r="VC2" s="513"/>
      <c r="VD2" s="513"/>
      <c r="VE2" s="514"/>
      <c r="VG2" s="512">
        <v>44136</v>
      </c>
      <c r="VH2" s="513"/>
      <c r="VI2" s="513"/>
      <c r="VJ2" s="513"/>
      <c r="VK2" s="513"/>
      <c r="VL2" s="513"/>
      <c r="VM2" s="513"/>
      <c r="VN2" s="513"/>
      <c r="VO2" s="513"/>
      <c r="VP2" s="513"/>
      <c r="VQ2" s="513"/>
      <c r="VR2" s="513"/>
      <c r="VS2" s="513"/>
      <c r="VT2" s="513"/>
      <c r="VU2" s="513"/>
      <c r="VV2" s="513"/>
      <c r="VW2" s="513"/>
      <c r="VX2" s="513"/>
      <c r="VY2" s="513"/>
      <c r="VZ2" s="513"/>
      <c r="WA2" s="513"/>
      <c r="WB2" s="513"/>
      <c r="WC2" s="513"/>
      <c r="WD2" s="514"/>
      <c r="WF2" s="512">
        <v>44166</v>
      </c>
      <c r="WG2" s="513"/>
      <c r="WH2" s="513"/>
      <c r="WI2" s="513"/>
      <c r="WJ2" s="513"/>
      <c r="WK2" s="513"/>
      <c r="WL2" s="513"/>
      <c r="WM2" s="513"/>
      <c r="WN2" s="513"/>
      <c r="WO2" s="513"/>
      <c r="WP2" s="513"/>
      <c r="WQ2" s="513"/>
      <c r="WR2" s="513"/>
      <c r="WS2" s="513"/>
      <c r="WT2" s="513"/>
      <c r="WU2" s="513"/>
      <c r="WV2" s="513"/>
      <c r="WW2" s="513"/>
      <c r="WX2" s="513"/>
      <c r="WY2" s="513"/>
      <c r="WZ2" s="513"/>
      <c r="XA2" s="513"/>
      <c r="XB2" s="513"/>
      <c r="XC2" s="514"/>
      <c r="XE2" s="515" t="s">
        <v>66</v>
      </c>
      <c r="XF2" s="513"/>
      <c r="XG2" s="513"/>
      <c r="XH2" s="513"/>
      <c r="XI2" s="513"/>
      <c r="XJ2" s="513"/>
      <c r="XK2" s="513"/>
      <c r="XL2" s="513"/>
      <c r="XM2" s="513"/>
      <c r="XN2" s="513"/>
      <c r="XO2" s="513"/>
      <c r="XP2" s="513"/>
      <c r="XQ2" s="513"/>
      <c r="XR2" s="513"/>
      <c r="XS2" s="513"/>
      <c r="XT2" s="513"/>
      <c r="XU2" s="513"/>
      <c r="XV2" s="513"/>
      <c r="XW2" s="513"/>
      <c r="XX2" s="513"/>
      <c r="XY2" s="513"/>
      <c r="XZ2" s="513"/>
      <c r="YA2" s="513"/>
      <c r="YB2" s="514"/>
    </row>
    <row r="3" spans="2:652" x14ac:dyDescent="0.25">
      <c r="S3" s="58"/>
      <c r="U3" s="89"/>
      <c r="W3" s="95"/>
      <c r="Y3" s="99"/>
      <c r="AA3" s="101"/>
      <c r="AD3" s="4"/>
      <c r="AF3" s="4"/>
      <c r="AH3" s="4"/>
      <c r="AJ3" s="4"/>
      <c r="AK3" s="4"/>
      <c r="AR3" s="58"/>
      <c r="AT3" s="89"/>
      <c r="AV3" s="95"/>
      <c r="AX3" s="99"/>
      <c r="AZ3" s="101"/>
      <c r="BQ3" s="58"/>
      <c r="BS3" s="89"/>
      <c r="BU3" s="95"/>
      <c r="BW3" s="99"/>
      <c r="BY3" s="101"/>
      <c r="CP3" s="58"/>
      <c r="CR3" s="89"/>
      <c r="CT3" s="95"/>
      <c r="CV3" s="99"/>
      <c r="CX3" s="101"/>
      <c r="DO3" s="58"/>
      <c r="DQ3" s="89"/>
      <c r="DS3" s="95"/>
      <c r="DU3" s="99"/>
      <c r="DW3" s="101"/>
      <c r="EN3" s="58"/>
      <c r="EP3" s="89"/>
      <c r="ER3" s="95"/>
      <c r="ET3" s="99"/>
      <c r="EV3" s="101"/>
      <c r="FM3" s="58"/>
      <c r="FO3" s="89"/>
      <c r="FQ3" s="95"/>
      <c r="FS3" s="99"/>
      <c r="FU3" s="101"/>
      <c r="MF3" s="58"/>
      <c r="MH3" s="89"/>
      <c r="MJ3" s="95"/>
      <c r="ML3" s="99"/>
      <c r="MN3" s="101"/>
      <c r="MQ3" s="4"/>
      <c r="MS3" s="4"/>
      <c r="MU3" s="4"/>
      <c r="MW3" s="4"/>
      <c r="MX3" s="4"/>
      <c r="NE3" s="58"/>
      <c r="NG3" s="89"/>
      <c r="NI3" s="95"/>
      <c r="NK3" s="99"/>
      <c r="NM3" s="101"/>
      <c r="OD3" s="58"/>
      <c r="OF3" s="89"/>
      <c r="OH3" s="95"/>
      <c r="OJ3" s="99"/>
      <c r="OL3" s="101"/>
      <c r="PC3" s="58"/>
      <c r="PE3" s="89"/>
      <c r="PG3" s="95"/>
      <c r="PI3" s="99"/>
      <c r="PK3" s="101"/>
      <c r="QB3" s="58"/>
      <c r="QD3" s="89"/>
      <c r="QF3" s="95"/>
      <c r="QH3" s="99"/>
      <c r="QJ3" s="101"/>
      <c r="RA3" s="58"/>
      <c r="RC3" s="89"/>
      <c r="RE3" s="95"/>
      <c r="RG3" s="99"/>
      <c r="RI3" s="101"/>
      <c r="RZ3" s="58"/>
      <c r="SB3" s="89"/>
      <c r="SD3" s="95"/>
      <c r="SF3" s="99"/>
      <c r="SH3" s="101"/>
    </row>
    <row r="4" spans="2:652" s="5" customFormat="1" ht="21" customHeight="1" x14ac:dyDescent="0.25">
      <c r="D4" s="508" t="s">
        <v>87</v>
      </c>
      <c r="E4" s="508"/>
      <c r="F4" s="508"/>
      <c r="G4" s="508"/>
      <c r="H4" s="151"/>
      <c r="I4" s="506" t="s">
        <v>65</v>
      </c>
      <c r="J4" s="506"/>
      <c r="K4" s="506"/>
      <c r="L4" s="506"/>
      <c r="M4" s="151"/>
      <c r="N4" s="508" t="s">
        <v>227</v>
      </c>
      <c r="O4" s="508"/>
      <c r="P4" s="508"/>
      <c r="Q4" s="508"/>
      <c r="R4" s="151"/>
      <c r="S4" s="508" t="s">
        <v>66</v>
      </c>
      <c r="T4" s="508"/>
      <c r="U4" s="508"/>
      <c r="V4" s="508"/>
      <c r="W4" s="102"/>
      <c r="X4" s="506" t="s">
        <v>104</v>
      </c>
      <c r="Y4" s="506"/>
      <c r="Z4" s="506"/>
      <c r="AA4" s="506"/>
      <c r="AC4" s="508" t="s">
        <v>87</v>
      </c>
      <c r="AD4" s="508"/>
      <c r="AE4" s="508"/>
      <c r="AF4" s="508"/>
      <c r="AG4" s="151"/>
      <c r="AH4" s="506" t="s">
        <v>65</v>
      </c>
      <c r="AI4" s="506"/>
      <c r="AJ4" s="506"/>
      <c r="AK4" s="506"/>
      <c r="AL4" s="151"/>
      <c r="AM4" s="508" t="s">
        <v>227</v>
      </c>
      <c r="AN4" s="508"/>
      <c r="AO4" s="508"/>
      <c r="AP4" s="508"/>
      <c r="AQ4" s="151"/>
      <c r="AR4" s="508" t="s">
        <v>66</v>
      </c>
      <c r="AS4" s="508"/>
      <c r="AT4" s="508"/>
      <c r="AU4" s="508"/>
      <c r="AV4" s="102"/>
      <c r="AW4" s="506" t="s">
        <v>104</v>
      </c>
      <c r="AX4" s="506"/>
      <c r="AY4" s="506"/>
      <c r="AZ4" s="506"/>
      <c r="BB4" s="508" t="s">
        <v>87</v>
      </c>
      <c r="BC4" s="508"/>
      <c r="BD4" s="508"/>
      <c r="BE4" s="508"/>
      <c r="BF4" s="151"/>
      <c r="BG4" s="506" t="s">
        <v>65</v>
      </c>
      <c r="BH4" s="506"/>
      <c r="BI4" s="506"/>
      <c r="BJ4" s="506"/>
      <c r="BK4" s="151"/>
      <c r="BL4" s="508" t="s">
        <v>227</v>
      </c>
      <c r="BM4" s="508"/>
      <c r="BN4" s="508"/>
      <c r="BO4" s="508"/>
      <c r="BP4" s="151"/>
      <c r="BQ4" s="508" t="s">
        <v>66</v>
      </c>
      <c r="BR4" s="508"/>
      <c r="BS4" s="508"/>
      <c r="BT4" s="508"/>
      <c r="BU4" s="102"/>
      <c r="BV4" s="506" t="s">
        <v>104</v>
      </c>
      <c r="BW4" s="506"/>
      <c r="BX4" s="506"/>
      <c r="BY4" s="506"/>
      <c r="CA4" s="508" t="s">
        <v>87</v>
      </c>
      <c r="CB4" s="508"/>
      <c r="CC4" s="508"/>
      <c r="CD4" s="508"/>
      <c r="CE4" s="151"/>
      <c r="CF4" s="506" t="s">
        <v>65</v>
      </c>
      <c r="CG4" s="506"/>
      <c r="CH4" s="506"/>
      <c r="CI4" s="506"/>
      <c r="CJ4" s="151"/>
      <c r="CK4" s="508" t="s">
        <v>227</v>
      </c>
      <c r="CL4" s="508"/>
      <c r="CM4" s="508"/>
      <c r="CN4" s="508"/>
      <c r="CO4" s="151"/>
      <c r="CP4" s="508" t="s">
        <v>66</v>
      </c>
      <c r="CQ4" s="508"/>
      <c r="CR4" s="508"/>
      <c r="CS4" s="508"/>
      <c r="CT4" s="102"/>
      <c r="CU4" s="506" t="s">
        <v>104</v>
      </c>
      <c r="CV4" s="506"/>
      <c r="CW4" s="506"/>
      <c r="CX4" s="506"/>
      <c r="CZ4" s="508" t="s">
        <v>87</v>
      </c>
      <c r="DA4" s="508"/>
      <c r="DB4" s="508"/>
      <c r="DC4" s="508"/>
      <c r="DD4" s="151"/>
      <c r="DE4" s="506" t="s">
        <v>65</v>
      </c>
      <c r="DF4" s="506"/>
      <c r="DG4" s="506"/>
      <c r="DH4" s="506"/>
      <c r="DI4" s="151"/>
      <c r="DJ4" s="508" t="s">
        <v>227</v>
      </c>
      <c r="DK4" s="508"/>
      <c r="DL4" s="508"/>
      <c r="DM4" s="508"/>
      <c r="DN4" s="151"/>
      <c r="DO4" s="508" t="s">
        <v>66</v>
      </c>
      <c r="DP4" s="508"/>
      <c r="DQ4" s="508"/>
      <c r="DR4" s="508"/>
      <c r="DS4" s="102"/>
      <c r="DT4" s="506" t="s">
        <v>104</v>
      </c>
      <c r="DU4" s="506"/>
      <c r="DV4" s="506"/>
      <c r="DW4" s="506"/>
      <c r="DY4" s="508" t="s">
        <v>87</v>
      </c>
      <c r="DZ4" s="508"/>
      <c r="EA4" s="508"/>
      <c r="EB4" s="508"/>
      <c r="EC4" s="151"/>
      <c r="ED4" s="506" t="s">
        <v>65</v>
      </c>
      <c r="EE4" s="506"/>
      <c r="EF4" s="506"/>
      <c r="EG4" s="506"/>
      <c r="EH4" s="151"/>
      <c r="EI4" s="508" t="s">
        <v>227</v>
      </c>
      <c r="EJ4" s="508"/>
      <c r="EK4" s="508"/>
      <c r="EL4" s="508"/>
      <c r="EM4" s="151"/>
      <c r="EN4" s="508" t="s">
        <v>66</v>
      </c>
      <c r="EO4" s="508"/>
      <c r="EP4" s="508"/>
      <c r="EQ4" s="508"/>
      <c r="ER4" s="102"/>
      <c r="ES4" s="506" t="s">
        <v>104</v>
      </c>
      <c r="ET4" s="506"/>
      <c r="EU4" s="506"/>
      <c r="EV4" s="506"/>
      <c r="EX4" s="508" t="s">
        <v>87</v>
      </c>
      <c r="EY4" s="508"/>
      <c r="EZ4" s="508"/>
      <c r="FA4" s="508"/>
      <c r="FB4" s="151"/>
      <c r="FC4" s="506" t="s">
        <v>65</v>
      </c>
      <c r="FD4" s="506"/>
      <c r="FE4" s="506"/>
      <c r="FF4" s="506"/>
      <c r="FG4" s="151"/>
      <c r="FH4" s="508" t="s">
        <v>227</v>
      </c>
      <c r="FI4" s="508"/>
      <c r="FJ4" s="508"/>
      <c r="FK4" s="508"/>
      <c r="FL4" s="151"/>
      <c r="FM4" s="508" t="s">
        <v>66</v>
      </c>
      <c r="FN4" s="508"/>
      <c r="FO4" s="508"/>
      <c r="FP4" s="508"/>
      <c r="FQ4" s="102"/>
      <c r="FR4" s="506" t="s">
        <v>104</v>
      </c>
      <c r="FS4" s="506"/>
      <c r="FT4" s="506"/>
      <c r="FU4" s="506"/>
      <c r="FW4" s="508" t="s">
        <v>87</v>
      </c>
      <c r="FX4" s="508"/>
      <c r="FY4" s="508"/>
      <c r="FZ4" s="508"/>
      <c r="GA4" s="151"/>
      <c r="GB4" s="506" t="s">
        <v>65</v>
      </c>
      <c r="GC4" s="506"/>
      <c r="GD4" s="506"/>
      <c r="GE4" s="506"/>
      <c r="GF4" s="151"/>
      <c r="GG4" s="508" t="s">
        <v>227</v>
      </c>
      <c r="GH4" s="508"/>
      <c r="GI4" s="508"/>
      <c r="GJ4" s="508"/>
      <c r="GK4" s="151"/>
      <c r="GL4" s="508" t="s">
        <v>66</v>
      </c>
      <c r="GM4" s="508"/>
      <c r="GN4" s="508"/>
      <c r="GO4" s="508"/>
      <c r="GP4" s="102"/>
      <c r="GQ4" s="509" t="s">
        <v>104</v>
      </c>
      <c r="GR4" s="510"/>
      <c r="GS4" s="510"/>
      <c r="GT4" s="511"/>
      <c r="GV4" s="508" t="s">
        <v>87</v>
      </c>
      <c r="GW4" s="508"/>
      <c r="GX4" s="508"/>
      <c r="GY4" s="508"/>
      <c r="GZ4" s="151"/>
      <c r="HA4" s="506" t="s">
        <v>65</v>
      </c>
      <c r="HB4" s="506"/>
      <c r="HC4" s="506"/>
      <c r="HD4" s="506"/>
      <c r="HE4" s="151"/>
      <c r="HF4" s="508" t="s">
        <v>227</v>
      </c>
      <c r="HG4" s="508"/>
      <c r="HH4" s="508"/>
      <c r="HI4" s="508"/>
      <c r="HJ4" s="151"/>
      <c r="HK4" s="508" t="s">
        <v>66</v>
      </c>
      <c r="HL4" s="508"/>
      <c r="HM4" s="508"/>
      <c r="HN4" s="508"/>
      <c r="HO4" s="102"/>
      <c r="HP4" s="509" t="s">
        <v>104</v>
      </c>
      <c r="HQ4" s="510"/>
      <c r="HR4" s="510"/>
      <c r="HS4" s="511"/>
      <c r="HT4" s="102"/>
      <c r="HU4" s="508" t="s">
        <v>87</v>
      </c>
      <c r="HV4" s="508"/>
      <c r="HW4" s="508"/>
      <c r="HX4" s="508"/>
      <c r="HY4" s="151"/>
      <c r="HZ4" s="506" t="s">
        <v>65</v>
      </c>
      <c r="IA4" s="506"/>
      <c r="IB4" s="506"/>
      <c r="IC4" s="506"/>
      <c r="ID4" s="151"/>
      <c r="IE4" s="508" t="s">
        <v>227</v>
      </c>
      <c r="IF4" s="508"/>
      <c r="IG4" s="508"/>
      <c r="IH4" s="508"/>
      <c r="II4" s="151"/>
      <c r="IJ4" s="508" t="s">
        <v>66</v>
      </c>
      <c r="IK4" s="508"/>
      <c r="IL4" s="508"/>
      <c r="IM4" s="508"/>
      <c r="IN4" s="102"/>
      <c r="IO4" s="509" t="s">
        <v>104</v>
      </c>
      <c r="IP4" s="510"/>
      <c r="IQ4" s="510"/>
      <c r="IR4" s="511"/>
      <c r="IT4" s="508" t="s">
        <v>87</v>
      </c>
      <c r="IU4" s="508"/>
      <c r="IV4" s="508"/>
      <c r="IW4" s="508"/>
      <c r="IX4" s="151"/>
      <c r="IY4" s="506" t="s">
        <v>65</v>
      </c>
      <c r="IZ4" s="506"/>
      <c r="JA4" s="506"/>
      <c r="JB4" s="506"/>
      <c r="JC4" s="151"/>
      <c r="JD4" s="508" t="s">
        <v>227</v>
      </c>
      <c r="JE4" s="508"/>
      <c r="JF4" s="508"/>
      <c r="JG4" s="508"/>
      <c r="JH4" s="151"/>
      <c r="JI4" s="508" t="s">
        <v>66</v>
      </c>
      <c r="JJ4" s="508"/>
      <c r="JK4" s="508"/>
      <c r="JL4" s="508"/>
      <c r="JM4" s="102"/>
      <c r="JN4" s="509" t="s">
        <v>104</v>
      </c>
      <c r="JO4" s="510"/>
      <c r="JP4" s="510"/>
      <c r="JQ4" s="511"/>
      <c r="JS4" s="508" t="s">
        <v>87</v>
      </c>
      <c r="JT4" s="508"/>
      <c r="JU4" s="508"/>
      <c r="JV4" s="508"/>
      <c r="JW4" s="151"/>
      <c r="JX4" s="506" t="s">
        <v>65</v>
      </c>
      <c r="JY4" s="506"/>
      <c r="JZ4" s="506"/>
      <c r="KA4" s="506"/>
      <c r="KB4" s="151"/>
      <c r="KC4" s="508" t="s">
        <v>227</v>
      </c>
      <c r="KD4" s="508"/>
      <c r="KE4" s="508"/>
      <c r="KF4" s="508"/>
      <c r="KG4" s="151"/>
      <c r="KH4" s="508" t="s">
        <v>66</v>
      </c>
      <c r="KI4" s="508"/>
      <c r="KJ4" s="508"/>
      <c r="KK4" s="508"/>
      <c r="KL4" s="102"/>
      <c r="KM4" s="509" t="s">
        <v>104</v>
      </c>
      <c r="KN4" s="510"/>
      <c r="KO4" s="510"/>
      <c r="KP4" s="511"/>
      <c r="KR4" s="508" t="s">
        <v>87</v>
      </c>
      <c r="KS4" s="508"/>
      <c r="KT4" s="508"/>
      <c r="KU4" s="508"/>
      <c r="KV4" s="151"/>
      <c r="KW4" s="506" t="s">
        <v>65</v>
      </c>
      <c r="KX4" s="506"/>
      <c r="KY4" s="506"/>
      <c r="KZ4" s="506"/>
      <c r="LA4" s="151"/>
      <c r="LB4" s="508" t="s">
        <v>227</v>
      </c>
      <c r="LC4" s="508"/>
      <c r="LD4" s="508"/>
      <c r="LE4" s="508"/>
      <c r="LF4" s="151"/>
      <c r="LG4" s="508" t="s">
        <v>66</v>
      </c>
      <c r="LH4" s="508"/>
      <c r="LI4" s="508"/>
      <c r="LJ4" s="508"/>
      <c r="LK4" s="102"/>
      <c r="LL4" s="509" t="s">
        <v>104</v>
      </c>
      <c r="LM4" s="510"/>
      <c r="LN4" s="510"/>
      <c r="LO4" s="511"/>
      <c r="LQ4" s="508" t="s">
        <v>87</v>
      </c>
      <c r="LR4" s="508"/>
      <c r="LS4" s="508"/>
      <c r="LT4" s="508"/>
      <c r="LU4" s="151"/>
      <c r="LV4" s="506" t="s">
        <v>65</v>
      </c>
      <c r="LW4" s="506"/>
      <c r="LX4" s="506"/>
      <c r="LY4" s="506"/>
      <c r="LZ4" s="151"/>
      <c r="MA4" s="508" t="s">
        <v>227</v>
      </c>
      <c r="MB4" s="508"/>
      <c r="MC4" s="508"/>
      <c r="MD4" s="508"/>
      <c r="ME4" s="151"/>
      <c r="MF4" s="508" t="s">
        <v>66</v>
      </c>
      <c r="MG4" s="508"/>
      <c r="MH4" s="508"/>
      <c r="MI4" s="508"/>
      <c r="MJ4" s="102"/>
      <c r="MK4" s="506" t="s">
        <v>104</v>
      </c>
      <c r="ML4" s="506"/>
      <c r="MM4" s="506"/>
      <c r="MN4" s="506"/>
      <c r="MP4" s="508" t="s">
        <v>87</v>
      </c>
      <c r="MQ4" s="508"/>
      <c r="MR4" s="508"/>
      <c r="MS4" s="508"/>
      <c r="MT4" s="151"/>
      <c r="MU4" s="506" t="s">
        <v>65</v>
      </c>
      <c r="MV4" s="506"/>
      <c r="MW4" s="506"/>
      <c r="MX4" s="506"/>
      <c r="MY4" s="151"/>
      <c r="MZ4" s="508" t="s">
        <v>227</v>
      </c>
      <c r="NA4" s="508"/>
      <c r="NB4" s="508"/>
      <c r="NC4" s="508"/>
      <c r="ND4" s="151"/>
      <c r="NE4" s="508" t="s">
        <v>66</v>
      </c>
      <c r="NF4" s="508"/>
      <c r="NG4" s="508"/>
      <c r="NH4" s="508"/>
      <c r="NI4" s="102"/>
      <c r="NJ4" s="506" t="s">
        <v>104</v>
      </c>
      <c r="NK4" s="506"/>
      <c r="NL4" s="506"/>
      <c r="NM4" s="506"/>
      <c r="NO4" s="508" t="s">
        <v>87</v>
      </c>
      <c r="NP4" s="508"/>
      <c r="NQ4" s="508"/>
      <c r="NR4" s="508"/>
      <c r="NS4" s="151"/>
      <c r="NT4" s="506" t="s">
        <v>65</v>
      </c>
      <c r="NU4" s="506"/>
      <c r="NV4" s="506"/>
      <c r="NW4" s="506"/>
      <c r="NX4" s="151"/>
      <c r="NY4" s="508" t="s">
        <v>227</v>
      </c>
      <c r="NZ4" s="508"/>
      <c r="OA4" s="508"/>
      <c r="OB4" s="508"/>
      <c r="OC4" s="151"/>
      <c r="OD4" s="508" t="s">
        <v>66</v>
      </c>
      <c r="OE4" s="508"/>
      <c r="OF4" s="508"/>
      <c r="OG4" s="508"/>
      <c r="OH4" s="102"/>
      <c r="OI4" s="506" t="s">
        <v>104</v>
      </c>
      <c r="OJ4" s="506"/>
      <c r="OK4" s="506"/>
      <c r="OL4" s="506"/>
      <c r="ON4" s="508" t="s">
        <v>87</v>
      </c>
      <c r="OO4" s="508"/>
      <c r="OP4" s="508"/>
      <c r="OQ4" s="508"/>
      <c r="OR4" s="151"/>
      <c r="OS4" s="506" t="s">
        <v>65</v>
      </c>
      <c r="OT4" s="506"/>
      <c r="OU4" s="506"/>
      <c r="OV4" s="506"/>
      <c r="OW4" s="151"/>
      <c r="OX4" s="508" t="s">
        <v>227</v>
      </c>
      <c r="OY4" s="508"/>
      <c r="OZ4" s="508"/>
      <c r="PA4" s="508"/>
      <c r="PB4" s="151"/>
      <c r="PC4" s="508" t="s">
        <v>66</v>
      </c>
      <c r="PD4" s="508"/>
      <c r="PE4" s="508"/>
      <c r="PF4" s="508"/>
      <c r="PG4" s="102"/>
      <c r="PH4" s="506" t="s">
        <v>104</v>
      </c>
      <c r="PI4" s="506"/>
      <c r="PJ4" s="506"/>
      <c r="PK4" s="506"/>
      <c r="PM4" s="508" t="s">
        <v>87</v>
      </c>
      <c r="PN4" s="508"/>
      <c r="PO4" s="508"/>
      <c r="PP4" s="508"/>
      <c r="PQ4" s="151"/>
      <c r="PR4" s="506" t="s">
        <v>65</v>
      </c>
      <c r="PS4" s="506"/>
      <c r="PT4" s="506"/>
      <c r="PU4" s="506"/>
      <c r="PV4" s="151"/>
      <c r="PW4" s="508" t="s">
        <v>227</v>
      </c>
      <c r="PX4" s="508"/>
      <c r="PY4" s="508"/>
      <c r="PZ4" s="508"/>
      <c r="QA4" s="151"/>
      <c r="QB4" s="508" t="s">
        <v>66</v>
      </c>
      <c r="QC4" s="508"/>
      <c r="QD4" s="508"/>
      <c r="QE4" s="508"/>
      <c r="QF4" s="102"/>
      <c r="QG4" s="506" t="s">
        <v>104</v>
      </c>
      <c r="QH4" s="506"/>
      <c r="QI4" s="506"/>
      <c r="QJ4" s="506"/>
      <c r="QL4" s="508" t="s">
        <v>87</v>
      </c>
      <c r="QM4" s="508"/>
      <c r="QN4" s="508"/>
      <c r="QO4" s="508"/>
      <c r="QP4" s="151"/>
      <c r="QQ4" s="506" t="s">
        <v>65</v>
      </c>
      <c r="QR4" s="506"/>
      <c r="QS4" s="506"/>
      <c r="QT4" s="506"/>
      <c r="QU4" s="151"/>
      <c r="QV4" s="508" t="s">
        <v>227</v>
      </c>
      <c r="QW4" s="508"/>
      <c r="QX4" s="508"/>
      <c r="QY4" s="508"/>
      <c r="QZ4" s="151"/>
      <c r="RA4" s="508" t="s">
        <v>66</v>
      </c>
      <c r="RB4" s="508"/>
      <c r="RC4" s="508"/>
      <c r="RD4" s="508"/>
      <c r="RE4" s="102"/>
      <c r="RF4" s="506" t="s">
        <v>104</v>
      </c>
      <c r="RG4" s="506"/>
      <c r="RH4" s="506"/>
      <c r="RI4" s="506"/>
      <c r="RK4" s="508" t="s">
        <v>87</v>
      </c>
      <c r="RL4" s="508"/>
      <c r="RM4" s="508"/>
      <c r="RN4" s="508"/>
      <c r="RO4" s="151"/>
      <c r="RP4" s="506" t="s">
        <v>65</v>
      </c>
      <c r="RQ4" s="506"/>
      <c r="RR4" s="506"/>
      <c r="RS4" s="506"/>
      <c r="RT4" s="151"/>
      <c r="RU4" s="508" t="s">
        <v>227</v>
      </c>
      <c r="RV4" s="508"/>
      <c r="RW4" s="508"/>
      <c r="RX4" s="508"/>
      <c r="RY4" s="151"/>
      <c r="RZ4" s="508" t="s">
        <v>66</v>
      </c>
      <c r="SA4" s="508"/>
      <c r="SB4" s="508"/>
      <c r="SC4" s="508"/>
      <c r="SD4" s="102"/>
      <c r="SE4" s="506" t="s">
        <v>104</v>
      </c>
      <c r="SF4" s="506"/>
      <c r="SG4" s="506"/>
      <c r="SH4" s="506"/>
      <c r="SJ4" s="508" t="s">
        <v>87</v>
      </c>
      <c r="SK4" s="508"/>
      <c r="SL4" s="508"/>
      <c r="SM4" s="508"/>
      <c r="SN4" s="151"/>
      <c r="SO4" s="506" t="s">
        <v>65</v>
      </c>
      <c r="SP4" s="506"/>
      <c r="SQ4" s="506"/>
      <c r="SR4" s="506"/>
      <c r="SS4" s="151"/>
      <c r="ST4" s="508" t="s">
        <v>227</v>
      </c>
      <c r="SU4" s="508"/>
      <c r="SV4" s="508"/>
      <c r="SW4" s="508"/>
      <c r="SX4" s="151"/>
      <c r="SY4" s="508" t="s">
        <v>66</v>
      </c>
      <c r="SZ4" s="508"/>
      <c r="TA4" s="508"/>
      <c r="TB4" s="508"/>
      <c r="TC4" s="102"/>
      <c r="TD4" s="509" t="s">
        <v>104</v>
      </c>
      <c r="TE4" s="510"/>
      <c r="TF4" s="510"/>
      <c r="TG4" s="511"/>
      <c r="TI4" s="508" t="s">
        <v>87</v>
      </c>
      <c r="TJ4" s="508"/>
      <c r="TK4" s="508"/>
      <c r="TL4" s="508"/>
      <c r="TM4" s="151"/>
      <c r="TN4" s="506" t="s">
        <v>65</v>
      </c>
      <c r="TO4" s="506"/>
      <c r="TP4" s="506"/>
      <c r="TQ4" s="506"/>
      <c r="TR4" s="151"/>
      <c r="TS4" s="508" t="s">
        <v>227</v>
      </c>
      <c r="TT4" s="508"/>
      <c r="TU4" s="508"/>
      <c r="TV4" s="508"/>
      <c r="TW4" s="151"/>
      <c r="TX4" s="508" t="s">
        <v>66</v>
      </c>
      <c r="TY4" s="508"/>
      <c r="TZ4" s="508"/>
      <c r="UA4" s="508"/>
      <c r="UB4" s="102"/>
      <c r="UC4" s="509" t="s">
        <v>104</v>
      </c>
      <c r="UD4" s="510"/>
      <c r="UE4" s="510"/>
      <c r="UF4" s="511"/>
      <c r="UG4" s="102"/>
      <c r="UH4" s="508" t="s">
        <v>87</v>
      </c>
      <c r="UI4" s="508"/>
      <c r="UJ4" s="508"/>
      <c r="UK4" s="508"/>
      <c r="UL4" s="151"/>
      <c r="UM4" s="506" t="s">
        <v>65</v>
      </c>
      <c r="UN4" s="506"/>
      <c r="UO4" s="506"/>
      <c r="UP4" s="506"/>
      <c r="UQ4" s="151"/>
      <c r="UR4" s="508" t="s">
        <v>227</v>
      </c>
      <c r="US4" s="508"/>
      <c r="UT4" s="508"/>
      <c r="UU4" s="508"/>
      <c r="UV4" s="151"/>
      <c r="UW4" s="508" t="s">
        <v>66</v>
      </c>
      <c r="UX4" s="508"/>
      <c r="UY4" s="508"/>
      <c r="UZ4" s="508"/>
      <c r="VA4" s="102"/>
      <c r="VB4" s="509" t="s">
        <v>104</v>
      </c>
      <c r="VC4" s="510"/>
      <c r="VD4" s="510"/>
      <c r="VE4" s="511"/>
      <c r="VG4" s="508" t="s">
        <v>87</v>
      </c>
      <c r="VH4" s="508"/>
      <c r="VI4" s="508"/>
      <c r="VJ4" s="508"/>
      <c r="VK4" s="151"/>
      <c r="VL4" s="506" t="s">
        <v>65</v>
      </c>
      <c r="VM4" s="506"/>
      <c r="VN4" s="506"/>
      <c r="VO4" s="506"/>
      <c r="VP4" s="151"/>
      <c r="VQ4" s="508" t="s">
        <v>227</v>
      </c>
      <c r="VR4" s="508"/>
      <c r="VS4" s="508"/>
      <c r="VT4" s="508"/>
      <c r="VU4" s="151"/>
      <c r="VV4" s="508" t="s">
        <v>66</v>
      </c>
      <c r="VW4" s="508"/>
      <c r="VX4" s="508"/>
      <c r="VY4" s="508"/>
      <c r="VZ4" s="102"/>
      <c r="WA4" s="509" t="s">
        <v>104</v>
      </c>
      <c r="WB4" s="510"/>
      <c r="WC4" s="510"/>
      <c r="WD4" s="511"/>
      <c r="WF4" s="508" t="s">
        <v>87</v>
      </c>
      <c r="WG4" s="508"/>
      <c r="WH4" s="508"/>
      <c r="WI4" s="508"/>
      <c r="WJ4" s="151"/>
      <c r="WK4" s="506" t="s">
        <v>65</v>
      </c>
      <c r="WL4" s="506"/>
      <c r="WM4" s="506"/>
      <c r="WN4" s="506"/>
      <c r="WO4" s="151"/>
      <c r="WP4" s="508" t="s">
        <v>227</v>
      </c>
      <c r="WQ4" s="508"/>
      <c r="WR4" s="508"/>
      <c r="WS4" s="508"/>
      <c r="WT4" s="151"/>
      <c r="WU4" s="508" t="s">
        <v>66</v>
      </c>
      <c r="WV4" s="508"/>
      <c r="WW4" s="508"/>
      <c r="WX4" s="508"/>
      <c r="WY4" s="102"/>
      <c r="WZ4" s="509" t="s">
        <v>104</v>
      </c>
      <c r="XA4" s="510"/>
      <c r="XB4" s="510"/>
      <c r="XC4" s="511"/>
      <c r="XE4" s="508" t="s">
        <v>87</v>
      </c>
      <c r="XF4" s="508"/>
      <c r="XG4" s="508"/>
      <c r="XH4" s="508"/>
      <c r="XI4" s="151"/>
      <c r="XJ4" s="506" t="s">
        <v>65</v>
      </c>
      <c r="XK4" s="506"/>
      <c r="XL4" s="506"/>
      <c r="XM4" s="506"/>
      <c r="XN4" s="151"/>
      <c r="XO4" s="508" t="s">
        <v>227</v>
      </c>
      <c r="XP4" s="508"/>
      <c r="XQ4" s="508"/>
      <c r="XR4" s="508"/>
      <c r="XS4" s="151"/>
      <c r="XT4" s="508" t="s">
        <v>66</v>
      </c>
      <c r="XU4" s="508"/>
      <c r="XV4" s="508"/>
      <c r="XW4" s="508"/>
      <c r="XX4" s="102"/>
      <c r="XY4" s="509" t="s">
        <v>104</v>
      </c>
      <c r="XZ4" s="510"/>
      <c r="YA4" s="510"/>
      <c r="YB4" s="511"/>
    </row>
    <row r="5" spans="2:652" ht="22.5" customHeight="1" x14ac:dyDescent="0.25">
      <c r="D5" s="507" t="s">
        <v>46</v>
      </c>
      <c r="E5" s="507"/>
      <c r="F5" s="507" t="s">
        <v>47</v>
      </c>
      <c r="G5" s="507"/>
      <c r="H5" s="1"/>
      <c r="I5" s="506" t="s">
        <v>46</v>
      </c>
      <c r="J5" s="506"/>
      <c r="K5" s="506" t="s">
        <v>47</v>
      </c>
      <c r="L5" s="506"/>
      <c r="M5" s="1"/>
      <c r="N5" s="508" t="s">
        <v>46</v>
      </c>
      <c r="O5" s="508"/>
      <c r="P5" s="508" t="s">
        <v>47</v>
      </c>
      <c r="Q5" s="508"/>
      <c r="R5" s="1"/>
      <c r="S5" s="508" t="s">
        <v>46</v>
      </c>
      <c r="T5" s="508"/>
      <c r="U5" s="508" t="s">
        <v>47</v>
      </c>
      <c r="V5" s="508"/>
      <c r="W5" s="101"/>
      <c r="X5" s="506" t="s">
        <v>102</v>
      </c>
      <c r="Y5" s="506"/>
      <c r="Z5" s="506"/>
      <c r="AA5" s="506"/>
      <c r="AC5" s="507" t="s">
        <v>46</v>
      </c>
      <c r="AD5" s="507"/>
      <c r="AE5" s="507" t="s">
        <v>47</v>
      </c>
      <c r="AF5" s="507"/>
      <c r="AG5" s="1"/>
      <c r="AH5" s="506" t="s">
        <v>46</v>
      </c>
      <c r="AI5" s="506"/>
      <c r="AJ5" s="506" t="s">
        <v>47</v>
      </c>
      <c r="AK5" s="506"/>
      <c r="AL5" s="1"/>
      <c r="AM5" s="508" t="s">
        <v>46</v>
      </c>
      <c r="AN5" s="508"/>
      <c r="AO5" s="508" t="s">
        <v>47</v>
      </c>
      <c r="AP5" s="508"/>
      <c r="AQ5" s="1"/>
      <c r="AR5" s="508" t="s">
        <v>46</v>
      </c>
      <c r="AS5" s="508"/>
      <c r="AT5" s="508" t="s">
        <v>47</v>
      </c>
      <c r="AU5" s="508"/>
      <c r="AV5" s="101"/>
      <c r="AW5" s="506" t="s">
        <v>102</v>
      </c>
      <c r="AX5" s="506"/>
      <c r="AY5" s="506"/>
      <c r="AZ5" s="506"/>
      <c r="BB5" s="507" t="s">
        <v>46</v>
      </c>
      <c r="BC5" s="507"/>
      <c r="BD5" s="507" t="s">
        <v>47</v>
      </c>
      <c r="BE5" s="507"/>
      <c r="BF5" s="1"/>
      <c r="BG5" s="506" t="s">
        <v>46</v>
      </c>
      <c r="BH5" s="506"/>
      <c r="BI5" s="506" t="s">
        <v>47</v>
      </c>
      <c r="BJ5" s="506"/>
      <c r="BK5" s="1"/>
      <c r="BL5" s="508" t="s">
        <v>46</v>
      </c>
      <c r="BM5" s="508"/>
      <c r="BN5" s="508" t="s">
        <v>47</v>
      </c>
      <c r="BO5" s="508"/>
      <c r="BP5" s="1"/>
      <c r="BQ5" s="508" t="s">
        <v>46</v>
      </c>
      <c r="BR5" s="508"/>
      <c r="BS5" s="508" t="s">
        <v>47</v>
      </c>
      <c r="BT5" s="508"/>
      <c r="BU5" s="101"/>
      <c r="BV5" s="506" t="s">
        <v>102</v>
      </c>
      <c r="BW5" s="506"/>
      <c r="BX5" s="506"/>
      <c r="BY5" s="506"/>
      <c r="CA5" s="507" t="s">
        <v>46</v>
      </c>
      <c r="CB5" s="507"/>
      <c r="CC5" s="507" t="s">
        <v>47</v>
      </c>
      <c r="CD5" s="507"/>
      <c r="CE5" s="1"/>
      <c r="CF5" s="506" t="s">
        <v>46</v>
      </c>
      <c r="CG5" s="506"/>
      <c r="CH5" s="506" t="s">
        <v>47</v>
      </c>
      <c r="CI5" s="506"/>
      <c r="CJ5" s="1"/>
      <c r="CK5" s="508" t="s">
        <v>46</v>
      </c>
      <c r="CL5" s="508"/>
      <c r="CM5" s="508" t="s">
        <v>47</v>
      </c>
      <c r="CN5" s="508"/>
      <c r="CO5" s="1"/>
      <c r="CP5" s="508" t="s">
        <v>46</v>
      </c>
      <c r="CQ5" s="508"/>
      <c r="CR5" s="508" t="s">
        <v>47</v>
      </c>
      <c r="CS5" s="508"/>
      <c r="CT5" s="101"/>
      <c r="CU5" s="506" t="s">
        <v>102</v>
      </c>
      <c r="CV5" s="506"/>
      <c r="CW5" s="506"/>
      <c r="CX5" s="506"/>
      <c r="CZ5" s="507" t="s">
        <v>46</v>
      </c>
      <c r="DA5" s="507"/>
      <c r="DB5" s="507" t="s">
        <v>47</v>
      </c>
      <c r="DC5" s="507"/>
      <c r="DD5" s="1"/>
      <c r="DE5" s="506" t="s">
        <v>46</v>
      </c>
      <c r="DF5" s="506"/>
      <c r="DG5" s="506" t="s">
        <v>47</v>
      </c>
      <c r="DH5" s="506"/>
      <c r="DI5" s="1"/>
      <c r="DJ5" s="508" t="s">
        <v>46</v>
      </c>
      <c r="DK5" s="508"/>
      <c r="DL5" s="508" t="s">
        <v>47</v>
      </c>
      <c r="DM5" s="508"/>
      <c r="DN5" s="1"/>
      <c r="DO5" s="508" t="s">
        <v>46</v>
      </c>
      <c r="DP5" s="508"/>
      <c r="DQ5" s="508" t="s">
        <v>47</v>
      </c>
      <c r="DR5" s="508"/>
      <c r="DS5" s="101"/>
      <c r="DT5" s="506" t="s">
        <v>102</v>
      </c>
      <c r="DU5" s="506"/>
      <c r="DV5" s="506"/>
      <c r="DW5" s="506"/>
      <c r="DY5" s="507" t="s">
        <v>46</v>
      </c>
      <c r="DZ5" s="507"/>
      <c r="EA5" s="507" t="s">
        <v>47</v>
      </c>
      <c r="EB5" s="507"/>
      <c r="EC5" s="1"/>
      <c r="ED5" s="506" t="s">
        <v>46</v>
      </c>
      <c r="EE5" s="506"/>
      <c r="EF5" s="506" t="s">
        <v>47</v>
      </c>
      <c r="EG5" s="506"/>
      <c r="EH5" s="1"/>
      <c r="EI5" s="508" t="s">
        <v>46</v>
      </c>
      <c r="EJ5" s="508"/>
      <c r="EK5" s="508" t="s">
        <v>47</v>
      </c>
      <c r="EL5" s="508"/>
      <c r="EM5" s="1"/>
      <c r="EN5" s="508" t="s">
        <v>46</v>
      </c>
      <c r="EO5" s="508"/>
      <c r="EP5" s="508" t="s">
        <v>47</v>
      </c>
      <c r="EQ5" s="508"/>
      <c r="ER5" s="101"/>
      <c r="ES5" s="506" t="s">
        <v>102</v>
      </c>
      <c r="ET5" s="506"/>
      <c r="EU5" s="506"/>
      <c r="EV5" s="506"/>
      <c r="EX5" s="507" t="s">
        <v>46</v>
      </c>
      <c r="EY5" s="507"/>
      <c r="EZ5" s="507" t="s">
        <v>47</v>
      </c>
      <c r="FA5" s="507"/>
      <c r="FB5" s="1"/>
      <c r="FC5" s="506" t="s">
        <v>46</v>
      </c>
      <c r="FD5" s="506"/>
      <c r="FE5" s="506" t="s">
        <v>47</v>
      </c>
      <c r="FF5" s="506"/>
      <c r="FG5" s="1"/>
      <c r="FH5" s="508" t="s">
        <v>46</v>
      </c>
      <c r="FI5" s="508"/>
      <c r="FJ5" s="508" t="s">
        <v>47</v>
      </c>
      <c r="FK5" s="508"/>
      <c r="FL5" s="1"/>
      <c r="FM5" s="508" t="s">
        <v>46</v>
      </c>
      <c r="FN5" s="508"/>
      <c r="FO5" s="508" t="s">
        <v>47</v>
      </c>
      <c r="FP5" s="508"/>
      <c r="FQ5" s="101"/>
      <c r="FR5" s="506" t="s">
        <v>102</v>
      </c>
      <c r="FS5" s="506"/>
      <c r="FT5" s="506"/>
      <c r="FU5" s="506"/>
      <c r="FW5" s="507" t="s">
        <v>46</v>
      </c>
      <c r="FX5" s="507"/>
      <c r="FY5" s="507" t="s">
        <v>47</v>
      </c>
      <c r="FZ5" s="507"/>
      <c r="GA5" s="1"/>
      <c r="GB5" s="506" t="s">
        <v>46</v>
      </c>
      <c r="GC5" s="506"/>
      <c r="GD5" s="506" t="s">
        <v>47</v>
      </c>
      <c r="GE5" s="506"/>
      <c r="GF5" s="1"/>
      <c r="GG5" s="508" t="s">
        <v>46</v>
      </c>
      <c r="GH5" s="508"/>
      <c r="GI5" s="508" t="s">
        <v>47</v>
      </c>
      <c r="GJ5" s="508"/>
      <c r="GK5" s="1"/>
      <c r="GL5" s="508" t="s">
        <v>46</v>
      </c>
      <c r="GM5" s="508"/>
      <c r="GN5" s="508" t="s">
        <v>47</v>
      </c>
      <c r="GO5" s="508"/>
      <c r="GP5" s="101"/>
      <c r="GQ5" s="509" t="s">
        <v>102</v>
      </c>
      <c r="GR5" s="510"/>
      <c r="GS5" s="510"/>
      <c r="GT5" s="511"/>
      <c r="GV5" s="507" t="s">
        <v>46</v>
      </c>
      <c r="GW5" s="507"/>
      <c r="GX5" s="507" t="s">
        <v>47</v>
      </c>
      <c r="GY5" s="507"/>
      <c r="GZ5" s="1"/>
      <c r="HA5" s="506" t="s">
        <v>46</v>
      </c>
      <c r="HB5" s="506"/>
      <c r="HC5" s="506" t="s">
        <v>47</v>
      </c>
      <c r="HD5" s="506"/>
      <c r="HE5" s="1"/>
      <c r="HF5" s="508" t="s">
        <v>46</v>
      </c>
      <c r="HG5" s="508"/>
      <c r="HH5" s="508" t="s">
        <v>47</v>
      </c>
      <c r="HI5" s="508"/>
      <c r="HJ5" s="1"/>
      <c r="HK5" s="508" t="s">
        <v>46</v>
      </c>
      <c r="HL5" s="508"/>
      <c r="HM5" s="508" t="s">
        <v>47</v>
      </c>
      <c r="HN5" s="508"/>
      <c r="HO5" s="101"/>
      <c r="HP5" s="509" t="s">
        <v>102</v>
      </c>
      <c r="HQ5" s="510"/>
      <c r="HR5" s="510"/>
      <c r="HS5" s="511"/>
      <c r="HT5" s="101"/>
      <c r="HU5" s="507" t="s">
        <v>46</v>
      </c>
      <c r="HV5" s="507"/>
      <c r="HW5" s="507" t="s">
        <v>47</v>
      </c>
      <c r="HX5" s="507"/>
      <c r="HY5" s="1"/>
      <c r="HZ5" s="506" t="s">
        <v>46</v>
      </c>
      <c r="IA5" s="506"/>
      <c r="IB5" s="506" t="s">
        <v>47</v>
      </c>
      <c r="IC5" s="506"/>
      <c r="ID5" s="1"/>
      <c r="IE5" s="508" t="s">
        <v>46</v>
      </c>
      <c r="IF5" s="508"/>
      <c r="IG5" s="508" t="s">
        <v>47</v>
      </c>
      <c r="IH5" s="508"/>
      <c r="II5" s="1"/>
      <c r="IJ5" s="508" t="s">
        <v>46</v>
      </c>
      <c r="IK5" s="508"/>
      <c r="IL5" s="508" t="s">
        <v>47</v>
      </c>
      <c r="IM5" s="508"/>
      <c r="IN5" s="101"/>
      <c r="IO5" s="509" t="s">
        <v>102</v>
      </c>
      <c r="IP5" s="510"/>
      <c r="IQ5" s="510"/>
      <c r="IR5" s="511"/>
      <c r="IT5" s="507" t="s">
        <v>46</v>
      </c>
      <c r="IU5" s="507"/>
      <c r="IV5" s="507" t="s">
        <v>47</v>
      </c>
      <c r="IW5" s="507"/>
      <c r="IX5" s="1"/>
      <c r="IY5" s="506" t="s">
        <v>46</v>
      </c>
      <c r="IZ5" s="506"/>
      <c r="JA5" s="506" t="s">
        <v>47</v>
      </c>
      <c r="JB5" s="506"/>
      <c r="JC5" s="1"/>
      <c r="JD5" s="508" t="s">
        <v>46</v>
      </c>
      <c r="JE5" s="508"/>
      <c r="JF5" s="508" t="s">
        <v>47</v>
      </c>
      <c r="JG5" s="508"/>
      <c r="JH5" s="1"/>
      <c r="JI5" s="508" t="s">
        <v>46</v>
      </c>
      <c r="JJ5" s="508"/>
      <c r="JK5" s="508" t="s">
        <v>47</v>
      </c>
      <c r="JL5" s="508"/>
      <c r="JM5" s="101"/>
      <c r="JN5" s="509" t="s">
        <v>102</v>
      </c>
      <c r="JO5" s="510"/>
      <c r="JP5" s="510"/>
      <c r="JQ5" s="511"/>
      <c r="JS5" s="507" t="s">
        <v>46</v>
      </c>
      <c r="JT5" s="507"/>
      <c r="JU5" s="507" t="s">
        <v>47</v>
      </c>
      <c r="JV5" s="507"/>
      <c r="JW5" s="1"/>
      <c r="JX5" s="506" t="s">
        <v>46</v>
      </c>
      <c r="JY5" s="506"/>
      <c r="JZ5" s="506" t="s">
        <v>47</v>
      </c>
      <c r="KA5" s="506"/>
      <c r="KB5" s="1"/>
      <c r="KC5" s="508" t="s">
        <v>46</v>
      </c>
      <c r="KD5" s="508"/>
      <c r="KE5" s="508" t="s">
        <v>47</v>
      </c>
      <c r="KF5" s="508"/>
      <c r="KG5" s="1"/>
      <c r="KH5" s="508" t="s">
        <v>46</v>
      </c>
      <c r="KI5" s="508"/>
      <c r="KJ5" s="508" t="s">
        <v>47</v>
      </c>
      <c r="KK5" s="508"/>
      <c r="KL5" s="101"/>
      <c r="KM5" s="509" t="s">
        <v>102</v>
      </c>
      <c r="KN5" s="510"/>
      <c r="KO5" s="510"/>
      <c r="KP5" s="511"/>
      <c r="KR5" s="507" t="s">
        <v>46</v>
      </c>
      <c r="KS5" s="507"/>
      <c r="KT5" s="507" t="s">
        <v>47</v>
      </c>
      <c r="KU5" s="507"/>
      <c r="KV5" s="1"/>
      <c r="KW5" s="506" t="s">
        <v>46</v>
      </c>
      <c r="KX5" s="506"/>
      <c r="KY5" s="506" t="s">
        <v>47</v>
      </c>
      <c r="KZ5" s="506"/>
      <c r="LA5" s="1"/>
      <c r="LB5" s="508" t="s">
        <v>46</v>
      </c>
      <c r="LC5" s="508"/>
      <c r="LD5" s="508" t="s">
        <v>47</v>
      </c>
      <c r="LE5" s="508"/>
      <c r="LF5" s="1"/>
      <c r="LG5" s="508" t="s">
        <v>46</v>
      </c>
      <c r="LH5" s="508"/>
      <c r="LI5" s="508" t="s">
        <v>47</v>
      </c>
      <c r="LJ5" s="508"/>
      <c r="LK5" s="101"/>
      <c r="LL5" s="509" t="s">
        <v>102</v>
      </c>
      <c r="LM5" s="510"/>
      <c r="LN5" s="510"/>
      <c r="LO5" s="511"/>
      <c r="LQ5" s="507" t="s">
        <v>46</v>
      </c>
      <c r="LR5" s="507"/>
      <c r="LS5" s="507" t="s">
        <v>47</v>
      </c>
      <c r="LT5" s="507"/>
      <c r="LU5" s="1"/>
      <c r="LV5" s="506" t="s">
        <v>46</v>
      </c>
      <c r="LW5" s="506"/>
      <c r="LX5" s="506" t="s">
        <v>47</v>
      </c>
      <c r="LY5" s="506"/>
      <c r="LZ5" s="1"/>
      <c r="MA5" s="508" t="s">
        <v>46</v>
      </c>
      <c r="MB5" s="508"/>
      <c r="MC5" s="508" t="s">
        <v>47</v>
      </c>
      <c r="MD5" s="508"/>
      <c r="ME5" s="1"/>
      <c r="MF5" s="508" t="s">
        <v>46</v>
      </c>
      <c r="MG5" s="508"/>
      <c r="MH5" s="508" t="s">
        <v>47</v>
      </c>
      <c r="MI5" s="508"/>
      <c r="MJ5" s="101"/>
      <c r="MK5" s="506" t="s">
        <v>102</v>
      </c>
      <c r="ML5" s="506"/>
      <c r="MM5" s="506"/>
      <c r="MN5" s="506"/>
      <c r="MP5" s="507" t="s">
        <v>46</v>
      </c>
      <c r="MQ5" s="507"/>
      <c r="MR5" s="507" t="s">
        <v>47</v>
      </c>
      <c r="MS5" s="507"/>
      <c r="MT5" s="1"/>
      <c r="MU5" s="506" t="s">
        <v>46</v>
      </c>
      <c r="MV5" s="506"/>
      <c r="MW5" s="506" t="s">
        <v>47</v>
      </c>
      <c r="MX5" s="506"/>
      <c r="MY5" s="1"/>
      <c r="MZ5" s="508" t="s">
        <v>46</v>
      </c>
      <c r="NA5" s="508"/>
      <c r="NB5" s="508" t="s">
        <v>47</v>
      </c>
      <c r="NC5" s="508"/>
      <c r="ND5" s="1"/>
      <c r="NE5" s="508" t="s">
        <v>46</v>
      </c>
      <c r="NF5" s="508"/>
      <c r="NG5" s="508" t="s">
        <v>47</v>
      </c>
      <c r="NH5" s="508"/>
      <c r="NI5" s="101"/>
      <c r="NJ5" s="506" t="s">
        <v>102</v>
      </c>
      <c r="NK5" s="506"/>
      <c r="NL5" s="506"/>
      <c r="NM5" s="506"/>
      <c r="NO5" s="507" t="s">
        <v>46</v>
      </c>
      <c r="NP5" s="507"/>
      <c r="NQ5" s="507" t="s">
        <v>47</v>
      </c>
      <c r="NR5" s="507"/>
      <c r="NS5" s="1"/>
      <c r="NT5" s="506" t="s">
        <v>46</v>
      </c>
      <c r="NU5" s="506"/>
      <c r="NV5" s="506" t="s">
        <v>47</v>
      </c>
      <c r="NW5" s="506"/>
      <c r="NX5" s="1"/>
      <c r="NY5" s="508" t="s">
        <v>46</v>
      </c>
      <c r="NZ5" s="508"/>
      <c r="OA5" s="508" t="s">
        <v>47</v>
      </c>
      <c r="OB5" s="508"/>
      <c r="OC5" s="1"/>
      <c r="OD5" s="508" t="s">
        <v>46</v>
      </c>
      <c r="OE5" s="508"/>
      <c r="OF5" s="508" t="s">
        <v>47</v>
      </c>
      <c r="OG5" s="508"/>
      <c r="OH5" s="101"/>
      <c r="OI5" s="506" t="s">
        <v>102</v>
      </c>
      <c r="OJ5" s="506"/>
      <c r="OK5" s="506"/>
      <c r="OL5" s="506"/>
      <c r="ON5" s="507" t="s">
        <v>46</v>
      </c>
      <c r="OO5" s="507"/>
      <c r="OP5" s="507" t="s">
        <v>47</v>
      </c>
      <c r="OQ5" s="507"/>
      <c r="OR5" s="1"/>
      <c r="OS5" s="506" t="s">
        <v>46</v>
      </c>
      <c r="OT5" s="506"/>
      <c r="OU5" s="506" t="s">
        <v>47</v>
      </c>
      <c r="OV5" s="506"/>
      <c r="OW5" s="1"/>
      <c r="OX5" s="508" t="s">
        <v>46</v>
      </c>
      <c r="OY5" s="508"/>
      <c r="OZ5" s="508" t="s">
        <v>47</v>
      </c>
      <c r="PA5" s="508"/>
      <c r="PB5" s="1"/>
      <c r="PC5" s="508" t="s">
        <v>46</v>
      </c>
      <c r="PD5" s="508"/>
      <c r="PE5" s="508" t="s">
        <v>47</v>
      </c>
      <c r="PF5" s="508"/>
      <c r="PG5" s="101"/>
      <c r="PH5" s="506" t="s">
        <v>102</v>
      </c>
      <c r="PI5" s="506"/>
      <c r="PJ5" s="506"/>
      <c r="PK5" s="506"/>
      <c r="PM5" s="507" t="s">
        <v>46</v>
      </c>
      <c r="PN5" s="507"/>
      <c r="PO5" s="507" t="s">
        <v>47</v>
      </c>
      <c r="PP5" s="507"/>
      <c r="PQ5" s="1"/>
      <c r="PR5" s="506" t="s">
        <v>46</v>
      </c>
      <c r="PS5" s="506"/>
      <c r="PT5" s="506" t="s">
        <v>47</v>
      </c>
      <c r="PU5" s="506"/>
      <c r="PV5" s="1"/>
      <c r="PW5" s="508" t="s">
        <v>46</v>
      </c>
      <c r="PX5" s="508"/>
      <c r="PY5" s="508" t="s">
        <v>47</v>
      </c>
      <c r="PZ5" s="508"/>
      <c r="QA5" s="1"/>
      <c r="QB5" s="508" t="s">
        <v>46</v>
      </c>
      <c r="QC5" s="508"/>
      <c r="QD5" s="508" t="s">
        <v>47</v>
      </c>
      <c r="QE5" s="508"/>
      <c r="QF5" s="101"/>
      <c r="QG5" s="506" t="s">
        <v>102</v>
      </c>
      <c r="QH5" s="506"/>
      <c r="QI5" s="506"/>
      <c r="QJ5" s="506"/>
      <c r="QL5" s="507" t="s">
        <v>46</v>
      </c>
      <c r="QM5" s="507"/>
      <c r="QN5" s="507" t="s">
        <v>47</v>
      </c>
      <c r="QO5" s="507"/>
      <c r="QP5" s="1"/>
      <c r="QQ5" s="506" t="s">
        <v>46</v>
      </c>
      <c r="QR5" s="506"/>
      <c r="QS5" s="506" t="s">
        <v>47</v>
      </c>
      <c r="QT5" s="506"/>
      <c r="QU5" s="1"/>
      <c r="QV5" s="508" t="s">
        <v>46</v>
      </c>
      <c r="QW5" s="508"/>
      <c r="QX5" s="508" t="s">
        <v>47</v>
      </c>
      <c r="QY5" s="508"/>
      <c r="QZ5" s="1"/>
      <c r="RA5" s="508" t="s">
        <v>46</v>
      </c>
      <c r="RB5" s="508"/>
      <c r="RC5" s="508" t="s">
        <v>47</v>
      </c>
      <c r="RD5" s="508"/>
      <c r="RE5" s="101"/>
      <c r="RF5" s="506" t="s">
        <v>102</v>
      </c>
      <c r="RG5" s="506"/>
      <c r="RH5" s="506"/>
      <c r="RI5" s="506"/>
      <c r="RK5" s="507" t="s">
        <v>46</v>
      </c>
      <c r="RL5" s="507"/>
      <c r="RM5" s="507" t="s">
        <v>47</v>
      </c>
      <c r="RN5" s="507"/>
      <c r="RO5" s="1"/>
      <c r="RP5" s="506" t="s">
        <v>46</v>
      </c>
      <c r="RQ5" s="506"/>
      <c r="RR5" s="506" t="s">
        <v>47</v>
      </c>
      <c r="RS5" s="506"/>
      <c r="RT5" s="1"/>
      <c r="RU5" s="508" t="s">
        <v>46</v>
      </c>
      <c r="RV5" s="508"/>
      <c r="RW5" s="508" t="s">
        <v>47</v>
      </c>
      <c r="RX5" s="508"/>
      <c r="RY5" s="1"/>
      <c r="RZ5" s="508" t="s">
        <v>46</v>
      </c>
      <c r="SA5" s="508"/>
      <c r="SB5" s="508" t="s">
        <v>47</v>
      </c>
      <c r="SC5" s="508"/>
      <c r="SD5" s="101"/>
      <c r="SE5" s="506" t="s">
        <v>102</v>
      </c>
      <c r="SF5" s="506"/>
      <c r="SG5" s="506"/>
      <c r="SH5" s="506"/>
      <c r="SJ5" s="507" t="s">
        <v>46</v>
      </c>
      <c r="SK5" s="507"/>
      <c r="SL5" s="507" t="s">
        <v>47</v>
      </c>
      <c r="SM5" s="507"/>
      <c r="SN5" s="1"/>
      <c r="SO5" s="506" t="s">
        <v>46</v>
      </c>
      <c r="SP5" s="506"/>
      <c r="SQ5" s="506" t="s">
        <v>47</v>
      </c>
      <c r="SR5" s="506"/>
      <c r="SS5" s="1"/>
      <c r="ST5" s="508" t="s">
        <v>46</v>
      </c>
      <c r="SU5" s="508"/>
      <c r="SV5" s="508" t="s">
        <v>47</v>
      </c>
      <c r="SW5" s="508"/>
      <c r="SX5" s="1"/>
      <c r="SY5" s="508" t="s">
        <v>46</v>
      </c>
      <c r="SZ5" s="508"/>
      <c r="TA5" s="508" t="s">
        <v>47</v>
      </c>
      <c r="TB5" s="508"/>
      <c r="TC5" s="101"/>
      <c r="TD5" s="509" t="s">
        <v>102</v>
      </c>
      <c r="TE5" s="510"/>
      <c r="TF5" s="510"/>
      <c r="TG5" s="511"/>
      <c r="TI5" s="507" t="s">
        <v>46</v>
      </c>
      <c r="TJ5" s="507"/>
      <c r="TK5" s="507" t="s">
        <v>47</v>
      </c>
      <c r="TL5" s="507"/>
      <c r="TM5" s="1"/>
      <c r="TN5" s="506" t="s">
        <v>46</v>
      </c>
      <c r="TO5" s="506"/>
      <c r="TP5" s="506" t="s">
        <v>47</v>
      </c>
      <c r="TQ5" s="506"/>
      <c r="TR5" s="1"/>
      <c r="TS5" s="508" t="s">
        <v>46</v>
      </c>
      <c r="TT5" s="508"/>
      <c r="TU5" s="508" t="s">
        <v>47</v>
      </c>
      <c r="TV5" s="508"/>
      <c r="TW5" s="1"/>
      <c r="TX5" s="508" t="s">
        <v>46</v>
      </c>
      <c r="TY5" s="508"/>
      <c r="TZ5" s="508" t="s">
        <v>47</v>
      </c>
      <c r="UA5" s="508"/>
      <c r="UB5" s="101"/>
      <c r="UC5" s="509" t="s">
        <v>102</v>
      </c>
      <c r="UD5" s="510"/>
      <c r="UE5" s="510"/>
      <c r="UF5" s="511"/>
      <c r="UG5" s="101"/>
      <c r="UH5" s="507" t="s">
        <v>46</v>
      </c>
      <c r="UI5" s="507"/>
      <c r="UJ5" s="507" t="s">
        <v>47</v>
      </c>
      <c r="UK5" s="507"/>
      <c r="UL5" s="1"/>
      <c r="UM5" s="506" t="s">
        <v>46</v>
      </c>
      <c r="UN5" s="506"/>
      <c r="UO5" s="506" t="s">
        <v>47</v>
      </c>
      <c r="UP5" s="506"/>
      <c r="UQ5" s="1"/>
      <c r="UR5" s="508" t="s">
        <v>46</v>
      </c>
      <c r="US5" s="508"/>
      <c r="UT5" s="508" t="s">
        <v>47</v>
      </c>
      <c r="UU5" s="508"/>
      <c r="UV5" s="1"/>
      <c r="UW5" s="508" t="s">
        <v>46</v>
      </c>
      <c r="UX5" s="508"/>
      <c r="UY5" s="508" t="s">
        <v>47</v>
      </c>
      <c r="UZ5" s="508"/>
      <c r="VA5" s="101"/>
      <c r="VB5" s="509" t="s">
        <v>102</v>
      </c>
      <c r="VC5" s="510"/>
      <c r="VD5" s="510"/>
      <c r="VE5" s="511"/>
      <c r="VG5" s="507" t="s">
        <v>46</v>
      </c>
      <c r="VH5" s="507"/>
      <c r="VI5" s="507" t="s">
        <v>47</v>
      </c>
      <c r="VJ5" s="507"/>
      <c r="VK5" s="1"/>
      <c r="VL5" s="506" t="s">
        <v>46</v>
      </c>
      <c r="VM5" s="506"/>
      <c r="VN5" s="506" t="s">
        <v>47</v>
      </c>
      <c r="VO5" s="506"/>
      <c r="VP5" s="1"/>
      <c r="VQ5" s="508" t="s">
        <v>46</v>
      </c>
      <c r="VR5" s="508"/>
      <c r="VS5" s="508" t="s">
        <v>47</v>
      </c>
      <c r="VT5" s="508"/>
      <c r="VU5" s="1"/>
      <c r="VV5" s="508" t="s">
        <v>46</v>
      </c>
      <c r="VW5" s="508"/>
      <c r="VX5" s="508" t="s">
        <v>47</v>
      </c>
      <c r="VY5" s="508"/>
      <c r="VZ5" s="101"/>
      <c r="WA5" s="509" t="s">
        <v>102</v>
      </c>
      <c r="WB5" s="510"/>
      <c r="WC5" s="510"/>
      <c r="WD5" s="511"/>
      <c r="WF5" s="507" t="s">
        <v>46</v>
      </c>
      <c r="WG5" s="507"/>
      <c r="WH5" s="507" t="s">
        <v>47</v>
      </c>
      <c r="WI5" s="507"/>
      <c r="WJ5" s="1"/>
      <c r="WK5" s="506" t="s">
        <v>46</v>
      </c>
      <c r="WL5" s="506"/>
      <c r="WM5" s="506" t="s">
        <v>47</v>
      </c>
      <c r="WN5" s="506"/>
      <c r="WO5" s="1"/>
      <c r="WP5" s="508" t="s">
        <v>46</v>
      </c>
      <c r="WQ5" s="508"/>
      <c r="WR5" s="508" t="s">
        <v>47</v>
      </c>
      <c r="WS5" s="508"/>
      <c r="WT5" s="1"/>
      <c r="WU5" s="508" t="s">
        <v>46</v>
      </c>
      <c r="WV5" s="508"/>
      <c r="WW5" s="508" t="s">
        <v>47</v>
      </c>
      <c r="WX5" s="508"/>
      <c r="WY5" s="101"/>
      <c r="WZ5" s="509" t="s">
        <v>102</v>
      </c>
      <c r="XA5" s="510"/>
      <c r="XB5" s="510"/>
      <c r="XC5" s="511"/>
      <c r="XE5" s="507" t="s">
        <v>46</v>
      </c>
      <c r="XF5" s="507"/>
      <c r="XG5" s="507" t="s">
        <v>47</v>
      </c>
      <c r="XH5" s="507"/>
      <c r="XI5" s="1"/>
      <c r="XJ5" s="506" t="s">
        <v>46</v>
      </c>
      <c r="XK5" s="506"/>
      <c r="XL5" s="506" t="s">
        <v>47</v>
      </c>
      <c r="XM5" s="506"/>
      <c r="XN5" s="1"/>
      <c r="XO5" s="508" t="s">
        <v>46</v>
      </c>
      <c r="XP5" s="508"/>
      <c r="XQ5" s="508" t="s">
        <v>47</v>
      </c>
      <c r="XR5" s="508"/>
      <c r="XS5" s="1"/>
      <c r="XT5" s="508" t="s">
        <v>46</v>
      </c>
      <c r="XU5" s="508"/>
      <c r="XV5" s="508" t="s">
        <v>47</v>
      </c>
      <c r="XW5" s="508"/>
      <c r="XX5" s="101"/>
      <c r="XY5" s="509" t="s">
        <v>102</v>
      </c>
      <c r="XZ5" s="510"/>
      <c r="YA5" s="510"/>
      <c r="YB5" s="511"/>
    </row>
    <row r="6" spans="2:652" s="82" customFormat="1" ht="32.25" customHeight="1" x14ac:dyDescent="0.25">
      <c r="B6" s="85" t="s">
        <v>3</v>
      </c>
      <c r="C6" s="380"/>
      <c r="D6" s="83" t="s">
        <v>0</v>
      </c>
      <c r="E6" s="84" t="s">
        <v>95</v>
      </c>
      <c r="F6" s="83" t="s">
        <v>0</v>
      </c>
      <c r="G6" s="84" t="s">
        <v>96</v>
      </c>
      <c r="I6" s="367" t="s">
        <v>0</v>
      </c>
      <c r="J6" s="106" t="s">
        <v>95</v>
      </c>
      <c r="K6" s="367" t="s">
        <v>0</v>
      </c>
      <c r="L6" s="106" t="s">
        <v>96</v>
      </c>
      <c r="N6" s="83" t="s">
        <v>0</v>
      </c>
      <c r="O6" s="84" t="s">
        <v>95</v>
      </c>
      <c r="P6" s="83" t="s">
        <v>0</v>
      </c>
      <c r="Q6" s="84" t="s">
        <v>96</v>
      </c>
      <c r="S6" s="83" t="s">
        <v>0</v>
      </c>
      <c r="T6" s="84" t="s">
        <v>95</v>
      </c>
      <c r="U6" s="83" t="s">
        <v>0</v>
      </c>
      <c r="V6" s="84" t="s">
        <v>96</v>
      </c>
      <c r="W6" s="91"/>
      <c r="X6" s="506" t="s">
        <v>3</v>
      </c>
      <c r="Y6" s="506"/>
      <c r="Z6" s="506" t="s">
        <v>103</v>
      </c>
      <c r="AA6" s="506"/>
      <c r="AB6" s="380"/>
      <c r="AC6" s="83" t="s">
        <v>0</v>
      </c>
      <c r="AD6" s="84" t="s">
        <v>95</v>
      </c>
      <c r="AE6" s="83" t="s">
        <v>0</v>
      </c>
      <c r="AF6" s="84" t="s">
        <v>96</v>
      </c>
      <c r="AH6" s="367" t="s">
        <v>0</v>
      </c>
      <c r="AI6" s="106" t="s">
        <v>95</v>
      </c>
      <c r="AJ6" s="367" t="s">
        <v>0</v>
      </c>
      <c r="AK6" s="106" t="s">
        <v>96</v>
      </c>
      <c r="AM6" s="83" t="s">
        <v>0</v>
      </c>
      <c r="AN6" s="84" t="s">
        <v>95</v>
      </c>
      <c r="AO6" s="83" t="s">
        <v>0</v>
      </c>
      <c r="AP6" s="84" t="s">
        <v>96</v>
      </c>
      <c r="AR6" s="83" t="s">
        <v>0</v>
      </c>
      <c r="AS6" s="84" t="s">
        <v>95</v>
      </c>
      <c r="AT6" s="83" t="s">
        <v>0</v>
      </c>
      <c r="AU6" s="84" t="s">
        <v>96</v>
      </c>
      <c r="AV6" s="91"/>
      <c r="AW6" s="506" t="s">
        <v>3</v>
      </c>
      <c r="AX6" s="506"/>
      <c r="AY6" s="506" t="s">
        <v>103</v>
      </c>
      <c r="AZ6" s="506"/>
      <c r="BA6" s="380"/>
      <c r="BB6" s="83" t="s">
        <v>0</v>
      </c>
      <c r="BC6" s="84" t="s">
        <v>95</v>
      </c>
      <c r="BD6" s="83" t="s">
        <v>0</v>
      </c>
      <c r="BE6" s="84" t="s">
        <v>96</v>
      </c>
      <c r="BG6" s="367" t="s">
        <v>0</v>
      </c>
      <c r="BH6" s="106" t="s">
        <v>95</v>
      </c>
      <c r="BI6" s="367" t="s">
        <v>0</v>
      </c>
      <c r="BJ6" s="106" t="s">
        <v>96</v>
      </c>
      <c r="BL6" s="83" t="s">
        <v>0</v>
      </c>
      <c r="BM6" s="84" t="s">
        <v>95</v>
      </c>
      <c r="BN6" s="83" t="s">
        <v>0</v>
      </c>
      <c r="BO6" s="84" t="s">
        <v>96</v>
      </c>
      <c r="BQ6" s="83" t="s">
        <v>0</v>
      </c>
      <c r="BR6" s="84" t="s">
        <v>95</v>
      </c>
      <c r="BS6" s="83" t="s">
        <v>0</v>
      </c>
      <c r="BT6" s="84" t="s">
        <v>96</v>
      </c>
      <c r="BU6" s="91"/>
      <c r="BV6" s="506" t="s">
        <v>3</v>
      </c>
      <c r="BW6" s="506"/>
      <c r="BX6" s="506" t="s">
        <v>103</v>
      </c>
      <c r="BY6" s="506"/>
      <c r="BZ6" s="380"/>
      <c r="CA6" s="83" t="s">
        <v>0</v>
      </c>
      <c r="CB6" s="84" t="s">
        <v>95</v>
      </c>
      <c r="CC6" s="83" t="s">
        <v>0</v>
      </c>
      <c r="CD6" s="84" t="s">
        <v>96</v>
      </c>
      <c r="CF6" s="367" t="s">
        <v>0</v>
      </c>
      <c r="CG6" s="106" t="s">
        <v>95</v>
      </c>
      <c r="CH6" s="367" t="s">
        <v>0</v>
      </c>
      <c r="CI6" s="106" t="s">
        <v>96</v>
      </c>
      <c r="CK6" s="83" t="s">
        <v>0</v>
      </c>
      <c r="CL6" s="84" t="s">
        <v>95</v>
      </c>
      <c r="CM6" s="83" t="s">
        <v>0</v>
      </c>
      <c r="CN6" s="84" t="s">
        <v>96</v>
      </c>
      <c r="CP6" s="83" t="s">
        <v>0</v>
      </c>
      <c r="CQ6" s="84" t="s">
        <v>95</v>
      </c>
      <c r="CR6" s="83" t="s">
        <v>0</v>
      </c>
      <c r="CS6" s="84" t="s">
        <v>96</v>
      </c>
      <c r="CT6" s="91"/>
      <c r="CU6" s="506" t="s">
        <v>3</v>
      </c>
      <c r="CV6" s="506"/>
      <c r="CW6" s="506" t="s">
        <v>103</v>
      </c>
      <c r="CX6" s="506"/>
      <c r="CY6" s="380"/>
      <c r="CZ6" s="83" t="s">
        <v>0</v>
      </c>
      <c r="DA6" s="84" t="s">
        <v>95</v>
      </c>
      <c r="DB6" s="83" t="s">
        <v>0</v>
      </c>
      <c r="DC6" s="84" t="s">
        <v>96</v>
      </c>
      <c r="DE6" s="367" t="s">
        <v>0</v>
      </c>
      <c r="DF6" s="106" t="s">
        <v>95</v>
      </c>
      <c r="DG6" s="367" t="s">
        <v>0</v>
      </c>
      <c r="DH6" s="106" t="s">
        <v>96</v>
      </c>
      <c r="DJ6" s="83" t="s">
        <v>0</v>
      </c>
      <c r="DK6" s="84" t="s">
        <v>95</v>
      </c>
      <c r="DL6" s="83" t="s">
        <v>0</v>
      </c>
      <c r="DM6" s="84" t="s">
        <v>96</v>
      </c>
      <c r="DO6" s="83" t="s">
        <v>0</v>
      </c>
      <c r="DP6" s="84" t="s">
        <v>95</v>
      </c>
      <c r="DQ6" s="83" t="s">
        <v>0</v>
      </c>
      <c r="DR6" s="84" t="s">
        <v>96</v>
      </c>
      <c r="DS6" s="91"/>
      <c r="DT6" s="506" t="s">
        <v>3</v>
      </c>
      <c r="DU6" s="506"/>
      <c r="DV6" s="506" t="s">
        <v>103</v>
      </c>
      <c r="DW6" s="506"/>
      <c r="DX6" s="380"/>
      <c r="DY6" s="83" t="s">
        <v>0</v>
      </c>
      <c r="DZ6" s="84" t="s">
        <v>95</v>
      </c>
      <c r="EA6" s="83" t="s">
        <v>0</v>
      </c>
      <c r="EB6" s="84" t="s">
        <v>96</v>
      </c>
      <c r="ED6" s="367" t="s">
        <v>0</v>
      </c>
      <c r="EE6" s="106" t="s">
        <v>95</v>
      </c>
      <c r="EF6" s="367" t="s">
        <v>0</v>
      </c>
      <c r="EG6" s="106" t="s">
        <v>96</v>
      </c>
      <c r="EI6" s="83" t="s">
        <v>0</v>
      </c>
      <c r="EJ6" s="84" t="s">
        <v>95</v>
      </c>
      <c r="EK6" s="83" t="s">
        <v>0</v>
      </c>
      <c r="EL6" s="84" t="s">
        <v>96</v>
      </c>
      <c r="EN6" s="83" t="s">
        <v>0</v>
      </c>
      <c r="EO6" s="84" t="s">
        <v>95</v>
      </c>
      <c r="EP6" s="83" t="s">
        <v>0</v>
      </c>
      <c r="EQ6" s="84" t="s">
        <v>96</v>
      </c>
      <c r="ER6" s="91"/>
      <c r="ES6" s="506" t="s">
        <v>3</v>
      </c>
      <c r="ET6" s="506"/>
      <c r="EU6" s="506" t="s">
        <v>103</v>
      </c>
      <c r="EV6" s="506"/>
      <c r="EW6" s="380"/>
      <c r="EX6" s="83" t="s">
        <v>0</v>
      </c>
      <c r="EY6" s="84" t="s">
        <v>95</v>
      </c>
      <c r="EZ6" s="83" t="s">
        <v>0</v>
      </c>
      <c r="FA6" s="84" t="s">
        <v>96</v>
      </c>
      <c r="FC6" s="367" t="s">
        <v>0</v>
      </c>
      <c r="FD6" s="106" t="s">
        <v>95</v>
      </c>
      <c r="FE6" s="367" t="s">
        <v>0</v>
      </c>
      <c r="FF6" s="106" t="s">
        <v>96</v>
      </c>
      <c r="FH6" s="83" t="s">
        <v>0</v>
      </c>
      <c r="FI6" s="84" t="s">
        <v>95</v>
      </c>
      <c r="FJ6" s="83" t="s">
        <v>0</v>
      </c>
      <c r="FK6" s="84" t="s">
        <v>96</v>
      </c>
      <c r="FM6" s="83" t="s">
        <v>0</v>
      </c>
      <c r="FN6" s="84" t="s">
        <v>95</v>
      </c>
      <c r="FO6" s="83" t="s">
        <v>0</v>
      </c>
      <c r="FP6" s="84" t="s">
        <v>96</v>
      </c>
      <c r="FQ6" s="91"/>
      <c r="FR6" s="506" t="s">
        <v>3</v>
      </c>
      <c r="FS6" s="506"/>
      <c r="FT6" s="506" t="s">
        <v>103</v>
      </c>
      <c r="FU6" s="506"/>
      <c r="FV6" s="377"/>
      <c r="FW6" s="83" t="s">
        <v>0</v>
      </c>
      <c r="FX6" s="84" t="s">
        <v>95</v>
      </c>
      <c r="FY6" s="83" t="s">
        <v>0</v>
      </c>
      <c r="FZ6" s="84" t="s">
        <v>96</v>
      </c>
      <c r="GB6" s="367" t="s">
        <v>0</v>
      </c>
      <c r="GC6" s="106" t="s">
        <v>95</v>
      </c>
      <c r="GD6" s="367" t="s">
        <v>0</v>
      </c>
      <c r="GE6" s="106" t="s">
        <v>96</v>
      </c>
      <c r="GG6" s="83" t="s">
        <v>0</v>
      </c>
      <c r="GH6" s="84" t="s">
        <v>95</v>
      </c>
      <c r="GI6" s="83" t="s">
        <v>0</v>
      </c>
      <c r="GJ6" s="84" t="s">
        <v>96</v>
      </c>
      <c r="GL6" s="83" t="s">
        <v>0</v>
      </c>
      <c r="GM6" s="84" t="s">
        <v>95</v>
      </c>
      <c r="GN6" s="83" t="s">
        <v>0</v>
      </c>
      <c r="GO6" s="84" t="s">
        <v>96</v>
      </c>
      <c r="GP6" s="91"/>
      <c r="GQ6" s="506" t="s">
        <v>3</v>
      </c>
      <c r="GR6" s="506"/>
      <c r="GS6" s="506" t="s">
        <v>103</v>
      </c>
      <c r="GT6" s="506"/>
      <c r="GV6" s="83" t="s">
        <v>0</v>
      </c>
      <c r="GW6" s="84" t="s">
        <v>95</v>
      </c>
      <c r="GX6" s="83" t="s">
        <v>0</v>
      </c>
      <c r="GY6" s="84" t="s">
        <v>96</v>
      </c>
      <c r="HA6" s="367" t="s">
        <v>0</v>
      </c>
      <c r="HB6" s="106" t="s">
        <v>95</v>
      </c>
      <c r="HC6" s="367" t="s">
        <v>0</v>
      </c>
      <c r="HD6" s="106" t="s">
        <v>96</v>
      </c>
      <c r="HF6" s="83" t="s">
        <v>0</v>
      </c>
      <c r="HG6" s="84" t="s">
        <v>95</v>
      </c>
      <c r="HH6" s="83" t="s">
        <v>0</v>
      </c>
      <c r="HI6" s="84" t="s">
        <v>96</v>
      </c>
      <c r="HK6" s="83" t="s">
        <v>0</v>
      </c>
      <c r="HL6" s="84" t="s">
        <v>95</v>
      </c>
      <c r="HM6" s="83" t="s">
        <v>0</v>
      </c>
      <c r="HN6" s="84" t="s">
        <v>96</v>
      </c>
      <c r="HO6" s="91"/>
      <c r="HP6" s="506" t="s">
        <v>3</v>
      </c>
      <c r="HQ6" s="506"/>
      <c r="HR6" s="506" t="s">
        <v>103</v>
      </c>
      <c r="HS6" s="506"/>
      <c r="HT6" s="91"/>
      <c r="HU6" s="83" t="s">
        <v>0</v>
      </c>
      <c r="HV6" s="84" t="s">
        <v>95</v>
      </c>
      <c r="HW6" s="83" t="s">
        <v>0</v>
      </c>
      <c r="HX6" s="84" t="s">
        <v>96</v>
      </c>
      <c r="HZ6" s="367" t="s">
        <v>0</v>
      </c>
      <c r="IA6" s="106" t="s">
        <v>95</v>
      </c>
      <c r="IB6" s="367" t="s">
        <v>0</v>
      </c>
      <c r="IC6" s="106" t="s">
        <v>96</v>
      </c>
      <c r="IE6" s="83" t="s">
        <v>0</v>
      </c>
      <c r="IF6" s="84" t="s">
        <v>95</v>
      </c>
      <c r="IG6" s="83" t="s">
        <v>0</v>
      </c>
      <c r="IH6" s="84" t="s">
        <v>96</v>
      </c>
      <c r="IJ6" s="83" t="s">
        <v>0</v>
      </c>
      <c r="IK6" s="84" t="s">
        <v>95</v>
      </c>
      <c r="IL6" s="83" t="s">
        <v>0</v>
      </c>
      <c r="IM6" s="84" t="s">
        <v>96</v>
      </c>
      <c r="IN6" s="91"/>
      <c r="IO6" s="506" t="s">
        <v>3</v>
      </c>
      <c r="IP6" s="506"/>
      <c r="IQ6" s="506" t="s">
        <v>103</v>
      </c>
      <c r="IR6" s="506"/>
      <c r="IT6" s="83" t="s">
        <v>0</v>
      </c>
      <c r="IU6" s="84" t="s">
        <v>95</v>
      </c>
      <c r="IV6" s="83" t="s">
        <v>0</v>
      </c>
      <c r="IW6" s="84" t="s">
        <v>96</v>
      </c>
      <c r="IY6" s="367" t="s">
        <v>0</v>
      </c>
      <c r="IZ6" s="106" t="s">
        <v>95</v>
      </c>
      <c r="JA6" s="367" t="s">
        <v>0</v>
      </c>
      <c r="JB6" s="106" t="s">
        <v>96</v>
      </c>
      <c r="JD6" s="83" t="s">
        <v>0</v>
      </c>
      <c r="JE6" s="84" t="s">
        <v>95</v>
      </c>
      <c r="JF6" s="83" t="s">
        <v>0</v>
      </c>
      <c r="JG6" s="84" t="s">
        <v>96</v>
      </c>
      <c r="JI6" s="83" t="s">
        <v>0</v>
      </c>
      <c r="JJ6" s="84" t="s">
        <v>95</v>
      </c>
      <c r="JK6" s="83" t="s">
        <v>0</v>
      </c>
      <c r="JL6" s="84" t="s">
        <v>96</v>
      </c>
      <c r="JM6" s="91"/>
      <c r="JN6" s="506" t="s">
        <v>3</v>
      </c>
      <c r="JO6" s="506"/>
      <c r="JP6" s="506" t="s">
        <v>103</v>
      </c>
      <c r="JQ6" s="506"/>
      <c r="JS6" s="83" t="s">
        <v>0</v>
      </c>
      <c r="JT6" s="84" t="s">
        <v>95</v>
      </c>
      <c r="JU6" s="83" t="s">
        <v>0</v>
      </c>
      <c r="JV6" s="84" t="s">
        <v>96</v>
      </c>
      <c r="JX6" s="367" t="s">
        <v>0</v>
      </c>
      <c r="JY6" s="106" t="s">
        <v>95</v>
      </c>
      <c r="JZ6" s="367" t="s">
        <v>0</v>
      </c>
      <c r="KA6" s="106" t="s">
        <v>96</v>
      </c>
      <c r="KC6" s="83" t="s">
        <v>0</v>
      </c>
      <c r="KD6" s="84" t="s">
        <v>95</v>
      </c>
      <c r="KE6" s="83" t="s">
        <v>0</v>
      </c>
      <c r="KF6" s="84" t="s">
        <v>96</v>
      </c>
      <c r="KH6" s="83" t="s">
        <v>0</v>
      </c>
      <c r="KI6" s="84" t="s">
        <v>95</v>
      </c>
      <c r="KJ6" s="83" t="s">
        <v>0</v>
      </c>
      <c r="KK6" s="84" t="s">
        <v>96</v>
      </c>
      <c r="KL6" s="91"/>
      <c r="KM6" s="506" t="s">
        <v>3</v>
      </c>
      <c r="KN6" s="506"/>
      <c r="KO6" s="506" t="s">
        <v>103</v>
      </c>
      <c r="KP6" s="506"/>
      <c r="KR6" s="386" t="s">
        <v>0</v>
      </c>
      <c r="KS6" s="84" t="s">
        <v>95</v>
      </c>
      <c r="KT6" s="386" t="s">
        <v>0</v>
      </c>
      <c r="KU6" s="84" t="s">
        <v>96</v>
      </c>
      <c r="KW6" s="385" t="s">
        <v>0</v>
      </c>
      <c r="KX6" s="106" t="s">
        <v>95</v>
      </c>
      <c r="KY6" s="385" t="s">
        <v>0</v>
      </c>
      <c r="KZ6" s="106" t="s">
        <v>96</v>
      </c>
      <c r="LB6" s="386" t="s">
        <v>0</v>
      </c>
      <c r="LC6" s="84" t="s">
        <v>95</v>
      </c>
      <c r="LD6" s="386" t="s">
        <v>0</v>
      </c>
      <c r="LE6" s="84" t="s">
        <v>96</v>
      </c>
      <c r="LG6" s="386" t="s">
        <v>0</v>
      </c>
      <c r="LH6" s="84" t="s">
        <v>95</v>
      </c>
      <c r="LI6" s="386" t="s">
        <v>0</v>
      </c>
      <c r="LJ6" s="84" t="s">
        <v>96</v>
      </c>
      <c r="LK6" s="91"/>
      <c r="LL6" s="506" t="s">
        <v>3</v>
      </c>
      <c r="LM6" s="506"/>
      <c r="LN6" s="506" t="s">
        <v>103</v>
      </c>
      <c r="LO6" s="506"/>
      <c r="LQ6" s="446" t="s">
        <v>0</v>
      </c>
      <c r="LR6" s="84" t="s">
        <v>95</v>
      </c>
      <c r="LS6" s="446" t="s">
        <v>0</v>
      </c>
      <c r="LT6" s="84" t="s">
        <v>96</v>
      </c>
      <c r="LV6" s="447" t="s">
        <v>0</v>
      </c>
      <c r="LW6" s="106" t="s">
        <v>95</v>
      </c>
      <c r="LX6" s="447" t="s">
        <v>0</v>
      </c>
      <c r="LY6" s="106" t="s">
        <v>96</v>
      </c>
      <c r="MA6" s="446" t="s">
        <v>0</v>
      </c>
      <c r="MB6" s="84" t="s">
        <v>95</v>
      </c>
      <c r="MC6" s="446" t="s">
        <v>0</v>
      </c>
      <c r="MD6" s="84" t="s">
        <v>96</v>
      </c>
      <c r="MF6" s="446" t="s">
        <v>0</v>
      </c>
      <c r="MG6" s="84" t="s">
        <v>95</v>
      </c>
      <c r="MH6" s="446" t="s">
        <v>0</v>
      </c>
      <c r="MI6" s="84" t="s">
        <v>96</v>
      </c>
      <c r="MJ6" s="91"/>
      <c r="MK6" s="506" t="s">
        <v>3</v>
      </c>
      <c r="ML6" s="506"/>
      <c r="MM6" s="506" t="s">
        <v>103</v>
      </c>
      <c r="MN6" s="506"/>
      <c r="MO6" s="380"/>
      <c r="MP6" s="446" t="s">
        <v>0</v>
      </c>
      <c r="MQ6" s="84" t="s">
        <v>95</v>
      </c>
      <c r="MR6" s="446" t="s">
        <v>0</v>
      </c>
      <c r="MS6" s="84" t="s">
        <v>96</v>
      </c>
      <c r="MU6" s="447" t="s">
        <v>0</v>
      </c>
      <c r="MV6" s="106" t="s">
        <v>95</v>
      </c>
      <c r="MW6" s="447" t="s">
        <v>0</v>
      </c>
      <c r="MX6" s="106" t="s">
        <v>96</v>
      </c>
      <c r="MZ6" s="446" t="s">
        <v>0</v>
      </c>
      <c r="NA6" s="84" t="s">
        <v>95</v>
      </c>
      <c r="NB6" s="446" t="s">
        <v>0</v>
      </c>
      <c r="NC6" s="84" t="s">
        <v>96</v>
      </c>
      <c r="NE6" s="446" t="s">
        <v>0</v>
      </c>
      <c r="NF6" s="84" t="s">
        <v>95</v>
      </c>
      <c r="NG6" s="446" t="s">
        <v>0</v>
      </c>
      <c r="NH6" s="84" t="s">
        <v>96</v>
      </c>
      <c r="NI6" s="91"/>
      <c r="NJ6" s="506" t="s">
        <v>3</v>
      </c>
      <c r="NK6" s="506"/>
      <c r="NL6" s="506" t="s">
        <v>103</v>
      </c>
      <c r="NM6" s="506"/>
      <c r="NN6" s="380"/>
      <c r="NO6" s="446" t="s">
        <v>0</v>
      </c>
      <c r="NP6" s="84" t="s">
        <v>95</v>
      </c>
      <c r="NQ6" s="446" t="s">
        <v>0</v>
      </c>
      <c r="NR6" s="84" t="s">
        <v>96</v>
      </c>
      <c r="NT6" s="447" t="s">
        <v>0</v>
      </c>
      <c r="NU6" s="106" t="s">
        <v>95</v>
      </c>
      <c r="NV6" s="447" t="s">
        <v>0</v>
      </c>
      <c r="NW6" s="106" t="s">
        <v>96</v>
      </c>
      <c r="NY6" s="446" t="s">
        <v>0</v>
      </c>
      <c r="NZ6" s="84" t="s">
        <v>95</v>
      </c>
      <c r="OA6" s="446" t="s">
        <v>0</v>
      </c>
      <c r="OB6" s="84" t="s">
        <v>96</v>
      </c>
      <c r="OD6" s="446" t="s">
        <v>0</v>
      </c>
      <c r="OE6" s="84" t="s">
        <v>95</v>
      </c>
      <c r="OF6" s="446" t="s">
        <v>0</v>
      </c>
      <c r="OG6" s="84" t="s">
        <v>96</v>
      </c>
      <c r="OH6" s="91"/>
      <c r="OI6" s="506" t="s">
        <v>3</v>
      </c>
      <c r="OJ6" s="506"/>
      <c r="OK6" s="506" t="s">
        <v>103</v>
      </c>
      <c r="OL6" s="506"/>
      <c r="OM6" s="380"/>
      <c r="ON6" s="446" t="s">
        <v>0</v>
      </c>
      <c r="OO6" s="84" t="s">
        <v>95</v>
      </c>
      <c r="OP6" s="446" t="s">
        <v>0</v>
      </c>
      <c r="OQ6" s="84" t="s">
        <v>96</v>
      </c>
      <c r="OS6" s="447" t="s">
        <v>0</v>
      </c>
      <c r="OT6" s="106" t="s">
        <v>95</v>
      </c>
      <c r="OU6" s="447" t="s">
        <v>0</v>
      </c>
      <c r="OV6" s="106" t="s">
        <v>96</v>
      </c>
      <c r="OX6" s="446" t="s">
        <v>0</v>
      </c>
      <c r="OY6" s="84" t="s">
        <v>95</v>
      </c>
      <c r="OZ6" s="446" t="s">
        <v>0</v>
      </c>
      <c r="PA6" s="84" t="s">
        <v>96</v>
      </c>
      <c r="PC6" s="446" t="s">
        <v>0</v>
      </c>
      <c r="PD6" s="84" t="s">
        <v>95</v>
      </c>
      <c r="PE6" s="446" t="s">
        <v>0</v>
      </c>
      <c r="PF6" s="84" t="s">
        <v>96</v>
      </c>
      <c r="PG6" s="91"/>
      <c r="PH6" s="506" t="s">
        <v>3</v>
      </c>
      <c r="PI6" s="506"/>
      <c r="PJ6" s="506" t="s">
        <v>103</v>
      </c>
      <c r="PK6" s="506"/>
      <c r="PL6" s="380"/>
      <c r="PM6" s="446" t="s">
        <v>0</v>
      </c>
      <c r="PN6" s="84" t="s">
        <v>95</v>
      </c>
      <c r="PO6" s="446" t="s">
        <v>0</v>
      </c>
      <c r="PP6" s="84" t="s">
        <v>96</v>
      </c>
      <c r="PR6" s="447" t="s">
        <v>0</v>
      </c>
      <c r="PS6" s="106" t="s">
        <v>95</v>
      </c>
      <c r="PT6" s="447" t="s">
        <v>0</v>
      </c>
      <c r="PU6" s="106" t="s">
        <v>96</v>
      </c>
      <c r="PW6" s="446" t="s">
        <v>0</v>
      </c>
      <c r="PX6" s="84" t="s">
        <v>95</v>
      </c>
      <c r="PY6" s="446" t="s">
        <v>0</v>
      </c>
      <c r="PZ6" s="84" t="s">
        <v>96</v>
      </c>
      <c r="QB6" s="446" t="s">
        <v>0</v>
      </c>
      <c r="QC6" s="84" t="s">
        <v>95</v>
      </c>
      <c r="QD6" s="446" t="s">
        <v>0</v>
      </c>
      <c r="QE6" s="84" t="s">
        <v>96</v>
      </c>
      <c r="QF6" s="91"/>
      <c r="QG6" s="506" t="s">
        <v>3</v>
      </c>
      <c r="QH6" s="506"/>
      <c r="QI6" s="506" t="s">
        <v>103</v>
      </c>
      <c r="QJ6" s="506"/>
      <c r="QK6" s="380"/>
      <c r="QL6" s="446" t="s">
        <v>0</v>
      </c>
      <c r="QM6" s="84" t="s">
        <v>95</v>
      </c>
      <c r="QN6" s="446" t="s">
        <v>0</v>
      </c>
      <c r="QO6" s="84" t="s">
        <v>96</v>
      </c>
      <c r="QQ6" s="447" t="s">
        <v>0</v>
      </c>
      <c r="QR6" s="106" t="s">
        <v>95</v>
      </c>
      <c r="QS6" s="447" t="s">
        <v>0</v>
      </c>
      <c r="QT6" s="106" t="s">
        <v>96</v>
      </c>
      <c r="QV6" s="446" t="s">
        <v>0</v>
      </c>
      <c r="QW6" s="84" t="s">
        <v>95</v>
      </c>
      <c r="QX6" s="446" t="s">
        <v>0</v>
      </c>
      <c r="QY6" s="84" t="s">
        <v>96</v>
      </c>
      <c r="RA6" s="446" t="s">
        <v>0</v>
      </c>
      <c r="RB6" s="84" t="s">
        <v>95</v>
      </c>
      <c r="RC6" s="446" t="s">
        <v>0</v>
      </c>
      <c r="RD6" s="84" t="s">
        <v>96</v>
      </c>
      <c r="RE6" s="91"/>
      <c r="RF6" s="506" t="s">
        <v>3</v>
      </c>
      <c r="RG6" s="506"/>
      <c r="RH6" s="506" t="s">
        <v>103</v>
      </c>
      <c r="RI6" s="506"/>
      <c r="RJ6" s="380"/>
      <c r="RK6" s="446" t="s">
        <v>0</v>
      </c>
      <c r="RL6" s="84" t="s">
        <v>95</v>
      </c>
      <c r="RM6" s="446" t="s">
        <v>0</v>
      </c>
      <c r="RN6" s="84" t="s">
        <v>96</v>
      </c>
      <c r="RP6" s="447" t="s">
        <v>0</v>
      </c>
      <c r="RQ6" s="106" t="s">
        <v>95</v>
      </c>
      <c r="RR6" s="447" t="s">
        <v>0</v>
      </c>
      <c r="RS6" s="106" t="s">
        <v>96</v>
      </c>
      <c r="RU6" s="446" t="s">
        <v>0</v>
      </c>
      <c r="RV6" s="84" t="s">
        <v>95</v>
      </c>
      <c r="RW6" s="446" t="s">
        <v>0</v>
      </c>
      <c r="RX6" s="84" t="s">
        <v>96</v>
      </c>
      <c r="RZ6" s="446" t="s">
        <v>0</v>
      </c>
      <c r="SA6" s="84" t="s">
        <v>95</v>
      </c>
      <c r="SB6" s="446" t="s">
        <v>0</v>
      </c>
      <c r="SC6" s="84" t="s">
        <v>96</v>
      </c>
      <c r="SD6" s="91"/>
      <c r="SE6" s="506" t="s">
        <v>3</v>
      </c>
      <c r="SF6" s="506"/>
      <c r="SG6" s="506" t="s">
        <v>103</v>
      </c>
      <c r="SH6" s="506"/>
      <c r="SI6" s="377"/>
      <c r="SJ6" s="446" t="s">
        <v>0</v>
      </c>
      <c r="SK6" s="84" t="s">
        <v>95</v>
      </c>
      <c r="SL6" s="446" t="s">
        <v>0</v>
      </c>
      <c r="SM6" s="84" t="s">
        <v>96</v>
      </c>
      <c r="SO6" s="447" t="s">
        <v>0</v>
      </c>
      <c r="SP6" s="106" t="s">
        <v>95</v>
      </c>
      <c r="SQ6" s="447" t="s">
        <v>0</v>
      </c>
      <c r="SR6" s="106" t="s">
        <v>96</v>
      </c>
      <c r="ST6" s="446" t="s">
        <v>0</v>
      </c>
      <c r="SU6" s="84" t="s">
        <v>95</v>
      </c>
      <c r="SV6" s="446" t="s">
        <v>0</v>
      </c>
      <c r="SW6" s="84" t="s">
        <v>96</v>
      </c>
      <c r="SY6" s="446" t="s">
        <v>0</v>
      </c>
      <c r="SZ6" s="84" t="s">
        <v>95</v>
      </c>
      <c r="TA6" s="446" t="s">
        <v>0</v>
      </c>
      <c r="TB6" s="84" t="s">
        <v>96</v>
      </c>
      <c r="TC6" s="91"/>
      <c r="TD6" s="506" t="s">
        <v>3</v>
      </c>
      <c r="TE6" s="506"/>
      <c r="TF6" s="506" t="s">
        <v>103</v>
      </c>
      <c r="TG6" s="506"/>
      <c r="TI6" s="446" t="s">
        <v>0</v>
      </c>
      <c r="TJ6" s="84" t="s">
        <v>95</v>
      </c>
      <c r="TK6" s="446" t="s">
        <v>0</v>
      </c>
      <c r="TL6" s="84" t="s">
        <v>96</v>
      </c>
      <c r="TN6" s="447" t="s">
        <v>0</v>
      </c>
      <c r="TO6" s="106" t="s">
        <v>95</v>
      </c>
      <c r="TP6" s="447" t="s">
        <v>0</v>
      </c>
      <c r="TQ6" s="106" t="s">
        <v>96</v>
      </c>
      <c r="TS6" s="446" t="s">
        <v>0</v>
      </c>
      <c r="TT6" s="84" t="s">
        <v>95</v>
      </c>
      <c r="TU6" s="446" t="s">
        <v>0</v>
      </c>
      <c r="TV6" s="84" t="s">
        <v>96</v>
      </c>
      <c r="TX6" s="446" t="s">
        <v>0</v>
      </c>
      <c r="TY6" s="84" t="s">
        <v>95</v>
      </c>
      <c r="TZ6" s="446" t="s">
        <v>0</v>
      </c>
      <c r="UA6" s="84" t="s">
        <v>96</v>
      </c>
      <c r="UB6" s="91"/>
      <c r="UC6" s="506" t="s">
        <v>3</v>
      </c>
      <c r="UD6" s="506"/>
      <c r="UE6" s="506" t="s">
        <v>103</v>
      </c>
      <c r="UF6" s="506"/>
      <c r="UG6" s="91"/>
      <c r="UH6" s="446" t="s">
        <v>0</v>
      </c>
      <c r="UI6" s="84" t="s">
        <v>95</v>
      </c>
      <c r="UJ6" s="446" t="s">
        <v>0</v>
      </c>
      <c r="UK6" s="84" t="s">
        <v>96</v>
      </c>
      <c r="UM6" s="447" t="s">
        <v>0</v>
      </c>
      <c r="UN6" s="106" t="s">
        <v>95</v>
      </c>
      <c r="UO6" s="447" t="s">
        <v>0</v>
      </c>
      <c r="UP6" s="106" t="s">
        <v>96</v>
      </c>
      <c r="UR6" s="446" t="s">
        <v>0</v>
      </c>
      <c r="US6" s="84" t="s">
        <v>95</v>
      </c>
      <c r="UT6" s="446" t="s">
        <v>0</v>
      </c>
      <c r="UU6" s="84" t="s">
        <v>96</v>
      </c>
      <c r="UW6" s="446" t="s">
        <v>0</v>
      </c>
      <c r="UX6" s="84" t="s">
        <v>95</v>
      </c>
      <c r="UY6" s="446" t="s">
        <v>0</v>
      </c>
      <c r="UZ6" s="84" t="s">
        <v>96</v>
      </c>
      <c r="VA6" s="91"/>
      <c r="VB6" s="506" t="s">
        <v>3</v>
      </c>
      <c r="VC6" s="506"/>
      <c r="VD6" s="506" t="s">
        <v>103</v>
      </c>
      <c r="VE6" s="506"/>
      <c r="VG6" s="446" t="s">
        <v>0</v>
      </c>
      <c r="VH6" s="84" t="s">
        <v>95</v>
      </c>
      <c r="VI6" s="446" t="s">
        <v>0</v>
      </c>
      <c r="VJ6" s="84" t="s">
        <v>96</v>
      </c>
      <c r="VL6" s="447" t="s">
        <v>0</v>
      </c>
      <c r="VM6" s="106" t="s">
        <v>95</v>
      </c>
      <c r="VN6" s="447" t="s">
        <v>0</v>
      </c>
      <c r="VO6" s="106" t="s">
        <v>96</v>
      </c>
      <c r="VQ6" s="446" t="s">
        <v>0</v>
      </c>
      <c r="VR6" s="84" t="s">
        <v>95</v>
      </c>
      <c r="VS6" s="446" t="s">
        <v>0</v>
      </c>
      <c r="VT6" s="84" t="s">
        <v>96</v>
      </c>
      <c r="VV6" s="446" t="s">
        <v>0</v>
      </c>
      <c r="VW6" s="84" t="s">
        <v>95</v>
      </c>
      <c r="VX6" s="446" t="s">
        <v>0</v>
      </c>
      <c r="VY6" s="84" t="s">
        <v>96</v>
      </c>
      <c r="VZ6" s="91"/>
      <c r="WA6" s="506" t="s">
        <v>3</v>
      </c>
      <c r="WB6" s="506"/>
      <c r="WC6" s="506" t="s">
        <v>103</v>
      </c>
      <c r="WD6" s="506"/>
      <c r="WF6" s="446" t="s">
        <v>0</v>
      </c>
      <c r="WG6" s="84" t="s">
        <v>95</v>
      </c>
      <c r="WH6" s="446" t="s">
        <v>0</v>
      </c>
      <c r="WI6" s="84" t="s">
        <v>96</v>
      </c>
      <c r="WK6" s="447" t="s">
        <v>0</v>
      </c>
      <c r="WL6" s="106" t="s">
        <v>95</v>
      </c>
      <c r="WM6" s="447" t="s">
        <v>0</v>
      </c>
      <c r="WN6" s="106" t="s">
        <v>96</v>
      </c>
      <c r="WP6" s="446" t="s">
        <v>0</v>
      </c>
      <c r="WQ6" s="84" t="s">
        <v>95</v>
      </c>
      <c r="WR6" s="446" t="s">
        <v>0</v>
      </c>
      <c r="WS6" s="84" t="s">
        <v>96</v>
      </c>
      <c r="WU6" s="446" t="s">
        <v>0</v>
      </c>
      <c r="WV6" s="84" t="s">
        <v>95</v>
      </c>
      <c r="WW6" s="446" t="s">
        <v>0</v>
      </c>
      <c r="WX6" s="84" t="s">
        <v>96</v>
      </c>
      <c r="WY6" s="91"/>
      <c r="WZ6" s="506" t="s">
        <v>3</v>
      </c>
      <c r="XA6" s="506"/>
      <c r="XB6" s="506" t="s">
        <v>103</v>
      </c>
      <c r="XC6" s="506"/>
      <c r="XE6" s="446" t="s">
        <v>0</v>
      </c>
      <c r="XF6" s="84" t="s">
        <v>95</v>
      </c>
      <c r="XG6" s="446" t="s">
        <v>0</v>
      </c>
      <c r="XH6" s="84" t="s">
        <v>96</v>
      </c>
      <c r="XJ6" s="447" t="s">
        <v>0</v>
      </c>
      <c r="XK6" s="106" t="s">
        <v>95</v>
      </c>
      <c r="XL6" s="447" t="s">
        <v>0</v>
      </c>
      <c r="XM6" s="106" t="s">
        <v>96</v>
      </c>
      <c r="XO6" s="446" t="s">
        <v>0</v>
      </c>
      <c r="XP6" s="84" t="s">
        <v>95</v>
      </c>
      <c r="XQ6" s="446" t="s">
        <v>0</v>
      </c>
      <c r="XR6" s="84" t="s">
        <v>96</v>
      </c>
      <c r="XT6" s="446" t="s">
        <v>0</v>
      </c>
      <c r="XU6" s="84" t="s">
        <v>95</v>
      </c>
      <c r="XV6" s="446" t="s">
        <v>0</v>
      </c>
      <c r="XW6" s="84" t="s">
        <v>96</v>
      </c>
      <c r="XX6" s="91"/>
      <c r="XY6" s="506" t="s">
        <v>3</v>
      </c>
      <c r="XZ6" s="506"/>
      <c r="YA6" s="506" t="s">
        <v>103</v>
      </c>
      <c r="YB6" s="506"/>
    </row>
    <row r="7" spans="2:652" ht="15" customHeight="1" x14ac:dyDescent="0.25">
      <c r="B7" s="86" t="s">
        <v>50</v>
      </c>
      <c r="C7" s="381"/>
      <c r="D7" s="260">
        <v>27471</v>
      </c>
      <c r="E7" s="260">
        <v>98310504.149999991</v>
      </c>
      <c r="F7" s="260">
        <v>4032</v>
      </c>
      <c r="G7" s="260">
        <v>2728096.74</v>
      </c>
      <c r="H7" s="259"/>
      <c r="I7" s="260">
        <v>1019</v>
      </c>
      <c r="J7" s="260">
        <v>5566639.2100000009</v>
      </c>
      <c r="K7" s="260">
        <v>244</v>
      </c>
      <c r="L7" s="260">
        <v>226878.8</v>
      </c>
      <c r="M7" s="259"/>
      <c r="N7" s="369"/>
      <c r="O7" s="369"/>
      <c r="P7" s="369">
        <v>1060</v>
      </c>
      <c r="Q7" s="369">
        <v>727845.74</v>
      </c>
      <c r="R7" s="259"/>
      <c r="S7" s="369">
        <f>D7+I7+N7</f>
        <v>28490</v>
      </c>
      <c r="T7" s="369">
        <f t="shared" ref="T7:T15" si="0">E7+J7+O7</f>
        <v>103877143.35999998</v>
      </c>
      <c r="U7" s="369">
        <f t="shared" ref="U7:U15" si="1">F7+K7+P7</f>
        <v>5336</v>
      </c>
      <c r="V7" s="369">
        <f t="shared" ref="V7:V15" si="2">G7+L7+Q7</f>
        <v>3682821.2800000003</v>
      </c>
      <c r="W7" s="370"/>
      <c r="X7" s="263"/>
      <c r="Y7" s="371"/>
      <c r="Z7" s="369">
        <f>+V7</f>
        <v>3682821.2800000003</v>
      </c>
      <c r="AA7" s="372">
        <f>+Z7/V15</f>
        <v>0.26351484809221681</v>
      </c>
      <c r="AB7" s="381"/>
      <c r="AC7" s="260">
        <v>28581</v>
      </c>
      <c r="AD7" s="260">
        <v>102136564.36</v>
      </c>
      <c r="AE7" s="260">
        <v>3300</v>
      </c>
      <c r="AF7" s="260">
        <v>2114058.9299999997</v>
      </c>
      <c r="AG7" s="259"/>
      <c r="AH7" s="260">
        <v>1021</v>
      </c>
      <c r="AI7" s="260">
        <v>5571634.4000000013</v>
      </c>
      <c r="AJ7" s="260">
        <v>207</v>
      </c>
      <c r="AK7" s="260">
        <v>155126.71000000002</v>
      </c>
      <c r="AL7" s="259"/>
      <c r="AM7" s="369"/>
      <c r="AN7" s="369"/>
      <c r="AO7" s="369">
        <v>1208</v>
      </c>
      <c r="AP7" s="369">
        <v>797621.21</v>
      </c>
      <c r="AQ7" s="259"/>
      <c r="AR7" s="369">
        <f>AC7+AH7+AM7</f>
        <v>29602</v>
      </c>
      <c r="AS7" s="369">
        <f t="shared" ref="AS7:AS15" si="3">AD7+AI7+AN7</f>
        <v>107708198.76000001</v>
      </c>
      <c r="AT7" s="369">
        <f t="shared" ref="AT7:AT15" si="4">AE7+AJ7+AO7</f>
        <v>4715</v>
      </c>
      <c r="AU7" s="369">
        <f t="shared" ref="AU7:AU15" si="5">AF7+AK7+AP7</f>
        <v>3066806.8499999996</v>
      </c>
      <c r="AV7" s="370"/>
      <c r="AW7" s="263"/>
      <c r="AX7" s="371"/>
      <c r="AY7" s="369">
        <f>+AU7</f>
        <v>3066806.8499999996</v>
      </c>
      <c r="AZ7" s="372">
        <f>+AY7/AU15</f>
        <v>0.24251908867018107</v>
      </c>
      <c r="BA7" s="381"/>
      <c r="BB7" s="260">
        <v>25598</v>
      </c>
      <c r="BC7" s="260">
        <v>95005826.280000001</v>
      </c>
      <c r="BD7" s="260">
        <v>3751</v>
      </c>
      <c r="BE7" s="260">
        <v>2472416.27</v>
      </c>
      <c r="BF7" s="259"/>
      <c r="BG7" s="260">
        <v>902</v>
      </c>
      <c r="BH7" s="260">
        <v>4950951.3100000005</v>
      </c>
      <c r="BI7" s="260">
        <v>236</v>
      </c>
      <c r="BJ7" s="260">
        <v>226602.08000000002</v>
      </c>
      <c r="BK7" s="259"/>
      <c r="BL7" s="369"/>
      <c r="BM7" s="369"/>
      <c r="BN7" s="369">
        <v>2031</v>
      </c>
      <c r="BO7" s="369">
        <v>1572136.4999999998</v>
      </c>
      <c r="BP7" s="259"/>
      <c r="BQ7" s="369">
        <f>BB7+BG7+BL7</f>
        <v>26500</v>
      </c>
      <c r="BR7" s="369">
        <f t="shared" ref="BR7:BR15" si="6">BC7+BH7+BM7</f>
        <v>99956777.590000004</v>
      </c>
      <c r="BS7" s="369">
        <f t="shared" ref="BS7:BS15" si="7">BD7+BI7+BN7</f>
        <v>6018</v>
      </c>
      <c r="BT7" s="369">
        <f t="shared" ref="BT7:BT15" si="8">BE7+BJ7+BO7</f>
        <v>4271154.8499999996</v>
      </c>
      <c r="BU7" s="370"/>
      <c r="BV7" s="263"/>
      <c r="BW7" s="371"/>
      <c r="BX7" s="369">
        <f>+BT7</f>
        <v>4271154.8499999996</v>
      </c>
      <c r="BY7" s="372">
        <f>+BX7/BT15</f>
        <v>0.30711687490015371</v>
      </c>
      <c r="BZ7" s="381"/>
      <c r="CA7" s="260">
        <v>25571</v>
      </c>
      <c r="CB7" s="260">
        <v>96445517.829999998</v>
      </c>
      <c r="CC7" s="260">
        <v>2278</v>
      </c>
      <c r="CD7" s="260">
        <v>1622176.8399999999</v>
      </c>
      <c r="CE7" s="259"/>
      <c r="CF7" s="260">
        <v>1470</v>
      </c>
      <c r="CG7" s="260">
        <v>8518718.870000001</v>
      </c>
      <c r="CH7" s="260">
        <v>138</v>
      </c>
      <c r="CI7" s="260">
        <v>124275.72</v>
      </c>
      <c r="CJ7" s="259"/>
      <c r="CK7" s="369"/>
      <c r="CL7" s="369"/>
      <c r="CM7" s="369">
        <v>1252</v>
      </c>
      <c r="CN7" s="369">
        <v>909364.79</v>
      </c>
      <c r="CO7" s="259"/>
      <c r="CP7" s="369">
        <f>CA7+CF7+CK7</f>
        <v>27041</v>
      </c>
      <c r="CQ7" s="369">
        <f t="shared" ref="CQ7:CQ15" si="9">CB7+CG7+CL7</f>
        <v>104964236.7</v>
      </c>
      <c r="CR7" s="369">
        <f t="shared" ref="CR7:CR15" si="10">CC7+CH7+CM7</f>
        <v>3668</v>
      </c>
      <c r="CS7" s="369">
        <f t="shared" ref="CS7:CS15" si="11">CD7+CI7+CN7</f>
        <v>2655817.3499999996</v>
      </c>
      <c r="CT7" s="370"/>
      <c r="CU7" s="263"/>
      <c r="CV7" s="371"/>
      <c r="CW7" s="369">
        <f>+CS7</f>
        <v>2655817.3499999996</v>
      </c>
      <c r="CX7" s="372">
        <f>+CW7/CS15</f>
        <v>0.21069931794756586</v>
      </c>
      <c r="CY7" s="381"/>
      <c r="CZ7" s="260">
        <v>27118</v>
      </c>
      <c r="DA7" s="260">
        <v>103688874.83000006</v>
      </c>
      <c r="DB7" s="260">
        <v>3170</v>
      </c>
      <c r="DC7" s="260">
        <v>2241551.65</v>
      </c>
      <c r="DD7" s="259"/>
      <c r="DE7" s="260">
        <v>1096</v>
      </c>
      <c r="DF7" s="260">
        <v>5814088.040000001</v>
      </c>
      <c r="DG7" s="260">
        <v>172</v>
      </c>
      <c r="DH7" s="260">
        <v>158656.35999999999</v>
      </c>
      <c r="DI7" s="259"/>
      <c r="DJ7" s="369"/>
      <c r="DK7" s="369"/>
      <c r="DL7" s="369">
        <v>839</v>
      </c>
      <c r="DM7" s="369">
        <v>581096.0199999999</v>
      </c>
      <c r="DN7" s="259"/>
      <c r="DO7" s="369">
        <f>CZ7+DE7+DJ7</f>
        <v>28214</v>
      </c>
      <c r="DP7" s="369">
        <f t="shared" ref="DP7:DP15" si="12">DA7+DF7+DK7</f>
        <v>109502962.87000006</v>
      </c>
      <c r="DQ7" s="369">
        <f t="shared" ref="DQ7:DQ15" si="13">DB7+DG7+DL7</f>
        <v>4181</v>
      </c>
      <c r="DR7" s="369">
        <f t="shared" ref="DR7:DR15" si="14">DC7+DH7+DM7</f>
        <v>2981304.03</v>
      </c>
      <c r="DS7" s="370"/>
      <c r="DT7" s="263"/>
      <c r="DU7" s="371"/>
      <c r="DV7" s="369">
        <f>+DR7</f>
        <v>2981304.03</v>
      </c>
      <c r="DW7" s="372">
        <f>+DV7/DR15</f>
        <v>0.24780072808182371</v>
      </c>
      <c r="DX7" s="381"/>
      <c r="DY7" s="260">
        <v>27636</v>
      </c>
      <c r="DZ7" s="260">
        <v>107108998.50999998</v>
      </c>
      <c r="EA7" s="260">
        <v>2326</v>
      </c>
      <c r="EB7" s="260">
        <v>1801793.04</v>
      </c>
      <c r="EC7" s="259"/>
      <c r="ED7" s="260">
        <v>846</v>
      </c>
      <c r="EE7" s="260">
        <v>3998956.4699999997</v>
      </c>
      <c r="EF7" s="260">
        <v>164</v>
      </c>
      <c r="EG7" s="260">
        <v>172587.03999999998</v>
      </c>
      <c r="EH7" s="259"/>
      <c r="EI7" s="369"/>
      <c r="EJ7" s="369"/>
      <c r="EK7" s="369">
        <v>592</v>
      </c>
      <c r="EL7" s="369">
        <v>369246.33</v>
      </c>
      <c r="EM7" s="259"/>
      <c r="EN7" s="369">
        <f>DY7+ED7+EI7</f>
        <v>28482</v>
      </c>
      <c r="EO7" s="369">
        <f t="shared" ref="EO7:EO15" si="15">DZ7+EE7+EJ7</f>
        <v>111107954.97999997</v>
      </c>
      <c r="EP7" s="369">
        <f t="shared" ref="EP7:EP15" si="16">EA7+EF7+EK7</f>
        <v>3082</v>
      </c>
      <c r="EQ7" s="369">
        <f t="shared" ref="EQ7:EQ15" si="17">EB7+EG7+EL7</f>
        <v>2343626.41</v>
      </c>
      <c r="ER7" s="370"/>
      <c r="ES7" s="263"/>
      <c r="ET7" s="371"/>
      <c r="EU7" s="369">
        <f>+EQ7</f>
        <v>2343626.41</v>
      </c>
      <c r="EV7" s="372">
        <f>+EU7/EQ15</f>
        <v>0.26839495610250463</v>
      </c>
      <c r="EW7" s="381"/>
      <c r="EX7" s="260">
        <v>28468</v>
      </c>
      <c r="EY7" s="260">
        <v>110496971.06999992</v>
      </c>
      <c r="EZ7" s="260">
        <v>2266</v>
      </c>
      <c r="FA7" s="260">
        <v>1978416.4</v>
      </c>
      <c r="FB7" s="259"/>
      <c r="FC7" s="260">
        <v>608</v>
      </c>
      <c r="FD7" s="260">
        <v>2403777.94</v>
      </c>
      <c r="FE7" s="260">
        <v>149</v>
      </c>
      <c r="FF7" s="260">
        <v>149813.85</v>
      </c>
      <c r="FG7" s="259"/>
      <c r="FH7" s="369"/>
      <c r="FI7" s="369"/>
      <c r="FJ7" s="369">
        <v>597</v>
      </c>
      <c r="FK7" s="369">
        <v>392641.42</v>
      </c>
      <c r="FL7" s="259"/>
      <c r="FM7" s="369">
        <f>EX7+FC7+FH7</f>
        <v>29076</v>
      </c>
      <c r="FN7" s="369">
        <f t="shared" ref="FN7:FP15" si="18">EY7+FD7+FI7</f>
        <v>112900749.00999992</v>
      </c>
      <c r="FO7" s="369">
        <f t="shared" si="18"/>
        <v>3012</v>
      </c>
      <c r="FP7" s="369">
        <f t="shared" si="18"/>
        <v>2520871.67</v>
      </c>
      <c r="FQ7" s="370"/>
      <c r="FR7" s="263"/>
      <c r="FS7" s="371"/>
      <c r="FT7" s="369">
        <f>+FP7</f>
        <v>2520871.67</v>
      </c>
      <c r="FU7" s="372">
        <f>+FT7/FP15</f>
        <v>0.20778874938718053</v>
      </c>
      <c r="FV7" s="378"/>
      <c r="FW7" s="260">
        <v>28801</v>
      </c>
      <c r="FX7" s="260">
        <v>111795778.8800002</v>
      </c>
      <c r="FY7" s="260">
        <v>1830</v>
      </c>
      <c r="FZ7" s="260">
        <v>1453809.41</v>
      </c>
      <c r="GA7" s="259"/>
      <c r="GB7" s="260">
        <v>413</v>
      </c>
      <c r="GC7" s="260">
        <v>1748713.9299999997</v>
      </c>
      <c r="GD7" s="260">
        <v>107</v>
      </c>
      <c r="GE7" s="260">
        <v>102846.27</v>
      </c>
      <c r="GF7" s="259"/>
      <c r="GG7" s="369"/>
      <c r="GH7" s="369"/>
      <c r="GI7" s="369">
        <v>566</v>
      </c>
      <c r="GJ7" s="369">
        <v>418821.39</v>
      </c>
      <c r="GK7" s="259"/>
      <c r="GL7" s="369">
        <f>FW7+GB7+GG7</f>
        <v>29214</v>
      </c>
      <c r="GM7" s="369">
        <f t="shared" ref="GM7:GO7" si="19">FX7+GC7+GH7</f>
        <v>113544492.81000021</v>
      </c>
      <c r="GN7" s="369">
        <f t="shared" si="19"/>
        <v>2503</v>
      </c>
      <c r="GO7" s="369">
        <f t="shared" si="19"/>
        <v>1975477.0699999998</v>
      </c>
      <c r="GP7" s="370"/>
      <c r="GQ7" s="263"/>
      <c r="GR7" s="371"/>
      <c r="GS7" s="369">
        <f>+GO7</f>
        <v>1975477.0699999998</v>
      </c>
      <c r="GT7" s="372">
        <f>+GS7/GO15</f>
        <v>0.18835861878579047</v>
      </c>
      <c r="GV7" s="260">
        <v>28919</v>
      </c>
      <c r="GW7" s="260">
        <v>112789393.82999995</v>
      </c>
      <c r="GX7" s="260">
        <v>1676</v>
      </c>
      <c r="GY7" s="260">
        <v>1144087.99</v>
      </c>
      <c r="GZ7" s="259"/>
      <c r="HA7" s="260">
        <v>341</v>
      </c>
      <c r="HB7" s="260">
        <v>1449720.49</v>
      </c>
      <c r="HC7" s="260">
        <v>68</v>
      </c>
      <c r="HD7" s="260">
        <v>56650</v>
      </c>
      <c r="HE7" s="259"/>
      <c r="HF7" s="369"/>
      <c r="HG7" s="369"/>
      <c r="HH7" s="369">
        <v>453</v>
      </c>
      <c r="HI7" s="369">
        <v>286061.35000000003</v>
      </c>
      <c r="HJ7" s="259"/>
      <c r="HK7" s="369">
        <f>GV7+HA7+HF7</f>
        <v>29260</v>
      </c>
      <c r="HL7" s="369">
        <f t="shared" ref="HL7:HL15" si="20">GW7+HB7+HG7</f>
        <v>114239114.31999995</v>
      </c>
      <c r="HM7" s="369">
        <f t="shared" ref="HM7:HM15" si="21">GX7+HC7+HH7</f>
        <v>2197</v>
      </c>
      <c r="HN7" s="369">
        <f t="shared" ref="HN7:HN15" si="22">GY7+HD7+HI7</f>
        <v>1486799.34</v>
      </c>
      <c r="HO7" s="370"/>
      <c r="HP7" s="263"/>
      <c r="HQ7" s="371"/>
      <c r="HR7" s="369">
        <f>+HN7</f>
        <v>1486799.34</v>
      </c>
      <c r="HS7" s="372">
        <f>+HR7/HN15</f>
        <v>0.14815632554420211</v>
      </c>
      <c r="HT7" s="101"/>
      <c r="HU7" s="260">
        <v>29214</v>
      </c>
      <c r="HV7" s="260">
        <v>114395444.15999997</v>
      </c>
      <c r="HW7" s="260">
        <v>1444</v>
      </c>
      <c r="HX7" s="260">
        <v>1119738.04</v>
      </c>
      <c r="HY7" s="259"/>
      <c r="HZ7" s="260">
        <v>158</v>
      </c>
      <c r="IA7" s="260">
        <v>680895.45</v>
      </c>
      <c r="IB7" s="260">
        <v>42</v>
      </c>
      <c r="IC7" s="260">
        <v>53445.35</v>
      </c>
      <c r="ID7" s="259"/>
      <c r="IE7" s="369"/>
      <c r="IF7" s="369"/>
      <c r="IG7" s="369">
        <v>369</v>
      </c>
      <c r="IH7" s="369">
        <v>239314.22</v>
      </c>
      <c r="II7" s="259"/>
      <c r="IJ7" s="369">
        <f>HU7+HZ7+IE7</f>
        <v>29372</v>
      </c>
      <c r="IK7" s="369">
        <f t="shared" ref="IK7:IK15" si="23">HV7+IA7+IF7</f>
        <v>115076339.60999997</v>
      </c>
      <c r="IL7" s="369">
        <f t="shared" ref="IL7:IL15" si="24">HW7+IB7+IG7</f>
        <v>1855</v>
      </c>
      <c r="IM7" s="369">
        <f t="shared" ref="IM7:IM15" si="25">HX7+IC7+IH7</f>
        <v>1412497.61</v>
      </c>
      <c r="IN7" s="370"/>
      <c r="IO7" s="263"/>
      <c r="IP7" s="371"/>
      <c r="IQ7" s="369">
        <f>+IM7</f>
        <v>1412497.61</v>
      </c>
      <c r="IR7" s="372">
        <f>+IQ7/IM15</f>
        <v>0.16460406547138776</v>
      </c>
      <c r="IT7" s="260">
        <v>29555</v>
      </c>
      <c r="IU7" s="260">
        <v>116118098.5400001</v>
      </c>
      <c r="IV7" s="260">
        <v>1382</v>
      </c>
      <c r="IW7" s="260">
        <v>1061082.9099999999</v>
      </c>
      <c r="IX7" s="259"/>
      <c r="IY7" s="260">
        <v>153</v>
      </c>
      <c r="IZ7" s="260">
        <v>705813.37</v>
      </c>
      <c r="JA7" s="260">
        <v>52</v>
      </c>
      <c r="JB7" s="260">
        <v>42175.13</v>
      </c>
      <c r="JC7" s="259"/>
      <c r="JD7" s="369"/>
      <c r="JE7" s="369"/>
      <c r="JF7" s="369">
        <v>348</v>
      </c>
      <c r="JG7" s="369">
        <v>219777.47999999998</v>
      </c>
      <c r="JH7" s="259"/>
      <c r="JI7" s="369">
        <f>IT7+IY7+JD7</f>
        <v>29708</v>
      </c>
      <c r="JJ7" s="369">
        <f t="shared" ref="JJ7:JJ15" si="26">IU7+IZ7+JE7</f>
        <v>116823911.9100001</v>
      </c>
      <c r="JK7" s="369">
        <f t="shared" ref="JK7:JK15" si="27">IV7+JA7+JF7</f>
        <v>1782</v>
      </c>
      <c r="JL7" s="369">
        <f t="shared" ref="JL7:JL15" si="28">IW7+JB7+JG7</f>
        <v>1323035.5199999998</v>
      </c>
      <c r="JM7" s="370"/>
      <c r="JN7" s="263"/>
      <c r="JO7" s="371"/>
      <c r="JP7" s="369">
        <f>+JL7</f>
        <v>1323035.5199999998</v>
      </c>
      <c r="JQ7" s="372">
        <f>+JP7/JL15</f>
        <v>0.13817632911049432</v>
      </c>
      <c r="JS7" s="260">
        <v>29816</v>
      </c>
      <c r="JT7" s="260">
        <v>117225872.34000008</v>
      </c>
      <c r="JU7" s="260">
        <v>1358</v>
      </c>
      <c r="JV7" s="260">
        <v>1070627.5</v>
      </c>
      <c r="JW7" s="259"/>
      <c r="JX7" s="260">
        <v>65</v>
      </c>
      <c r="JY7" s="260">
        <v>318223.26</v>
      </c>
      <c r="JZ7" s="260">
        <v>27</v>
      </c>
      <c r="KA7" s="260">
        <v>27182.36</v>
      </c>
      <c r="KB7" s="259"/>
      <c r="KC7" s="369"/>
      <c r="KD7" s="369"/>
      <c r="KE7" s="260">
        <v>415</v>
      </c>
      <c r="KF7" s="260">
        <v>298844.45</v>
      </c>
      <c r="KG7" s="259"/>
      <c r="KH7" s="369">
        <f>JS7+JX7+KC7</f>
        <v>29881</v>
      </c>
      <c r="KI7" s="369">
        <f t="shared" ref="KI7:KI15" si="29">JT7+JY7+KD7</f>
        <v>117544095.60000008</v>
      </c>
      <c r="KJ7" s="369">
        <f t="shared" ref="KJ7:KJ15" si="30">JU7+JZ7+KE7</f>
        <v>1800</v>
      </c>
      <c r="KK7" s="369">
        <f t="shared" ref="KK7:KK15" si="31">JV7+KA7+KF7</f>
        <v>1396654.31</v>
      </c>
      <c r="KL7" s="370"/>
      <c r="KM7" s="263"/>
      <c r="KN7" s="371"/>
      <c r="KO7" s="369">
        <f>+KK7</f>
        <v>1396654.31</v>
      </c>
      <c r="KP7" s="372">
        <f>+KO7/KK15</f>
        <v>0.14315713810304406</v>
      </c>
      <c r="KR7" s="260">
        <f t="shared" ref="KR7:KT8" si="32">AVERAGE(D7,AC7,BB7,CA7,CZ7,DY7,EX7,FW7,GV7,HU7,IT7,JS7)</f>
        <v>28062.333333333332</v>
      </c>
      <c r="KS7" s="260">
        <f t="shared" si="32"/>
        <v>107126487.06500001</v>
      </c>
      <c r="KT7" s="260">
        <f t="shared" si="32"/>
        <v>2401.0833333333335</v>
      </c>
      <c r="KU7" s="260">
        <f>G7+AF7+BE7+CD7+DC7+EB7+FA7+FZ7+GY7+HX7+IW7+JV7</f>
        <v>20807855.719999999</v>
      </c>
      <c r="KV7" s="259"/>
      <c r="KW7" s="260">
        <f t="shared" ref="KW7:KY8" si="33">AVERAGE(I7,AH7,BG7,CF7,DE7,ED7,FC7,GB7,HA7,HZ7,IY7,JX7)</f>
        <v>674.33333333333337</v>
      </c>
      <c r="KX7" s="260">
        <f t="shared" si="33"/>
        <v>3477344.395</v>
      </c>
      <c r="KY7" s="260">
        <f t="shared" si="33"/>
        <v>133.83333333333334</v>
      </c>
      <c r="KZ7" s="260">
        <f>L7+AK7+BJ7+CI7+DH7+EG7+FF7+GE7+HD7+IC7+JB7+KA7</f>
        <v>1496239.6700000002</v>
      </c>
      <c r="LA7" s="259"/>
      <c r="LB7" s="369"/>
      <c r="LC7" s="369"/>
      <c r="LD7" s="369">
        <f>AVERAGE(P7,AO7,BN7,CM7,DL7,EK7,FJ7,GI7,HH7,IG7,JF7,KE7)</f>
        <v>810.83333333333337</v>
      </c>
      <c r="LE7" s="369">
        <f>Q7+AP7+BO7+CN7+DM7+EL7+FK7+GJ7+HI7+IH7+JG7+KF7</f>
        <v>6812770.8999999994</v>
      </c>
      <c r="LF7" s="259"/>
      <c r="LG7" s="369">
        <f>KR7+KW7+LB7</f>
        <v>28736.666666666664</v>
      </c>
      <c r="LH7" s="369">
        <f t="shared" ref="LH7:LH15" si="34">KS7+KX7+LC7</f>
        <v>110603831.46000001</v>
      </c>
      <c r="LI7" s="369">
        <f t="shared" ref="LI7:LI15" si="35">KT7+KY7+LD7</f>
        <v>3345.7500000000005</v>
      </c>
      <c r="LJ7" s="369">
        <f t="shared" ref="LJ7:LJ14" si="36">KU7+KZ7+LE7</f>
        <v>29116866.289999999</v>
      </c>
      <c r="LK7" s="370"/>
      <c r="LL7" s="263"/>
      <c r="LM7" s="371"/>
      <c r="LN7" s="369">
        <f>+LJ7</f>
        <v>29116866.289999999</v>
      </c>
      <c r="LO7" s="372">
        <f>+LN7/LJ15</f>
        <v>0.21654050040122383</v>
      </c>
      <c r="LQ7" s="260">
        <v>30063</v>
      </c>
      <c r="LR7" s="260">
        <v>118215108.6300002</v>
      </c>
      <c r="LS7" s="260">
        <v>947</v>
      </c>
      <c r="LT7" s="260">
        <v>837315.74</v>
      </c>
      <c r="LU7" s="259"/>
      <c r="LV7" s="260">
        <v>63</v>
      </c>
      <c r="LW7" s="260">
        <v>315991.99000000005</v>
      </c>
      <c r="LX7" s="260">
        <v>24</v>
      </c>
      <c r="LY7" s="260">
        <v>20154.86</v>
      </c>
      <c r="LZ7" s="259"/>
      <c r="MA7" s="369"/>
      <c r="MB7" s="369"/>
      <c r="MC7" s="369">
        <v>262</v>
      </c>
      <c r="MD7" s="369">
        <v>211431.16999999998</v>
      </c>
      <c r="ME7" s="259"/>
      <c r="MF7" s="369">
        <f>LQ7+LV7+MA7</f>
        <v>30126</v>
      </c>
      <c r="MG7" s="369">
        <f t="shared" ref="MG7:MG15" si="37">LR7+LW7+MB7</f>
        <v>118531100.6200002</v>
      </c>
      <c r="MH7" s="369">
        <f t="shared" ref="MH7:MH15" si="38">LS7+LX7+MC7</f>
        <v>1233</v>
      </c>
      <c r="MI7" s="369">
        <f t="shared" ref="MI7:MI15" si="39">LT7+LY7+MD7</f>
        <v>1068901.77</v>
      </c>
      <c r="MJ7" s="370"/>
      <c r="MK7" s="263"/>
      <c r="ML7" s="371"/>
      <c r="MM7" s="369">
        <f>+MI7</f>
        <v>1068901.77</v>
      </c>
      <c r="MN7" s="372">
        <f>+MM7/MI15</f>
        <v>0.12082029021645767</v>
      </c>
      <c r="MO7" s="381"/>
      <c r="MP7" s="260">
        <v>29965</v>
      </c>
      <c r="MQ7" s="260">
        <v>118084219.14000013</v>
      </c>
      <c r="MR7" s="260">
        <v>818</v>
      </c>
      <c r="MS7" s="260">
        <v>645638.46</v>
      </c>
      <c r="MT7" s="259"/>
      <c r="MU7" s="260">
        <v>65</v>
      </c>
      <c r="MV7" s="260">
        <v>311728.06</v>
      </c>
      <c r="MW7" s="260">
        <v>20</v>
      </c>
      <c r="MX7" s="260">
        <v>23305</v>
      </c>
      <c r="MY7" s="259"/>
      <c r="MZ7" s="369"/>
      <c r="NA7" s="369"/>
      <c r="NB7" s="369">
        <v>557</v>
      </c>
      <c r="NC7" s="369">
        <v>408180.05</v>
      </c>
      <c r="ND7" s="259"/>
      <c r="NE7" s="369">
        <f>MP7+MU7+MZ7</f>
        <v>30030</v>
      </c>
      <c r="NF7" s="369">
        <f t="shared" ref="NF7:NF15" si="40">MQ7+MV7+NA7</f>
        <v>118395947.20000014</v>
      </c>
      <c r="NG7" s="369">
        <f t="shared" ref="NG7:NG15" si="41">MR7+MW7+NB7</f>
        <v>1395</v>
      </c>
      <c r="NH7" s="369">
        <f t="shared" ref="NH7:NH15" si="42">MS7+MX7+NC7</f>
        <v>1077123.51</v>
      </c>
      <c r="NI7" s="370"/>
      <c r="NJ7" s="263"/>
      <c r="NK7" s="371"/>
      <c r="NL7" s="369">
        <f>+NH7</f>
        <v>1077123.51</v>
      </c>
      <c r="NM7" s="372">
        <f>+NL7/NH15</f>
        <v>0.15472527906751046</v>
      </c>
      <c r="NN7" s="381"/>
      <c r="NO7" s="260"/>
      <c r="NP7" s="260"/>
      <c r="NQ7" s="260"/>
      <c r="NR7" s="260"/>
      <c r="NS7" s="259"/>
      <c r="NT7" s="260"/>
      <c r="NU7" s="260"/>
      <c r="NV7" s="260"/>
      <c r="NW7" s="260"/>
      <c r="NX7" s="259"/>
      <c r="NY7" s="369"/>
      <c r="NZ7" s="369"/>
      <c r="OA7" s="369"/>
      <c r="OB7" s="369"/>
      <c r="OC7" s="259"/>
      <c r="OD7" s="369">
        <f>NO7+NT7+NY7</f>
        <v>0</v>
      </c>
      <c r="OE7" s="369">
        <f t="shared" ref="OE7:OE15" si="43">NP7+NU7+NZ7</f>
        <v>0</v>
      </c>
      <c r="OF7" s="369">
        <f t="shared" ref="OF7:OF15" si="44">NQ7+NV7+OA7</f>
        <v>0</v>
      </c>
      <c r="OG7" s="369">
        <f t="shared" ref="OG7:OG15" si="45">NR7+NW7+OB7</f>
        <v>0</v>
      </c>
      <c r="OH7" s="370"/>
      <c r="OI7" s="263"/>
      <c r="OJ7" s="371"/>
      <c r="OK7" s="369">
        <f>+OG7</f>
        <v>0</v>
      </c>
      <c r="OL7" s="372" t="e">
        <f>+OK7/OG15</f>
        <v>#DIV/0!</v>
      </c>
      <c r="OM7" s="381"/>
      <c r="ON7" s="260"/>
      <c r="OO7" s="260"/>
      <c r="OP7" s="260"/>
      <c r="OQ7" s="260"/>
      <c r="OR7" s="259"/>
      <c r="OS7" s="260"/>
      <c r="OT7" s="260"/>
      <c r="OU7" s="260"/>
      <c r="OV7" s="260"/>
      <c r="OW7" s="259"/>
      <c r="OX7" s="369"/>
      <c r="OY7" s="369"/>
      <c r="OZ7" s="369"/>
      <c r="PA7" s="369"/>
      <c r="PB7" s="259"/>
      <c r="PC7" s="369">
        <f>ON7+OS7+OX7</f>
        <v>0</v>
      </c>
      <c r="PD7" s="369">
        <f t="shared" ref="PD7:PD15" si="46">OO7+OT7+OY7</f>
        <v>0</v>
      </c>
      <c r="PE7" s="369">
        <f t="shared" ref="PE7:PE15" si="47">OP7+OU7+OZ7</f>
        <v>0</v>
      </c>
      <c r="PF7" s="369">
        <f t="shared" ref="PF7:PF15" si="48">OQ7+OV7+PA7</f>
        <v>0</v>
      </c>
      <c r="PG7" s="370"/>
      <c r="PH7" s="263"/>
      <c r="PI7" s="371"/>
      <c r="PJ7" s="369">
        <f>+PF7</f>
        <v>0</v>
      </c>
      <c r="PK7" s="372" t="e">
        <f>+PJ7/PF15</f>
        <v>#DIV/0!</v>
      </c>
      <c r="PL7" s="381"/>
      <c r="PM7" s="260"/>
      <c r="PN7" s="260"/>
      <c r="PO7" s="260"/>
      <c r="PP7" s="260"/>
      <c r="PQ7" s="259"/>
      <c r="PR7" s="260"/>
      <c r="PS7" s="260"/>
      <c r="PT7" s="260"/>
      <c r="PU7" s="260"/>
      <c r="PV7" s="259"/>
      <c r="PW7" s="369"/>
      <c r="PX7" s="369"/>
      <c r="PY7" s="369"/>
      <c r="PZ7" s="369"/>
      <c r="QA7" s="259"/>
      <c r="QB7" s="369">
        <f>PM7+PR7+PW7</f>
        <v>0</v>
      </c>
      <c r="QC7" s="369">
        <f t="shared" ref="QC7:QC15" si="49">PN7+PS7+PX7</f>
        <v>0</v>
      </c>
      <c r="QD7" s="369">
        <f t="shared" ref="QD7:QD15" si="50">PO7+PT7+PY7</f>
        <v>0</v>
      </c>
      <c r="QE7" s="369">
        <f t="shared" ref="QE7:QE15" si="51">PP7+PU7+PZ7</f>
        <v>0</v>
      </c>
      <c r="QF7" s="370"/>
      <c r="QG7" s="263"/>
      <c r="QH7" s="371"/>
      <c r="QI7" s="369">
        <f>+QE7</f>
        <v>0</v>
      </c>
      <c r="QJ7" s="372" t="e">
        <f>+QI7/QE15</f>
        <v>#DIV/0!</v>
      </c>
      <c r="QK7" s="381"/>
      <c r="QL7" s="260"/>
      <c r="QM7" s="260"/>
      <c r="QN7" s="260"/>
      <c r="QO7" s="260"/>
      <c r="QP7" s="259"/>
      <c r="QQ7" s="260"/>
      <c r="QR7" s="260"/>
      <c r="QS7" s="260"/>
      <c r="QT7" s="260"/>
      <c r="QU7" s="259"/>
      <c r="QV7" s="369"/>
      <c r="QW7" s="369"/>
      <c r="QX7" s="369"/>
      <c r="QY7" s="369"/>
      <c r="QZ7" s="259"/>
      <c r="RA7" s="369">
        <f>QL7+QQ7+QV7</f>
        <v>0</v>
      </c>
      <c r="RB7" s="369">
        <f t="shared" ref="RB7:RB15" si="52">QM7+QR7+QW7</f>
        <v>0</v>
      </c>
      <c r="RC7" s="369">
        <f t="shared" ref="RC7:RC15" si="53">QN7+QS7+QX7</f>
        <v>0</v>
      </c>
      <c r="RD7" s="369">
        <f t="shared" ref="RD7:RD15" si="54">QO7+QT7+QY7</f>
        <v>0</v>
      </c>
      <c r="RE7" s="370"/>
      <c r="RF7" s="263"/>
      <c r="RG7" s="371"/>
      <c r="RH7" s="369">
        <f>+RD7</f>
        <v>0</v>
      </c>
      <c r="RI7" s="372" t="e">
        <f>+RH7/RD15</f>
        <v>#DIV/0!</v>
      </c>
      <c r="RJ7" s="381"/>
      <c r="RK7" s="260"/>
      <c r="RL7" s="260"/>
      <c r="RM7" s="260"/>
      <c r="RN7" s="260"/>
      <c r="RO7" s="259"/>
      <c r="RP7" s="260"/>
      <c r="RQ7" s="260"/>
      <c r="RR7" s="260"/>
      <c r="RS7" s="260"/>
      <c r="RT7" s="259"/>
      <c r="RU7" s="369"/>
      <c r="RV7" s="369"/>
      <c r="RW7" s="369"/>
      <c r="RX7" s="369"/>
      <c r="RY7" s="259"/>
      <c r="RZ7" s="369">
        <f>RK7+RP7+RU7</f>
        <v>0</v>
      </c>
      <c r="SA7" s="369">
        <f t="shared" ref="SA7:SA15" si="55">RL7+RQ7+RV7</f>
        <v>0</v>
      </c>
      <c r="SB7" s="369">
        <f t="shared" ref="SB7:SB15" si="56">RM7+RR7+RW7</f>
        <v>0</v>
      </c>
      <c r="SC7" s="369">
        <f t="shared" ref="SC7:SC15" si="57">RN7+RS7+RX7</f>
        <v>0</v>
      </c>
      <c r="SD7" s="370"/>
      <c r="SE7" s="263"/>
      <c r="SF7" s="371"/>
      <c r="SG7" s="369">
        <f>+SC7</f>
        <v>0</v>
      </c>
      <c r="SH7" s="372" t="e">
        <f>+SG7/SC15</f>
        <v>#DIV/0!</v>
      </c>
      <c r="SI7" s="378"/>
      <c r="SJ7" s="260"/>
      <c r="SK7" s="260"/>
      <c r="SL7" s="260"/>
      <c r="SM7" s="260"/>
      <c r="SN7" s="259"/>
      <c r="SO7" s="260"/>
      <c r="SP7" s="260"/>
      <c r="SQ7" s="260"/>
      <c r="SR7" s="260"/>
      <c r="SS7" s="259"/>
      <c r="ST7" s="369"/>
      <c r="SU7" s="369"/>
      <c r="SV7" s="369"/>
      <c r="SW7" s="369"/>
      <c r="SX7" s="259"/>
      <c r="SY7" s="369">
        <f>SJ7+SO7+ST7</f>
        <v>0</v>
      </c>
      <c r="SZ7" s="369">
        <f t="shared" ref="SZ7:SZ15" si="58">SK7+SP7+SU7</f>
        <v>0</v>
      </c>
      <c r="TA7" s="369">
        <f t="shared" ref="TA7:TA15" si="59">SL7+SQ7+SV7</f>
        <v>0</v>
      </c>
      <c r="TB7" s="369">
        <f t="shared" ref="TB7:TB15" si="60">SM7+SR7+SW7</f>
        <v>0</v>
      </c>
      <c r="TC7" s="370"/>
      <c r="TD7" s="263"/>
      <c r="TE7" s="371"/>
      <c r="TF7" s="369">
        <f>+TB7</f>
        <v>0</v>
      </c>
      <c r="TG7" s="372" t="e">
        <f>+TF7/TB15</f>
        <v>#DIV/0!</v>
      </c>
      <c r="TI7" s="260"/>
      <c r="TJ7" s="260"/>
      <c r="TK7" s="260"/>
      <c r="TL7" s="260"/>
      <c r="TM7" s="259"/>
      <c r="TN7" s="260"/>
      <c r="TO7" s="260"/>
      <c r="TP7" s="260"/>
      <c r="TQ7" s="260"/>
      <c r="TR7" s="259"/>
      <c r="TS7" s="369"/>
      <c r="TT7" s="369"/>
      <c r="TU7" s="369"/>
      <c r="TV7" s="369"/>
      <c r="TW7" s="259"/>
      <c r="TX7" s="369">
        <f>TI7+TN7+TS7</f>
        <v>0</v>
      </c>
      <c r="TY7" s="369">
        <f t="shared" ref="TY7:TY15" si="61">TJ7+TO7+TT7</f>
        <v>0</v>
      </c>
      <c r="TZ7" s="369">
        <f t="shared" ref="TZ7:TZ15" si="62">TK7+TP7+TU7</f>
        <v>0</v>
      </c>
      <c r="UA7" s="369">
        <f t="shared" ref="UA7:UA15" si="63">TL7+TQ7+TV7</f>
        <v>0</v>
      </c>
      <c r="UB7" s="370"/>
      <c r="UC7" s="263"/>
      <c r="UD7" s="371"/>
      <c r="UE7" s="369">
        <f>+UA7</f>
        <v>0</v>
      </c>
      <c r="UF7" s="372" t="e">
        <f>+UE7/UA15</f>
        <v>#DIV/0!</v>
      </c>
      <c r="UG7" s="101"/>
      <c r="UH7" s="260"/>
      <c r="UI7" s="260"/>
      <c r="UJ7" s="260"/>
      <c r="UK7" s="260"/>
      <c r="UL7" s="259"/>
      <c r="UM7" s="260"/>
      <c r="UN7" s="260"/>
      <c r="UO7" s="260"/>
      <c r="UP7" s="260"/>
      <c r="UQ7" s="259"/>
      <c r="UR7" s="369"/>
      <c r="US7" s="369"/>
      <c r="UT7" s="369"/>
      <c r="UU7" s="369"/>
      <c r="UV7" s="259"/>
      <c r="UW7" s="369">
        <f>UH7+UM7+UR7</f>
        <v>0</v>
      </c>
      <c r="UX7" s="369">
        <f t="shared" ref="UX7:UX15" si="64">UI7+UN7+US7</f>
        <v>0</v>
      </c>
      <c r="UY7" s="369">
        <f t="shared" ref="UY7:UY15" si="65">UJ7+UO7+UT7</f>
        <v>0</v>
      </c>
      <c r="UZ7" s="369">
        <f t="shared" ref="UZ7:UZ15" si="66">UK7+UP7+UU7</f>
        <v>0</v>
      </c>
      <c r="VA7" s="370"/>
      <c r="VB7" s="263"/>
      <c r="VC7" s="371"/>
      <c r="VD7" s="369">
        <f>+UZ7</f>
        <v>0</v>
      </c>
      <c r="VE7" s="372" t="e">
        <f>+VD7/UZ15</f>
        <v>#DIV/0!</v>
      </c>
      <c r="VG7" s="260"/>
      <c r="VH7" s="260"/>
      <c r="VI7" s="260"/>
      <c r="VJ7" s="260"/>
      <c r="VK7" s="259"/>
      <c r="VL7" s="260"/>
      <c r="VM7" s="260"/>
      <c r="VN7" s="260"/>
      <c r="VO7" s="260"/>
      <c r="VP7" s="259"/>
      <c r="VQ7" s="369"/>
      <c r="VR7" s="369"/>
      <c r="VS7" s="369"/>
      <c r="VT7" s="369"/>
      <c r="VU7" s="259"/>
      <c r="VV7" s="369">
        <f>VG7+VL7+VQ7</f>
        <v>0</v>
      </c>
      <c r="VW7" s="369">
        <f t="shared" ref="VW7:VW15" si="67">VH7+VM7+VR7</f>
        <v>0</v>
      </c>
      <c r="VX7" s="369">
        <f t="shared" ref="VX7:VX15" si="68">VI7+VN7+VS7</f>
        <v>0</v>
      </c>
      <c r="VY7" s="369">
        <f t="shared" ref="VY7:VY15" si="69">VJ7+VO7+VT7</f>
        <v>0</v>
      </c>
      <c r="VZ7" s="370"/>
      <c r="WA7" s="263"/>
      <c r="WB7" s="371"/>
      <c r="WC7" s="369">
        <f>+VY7</f>
        <v>0</v>
      </c>
      <c r="WD7" s="372" t="e">
        <f>+WC7/VY15</f>
        <v>#DIV/0!</v>
      </c>
      <c r="WF7" s="260"/>
      <c r="WG7" s="260"/>
      <c r="WH7" s="260"/>
      <c r="WI7" s="260"/>
      <c r="WJ7" s="259"/>
      <c r="WK7" s="260"/>
      <c r="WL7" s="260"/>
      <c r="WM7" s="260"/>
      <c r="WN7" s="260"/>
      <c r="WO7" s="259"/>
      <c r="WP7" s="369"/>
      <c r="WQ7" s="369"/>
      <c r="WR7" s="260"/>
      <c r="WS7" s="260"/>
      <c r="WT7" s="259"/>
      <c r="WU7" s="369">
        <f>WF7+WK7+WP7</f>
        <v>0</v>
      </c>
      <c r="WV7" s="369">
        <f t="shared" ref="WV7:WV15" si="70">WG7+WL7+WQ7</f>
        <v>0</v>
      </c>
      <c r="WW7" s="369">
        <f t="shared" ref="WW7:WW15" si="71">WH7+WM7+WR7</f>
        <v>0</v>
      </c>
      <c r="WX7" s="369">
        <f t="shared" ref="WX7:WX15" si="72">WI7+WN7+WS7</f>
        <v>0</v>
      </c>
      <c r="WY7" s="370"/>
      <c r="WZ7" s="263"/>
      <c r="XA7" s="371"/>
      <c r="XB7" s="369">
        <f>+WX7</f>
        <v>0</v>
      </c>
      <c r="XC7" s="372" t="e">
        <f>+XB7/WX15</f>
        <v>#DIV/0!</v>
      </c>
      <c r="XE7" s="260">
        <f t="shared" ref="XE7:XE8" si="73">AVERAGE(LQ7,MP7,NO7,ON7,PM7,QL7,RK7,SJ7,TI7,UH7,VG7,WF7)</f>
        <v>30014</v>
      </c>
      <c r="XF7" s="260">
        <f t="shared" ref="XF7:XF8" si="74">AVERAGE(LR7,MQ7,NP7,OO7,PN7,QM7,RL7,SK7,TJ7,UI7,VH7,WG7)</f>
        <v>118149663.88500017</v>
      </c>
      <c r="XG7" s="260">
        <f t="shared" ref="XG7:XG8" si="75">AVERAGE(LS7,MR7,NQ7,OP7,PO7,QN7,RM7,SL7,TK7,UJ7,VI7,WH7)</f>
        <v>882.5</v>
      </c>
      <c r="XH7" s="260">
        <f>LT7+MS7+NR7+OQ7+PP7+QO7+RN7+SM7+TL7+UK7+VJ7+WI7</f>
        <v>1482954.2</v>
      </c>
      <c r="XI7" s="259"/>
      <c r="XJ7" s="260">
        <f t="shared" ref="XJ7:XJ8" si="76">AVERAGE(LV7,MU7,NT7,OS7,PR7,QQ7,RP7,SO7,TN7,UM7,VL7,WK7)</f>
        <v>64</v>
      </c>
      <c r="XK7" s="260">
        <f t="shared" ref="XK7:XK8" si="77">AVERAGE(LW7,MV7,NU7,OT7,PS7,QR7,RQ7,SP7,TO7,UN7,VM7,WL7)</f>
        <v>313860.02500000002</v>
      </c>
      <c r="XL7" s="260">
        <f t="shared" ref="XL7" si="78">AVERAGE(LX7,MW7,NV7,OU7,PT7,QS7,RR7,SQ7,TP7,UO7,VN7,WM7)</f>
        <v>22</v>
      </c>
      <c r="XM7" s="260">
        <f>LY7+MX7+NW7+OV7+PU7+QT7+RS7+SR7+TQ7+UP7+VO7+WN7</f>
        <v>43459.86</v>
      </c>
      <c r="XN7" s="259"/>
      <c r="XO7" s="369"/>
      <c r="XP7" s="369"/>
      <c r="XQ7" s="369">
        <f>AVERAGE(MC7,NB7,OA7,OZ7,PY7,QX7,RW7,SV7,TU7,UT7,VS7,WR7)</f>
        <v>409.5</v>
      </c>
      <c r="XR7" s="369">
        <f>MD7+NC7+OB7+PA7+PZ7+QY7+RX7+SW7+TV7+UU7+VT7+WS7</f>
        <v>619611.22</v>
      </c>
      <c r="XS7" s="259"/>
      <c r="XT7" s="369">
        <f>XE7+XJ7+XO7</f>
        <v>30078</v>
      </c>
      <c r="XU7" s="369">
        <f t="shared" ref="XU7:XU15" si="79">XF7+XK7+XP7</f>
        <v>118463523.91000018</v>
      </c>
      <c r="XV7" s="369">
        <f t="shared" ref="XV7:XV15" si="80">XG7+XL7+XQ7</f>
        <v>1314</v>
      </c>
      <c r="XW7" s="369">
        <f t="shared" ref="XW7:XW14" si="81">XH7+XM7+XR7</f>
        <v>2146025.2800000003</v>
      </c>
      <c r="XX7" s="370"/>
      <c r="XY7" s="263"/>
      <c r="XZ7" s="371"/>
      <c r="YA7" s="369">
        <f>+XW7</f>
        <v>2146025.2800000003</v>
      </c>
      <c r="YB7" s="372">
        <f>+YA7/XW15</f>
        <v>0.13575082951192929</v>
      </c>
    </row>
    <row r="8" spans="2:652" ht="15" customHeight="1" x14ac:dyDescent="0.25">
      <c r="B8" s="86" t="s">
        <v>51</v>
      </c>
      <c r="C8" s="381"/>
      <c r="D8" s="260">
        <v>57447</v>
      </c>
      <c r="E8" s="260">
        <v>353277338.11000115</v>
      </c>
      <c r="F8" s="260">
        <v>47</v>
      </c>
      <c r="G8" s="260">
        <v>63775.909999999996</v>
      </c>
      <c r="H8" s="259"/>
      <c r="I8" s="260">
        <v>2842</v>
      </c>
      <c r="J8" s="260">
        <v>19026043.670000006</v>
      </c>
      <c r="K8" s="260">
        <v>15</v>
      </c>
      <c r="L8" s="260">
        <v>19762.5</v>
      </c>
      <c r="M8" s="259"/>
      <c r="N8" s="369"/>
      <c r="O8" s="369"/>
      <c r="P8" s="369"/>
      <c r="Q8" s="369"/>
      <c r="R8" s="259"/>
      <c r="S8" s="369">
        <f t="shared" ref="S8:S15" si="82">D8+I8+N8</f>
        <v>60289</v>
      </c>
      <c r="T8" s="369">
        <f t="shared" si="0"/>
        <v>372303381.78000116</v>
      </c>
      <c r="U8" s="369">
        <f t="shared" si="1"/>
        <v>62</v>
      </c>
      <c r="V8" s="369">
        <f t="shared" si="2"/>
        <v>83538.41</v>
      </c>
      <c r="W8" s="370"/>
      <c r="X8" s="263"/>
      <c r="Y8" s="371"/>
      <c r="Z8" s="369">
        <f>+V8</f>
        <v>83538.41</v>
      </c>
      <c r="AA8" s="372">
        <f>+Z8/Z15</f>
        <v>9.8990810830678674E-3</v>
      </c>
      <c r="AB8" s="381"/>
      <c r="AC8" s="260">
        <v>56764</v>
      </c>
      <c r="AD8" s="260">
        <v>350379962.66000134</v>
      </c>
      <c r="AE8" s="260">
        <v>27</v>
      </c>
      <c r="AF8" s="260">
        <v>57235</v>
      </c>
      <c r="AG8" s="259"/>
      <c r="AH8" s="260">
        <v>2794</v>
      </c>
      <c r="AI8" s="260">
        <v>18810319.440000001</v>
      </c>
      <c r="AJ8" s="260">
        <v>13</v>
      </c>
      <c r="AK8" s="260">
        <v>6843</v>
      </c>
      <c r="AL8" s="259"/>
      <c r="AM8" s="369"/>
      <c r="AN8" s="369"/>
      <c r="AO8" s="369"/>
      <c r="AP8" s="369"/>
      <c r="AQ8" s="259"/>
      <c r="AR8" s="369">
        <f t="shared" ref="AR8:AR15" si="83">AC8+AH8+AM8</f>
        <v>59558</v>
      </c>
      <c r="AS8" s="369">
        <f t="shared" si="3"/>
        <v>369190282.10000134</v>
      </c>
      <c r="AT8" s="369">
        <f t="shared" si="4"/>
        <v>40</v>
      </c>
      <c r="AU8" s="369">
        <f t="shared" si="5"/>
        <v>64078</v>
      </c>
      <c r="AV8" s="370"/>
      <c r="AW8" s="263"/>
      <c r="AX8" s="371"/>
      <c r="AY8" s="369">
        <f>+AU8</f>
        <v>64078</v>
      </c>
      <c r="AZ8" s="372">
        <f>+AY8/AY15</f>
        <v>8.3759634116041693E-3</v>
      </c>
      <c r="BA8" s="381"/>
      <c r="BB8" s="260">
        <v>56730</v>
      </c>
      <c r="BC8" s="260">
        <v>350291285.75000119</v>
      </c>
      <c r="BD8" s="260">
        <v>36</v>
      </c>
      <c r="BE8" s="260">
        <v>68182.429999999993</v>
      </c>
      <c r="BF8" s="259"/>
      <c r="BG8" s="260">
        <v>2792</v>
      </c>
      <c r="BH8" s="260">
        <v>18810861.180000003</v>
      </c>
      <c r="BI8" s="260">
        <v>13</v>
      </c>
      <c r="BJ8" s="260">
        <v>4793</v>
      </c>
      <c r="BK8" s="259"/>
      <c r="BL8" s="369"/>
      <c r="BM8" s="369"/>
      <c r="BN8" s="369"/>
      <c r="BO8" s="369"/>
      <c r="BP8" s="259"/>
      <c r="BQ8" s="369">
        <f t="shared" ref="BQ8:BQ15" si="84">BB8+BG8+BL8</f>
        <v>59522</v>
      </c>
      <c r="BR8" s="369">
        <f t="shared" si="6"/>
        <v>369102146.9300012</v>
      </c>
      <c r="BS8" s="369">
        <f t="shared" si="7"/>
        <v>49</v>
      </c>
      <c r="BT8" s="369">
        <f t="shared" si="8"/>
        <v>72975.429999999993</v>
      </c>
      <c r="BU8" s="370"/>
      <c r="BV8" s="263"/>
      <c r="BW8" s="371"/>
      <c r="BX8" s="369">
        <f>+BT8</f>
        <v>72975.429999999993</v>
      </c>
      <c r="BY8" s="372">
        <f>+BX8/BX15</f>
        <v>7.9523604468566666E-3</v>
      </c>
      <c r="BZ8" s="381"/>
      <c r="CA8" s="260">
        <v>109210</v>
      </c>
      <c r="CB8" s="260">
        <v>734332973.34999871</v>
      </c>
      <c r="CC8" s="260">
        <v>14</v>
      </c>
      <c r="CD8" s="260">
        <v>21554</v>
      </c>
      <c r="CE8" s="259"/>
      <c r="CF8" s="260">
        <v>1198</v>
      </c>
      <c r="CG8" s="260">
        <v>9121772.1999999974</v>
      </c>
      <c r="CH8" s="260">
        <v>7</v>
      </c>
      <c r="CI8" s="260">
        <v>1590</v>
      </c>
      <c r="CJ8" s="259"/>
      <c r="CK8" s="369"/>
      <c r="CL8" s="369"/>
      <c r="CM8" s="369"/>
      <c r="CN8" s="369"/>
      <c r="CO8" s="259"/>
      <c r="CP8" s="369">
        <f t="shared" ref="CP8:CP15" si="85">CA8+CF8+CK8</f>
        <v>110408</v>
      </c>
      <c r="CQ8" s="369">
        <f t="shared" si="9"/>
        <v>743454745.54999876</v>
      </c>
      <c r="CR8" s="369">
        <f t="shared" si="10"/>
        <v>21</v>
      </c>
      <c r="CS8" s="369">
        <f t="shared" si="11"/>
        <v>23144</v>
      </c>
      <c r="CT8" s="370"/>
      <c r="CU8" s="263"/>
      <c r="CV8" s="371"/>
      <c r="CW8" s="369">
        <f>+CS8</f>
        <v>23144</v>
      </c>
      <c r="CX8" s="372">
        <f>+CW8/CW15</f>
        <v>2.8034722083795606E-3</v>
      </c>
      <c r="CY8" s="381"/>
      <c r="CZ8" s="260">
        <v>109209</v>
      </c>
      <c r="DA8" s="260">
        <v>734314531.72999871</v>
      </c>
      <c r="DB8" s="260">
        <v>26</v>
      </c>
      <c r="DC8" s="260">
        <v>40328.229999999996</v>
      </c>
      <c r="DD8" s="259"/>
      <c r="DE8" s="260">
        <v>1198</v>
      </c>
      <c r="DF8" s="260">
        <v>9120332.1999999993</v>
      </c>
      <c r="DG8" s="260">
        <v>4</v>
      </c>
      <c r="DH8" s="260">
        <v>600</v>
      </c>
      <c r="DI8" s="259"/>
      <c r="DJ8" s="369"/>
      <c r="DK8" s="369"/>
      <c r="DL8" s="369"/>
      <c r="DM8" s="369"/>
      <c r="DN8" s="259"/>
      <c r="DO8" s="369">
        <f t="shared" ref="DO8:DO15" si="86">CZ8+DE8+DJ8</f>
        <v>110407</v>
      </c>
      <c r="DP8" s="369">
        <f t="shared" si="12"/>
        <v>743434863.92999876</v>
      </c>
      <c r="DQ8" s="369">
        <f t="shared" si="13"/>
        <v>30</v>
      </c>
      <c r="DR8" s="369">
        <f t="shared" si="14"/>
        <v>40928.229999999996</v>
      </c>
      <c r="DS8" s="370"/>
      <c r="DT8" s="263"/>
      <c r="DU8" s="371"/>
      <c r="DV8" s="369">
        <f>+DR8</f>
        <v>40928.229999999996</v>
      </c>
      <c r="DW8" s="372">
        <f>+DV8/DV15</f>
        <v>4.4279822981540175E-3</v>
      </c>
      <c r="DX8" s="381"/>
      <c r="DY8" s="260">
        <v>109398</v>
      </c>
      <c r="DZ8" s="260">
        <v>735740250.83000481</v>
      </c>
      <c r="EA8" s="260">
        <v>12</v>
      </c>
      <c r="EB8" s="260">
        <v>23949.19</v>
      </c>
      <c r="EC8" s="259"/>
      <c r="ED8" s="260">
        <v>1005</v>
      </c>
      <c r="EE8" s="260">
        <v>7662478.4499999965</v>
      </c>
      <c r="EF8" s="260">
        <v>1</v>
      </c>
      <c r="EG8" s="260">
        <v>1200</v>
      </c>
      <c r="EH8" s="259"/>
      <c r="EI8" s="369"/>
      <c r="EJ8" s="369"/>
      <c r="EK8" s="369"/>
      <c r="EL8" s="369"/>
      <c r="EM8" s="259"/>
      <c r="EN8" s="369">
        <f t="shared" ref="EN8:EN15" si="87">DY8+ED8+EI8</f>
        <v>110403</v>
      </c>
      <c r="EO8" s="369">
        <f t="shared" si="15"/>
        <v>743402729.28000486</v>
      </c>
      <c r="EP8" s="369">
        <f t="shared" si="16"/>
        <v>13</v>
      </c>
      <c r="EQ8" s="369">
        <f t="shared" si="17"/>
        <v>25149.19</v>
      </c>
      <c r="ER8" s="370"/>
      <c r="ES8" s="263"/>
      <c r="ET8" s="371"/>
      <c r="EU8" s="369">
        <f>+EQ8</f>
        <v>25149.19</v>
      </c>
      <c r="EV8" s="372">
        <f>+EU8/EU15</f>
        <v>3.8232502549817599E-3</v>
      </c>
      <c r="EW8" s="381"/>
      <c r="EX8" s="260">
        <v>110232</v>
      </c>
      <c r="EY8" s="260">
        <v>742670714.96999967</v>
      </c>
      <c r="EZ8" s="260">
        <v>13</v>
      </c>
      <c r="FA8" s="260">
        <v>16521</v>
      </c>
      <c r="FB8" s="259"/>
      <c r="FC8" s="260">
        <v>170</v>
      </c>
      <c r="FD8" s="260">
        <v>722613.35</v>
      </c>
      <c r="FE8" s="260">
        <v>2</v>
      </c>
      <c r="FF8" s="260">
        <v>5848</v>
      </c>
      <c r="FG8" s="259"/>
      <c r="FH8" s="369"/>
      <c r="FI8" s="369"/>
      <c r="FJ8" s="369"/>
      <c r="FK8" s="369"/>
      <c r="FL8" s="259"/>
      <c r="FM8" s="369">
        <f t="shared" ref="FM8:FM15" si="88">EX8+FC8+FH8</f>
        <v>110402</v>
      </c>
      <c r="FN8" s="369">
        <f t="shared" si="18"/>
        <v>743393328.31999969</v>
      </c>
      <c r="FO8" s="369">
        <f t="shared" si="18"/>
        <v>15</v>
      </c>
      <c r="FP8" s="369">
        <f t="shared" si="18"/>
        <v>22369</v>
      </c>
      <c r="FQ8" s="370"/>
      <c r="FR8" s="263"/>
      <c r="FS8" s="371"/>
      <c r="FT8" s="369">
        <f>+FP8</f>
        <v>22369</v>
      </c>
      <c r="FU8" s="372">
        <f>+FT8/FT15</f>
        <v>2.4129158638890699E-3</v>
      </c>
      <c r="FV8" s="378"/>
      <c r="FW8" s="260">
        <v>110241</v>
      </c>
      <c r="FX8" s="260">
        <v>742696048.46999943</v>
      </c>
      <c r="FY8" s="260">
        <v>23</v>
      </c>
      <c r="FZ8" s="260">
        <v>40757</v>
      </c>
      <c r="GA8" s="259"/>
      <c r="GB8" s="260">
        <v>157</v>
      </c>
      <c r="GC8" s="260">
        <v>678519.85</v>
      </c>
      <c r="GD8" s="260">
        <v>4</v>
      </c>
      <c r="GE8" s="260">
        <v>9317.15</v>
      </c>
      <c r="GF8" s="259"/>
      <c r="GG8" s="369"/>
      <c r="GH8" s="369"/>
      <c r="GI8" s="369"/>
      <c r="GJ8" s="369"/>
      <c r="GK8" s="259"/>
      <c r="GL8" s="369">
        <f t="shared" ref="GL8:GL14" si="89">FW8+GB8+GG8</f>
        <v>110398</v>
      </c>
      <c r="GM8" s="369">
        <f t="shared" ref="GM8:GM14" si="90">FX8+GC8+GH8</f>
        <v>743374568.31999946</v>
      </c>
      <c r="GN8" s="369">
        <f t="shared" ref="GN8:GN14" si="91">FY8+GD8+GI8</f>
        <v>27</v>
      </c>
      <c r="GO8" s="369">
        <f t="shared" ref="GO8:GO14" si="92">FZ8+GE8+GJ8</f>
        <v>50074.15</v>
      </c>
      <c r="GP8" s="370"/>
      <c r="GQ8" s="263"/>
      <c r="GR8" s="371"/>
      <c r="GS8" s="369">
        <f>+GO8</f>
        <v>50074.15</v>
      </c>
      <c r="GT8" s="372">
        <f>+GS8/GS15</f>
        <v>6.707869774657739E-3</v>
      </c>
      <c r="GV8" s="260">
        <v>110380</v>
      </c>
      <c r="GW8" s="260">
        <v>743260023.93999994</v>
      </c>
      <c r="GX8" s="260">
        <v>12</v>
      </c>
      <c r="GY8" s="260">
        <v>23829.17</v>
      </c>
      <c r="GZ8" s="259"/>
      <c r="HA8" s="260">
        <v>12</v>
      </c>
      <c r="HB8" s="260">
        <v>57837.170000000006</v>
      </c>
      <c r="HC8" s="260">
        <v>0</v>
      </c>
      <c r="HD8" s="260">
        <v>0</v>
      </c>
      <c r="HE8" s="259"/>
      <c r="HF8" s="369"/>
      <c r="HG8" s="369"/>
      <c r="HH8" s="369"/>
      <c r="HI8" s="369"/>
      <c r="HJ8" s="259"/>
      <c r="HK8" s="369">
        <f t="shared" ref="HK8:HK15" si="93">GV8+HA8+HF8</f>
        <v>110392</v>
      </c>
      <c r="HL8" s="369">
        <f t="shared" si="20"/>
        <v>743317861.1099999</v>
      </c>
      <c r="HM8" s="369">
        <f t="shared" si="21"/>
        <v>12</v>
      </c>
      <c r="HN8" s="369">
        <f t="shared" si="22"/>
        <v>23829.17</v>
      </c>
      <c r="HO8" s="370"/>
      <c r="HP8" s="263"/>
      <c r="HQ8" s="371"/>
      <c r="HR8" s="369">
        <f>+HN8</f>
        <v>23829.17</v>
      </c>
      <c r="HS8" s="372">
        <f>+HR8/HR15</f>
        <v>3.7021278005234136E-3</v>
      </c>
      <c r="HT8" s="101"/>
      <c r="HU8" s="260">
        <v>110372</v>
      </c>
      <c r="HV8" s="260">
        <v>743221820.94999981</v>
      </c>
      <c r="HW8" s="260">
        <v>10</v>
      </c>
      <c r="HX8" s="260">
        <v>15132</v>
      </c>
      <c r="HY8" s="259"/>
      <c r="HZ8" s="260">
        <v>10</v>
      </c>
      <c r="IA8" s="260">
        <v>56124.090000000004</v>
      </c>
      <c r="IB8" s="260">
        <v>0</v>
      </c>
      <c r="IC8" s="260">
        <v>0</v>
      </c>
      <c r="ID8" s="259"/>
      <c r="IE8" s="369"/>
      <c r="IF8" s="369"/>
      <c r="IG8" s="369"/>
      <c r="IH8" s="369"/>
      <c r="II8" s="259"/>
      <c r="IJ8" s="369">
        <f t="shared" ref="IJ8:IJ15" si="94">HU8+HZ8+IE8</f>
        <v>110382</v>
      </c>
      <c r="IK8" s="369">
        <f t="shared" si="23"/>
        <v>743277945.03999984</v>
      </c>
      <c r="IL8" s="369">
        <f t="shared" si="24"/>
        <v>10</v>
      </c>
      <c r="IM8" s="369">
        <f t="shared" si="25"/>
        <v>15132</v>
      </c>
      <c r="IN8" s="370"/>
      <c r="IO8" s="263"/>
      <c r="IP8" s="371"/>
      <c r="IQ8" s="369">
        <f>+IM8</f>
        <v>15132</v>
      </c>
      <c r="IR8" s="372">
        <f>+IQ8/IQ15</f>
        <v>2.4726794494084737E-3</v>
      </c>
      <c r="IT8" s="260">
        <v>110369</v>
      </c>
      <c r="IU8" s="260">
        <v>743205216.75999975</v>
      </c>
      <c r="IV8" s="260">
        <v>14</v>
      </c>
      <c r="IW8" s="260">
        <v>32760.91</v>
      </c>
      <c r="IX8" s="259"/>
      <c r="IY8" s="260">
        <v>10</v>
      </c>
      <c r="IZ8" s="260">
        <v>54901.630000000005</v>
      </c>
      <c r="JA8" s="260">
        <v>0</v>
      </c>
      <c r="JB8" s="260">
        <v>0</v>
      </c>
      <c r="JC8" s="259"/>
      <c r="JD8" s="369"/>
      <c r="JE8" s="369"/>
      <c r="JF8" s="369"/>
      <c r="JG8" s="369"/>
      <c r="JH8" s="259"/>
      <c r="JI8" s="369">
        <f t="shared" ref="JI8:JI15" si="95">IT8+IY8+JD8</f>
        <v>110379</v>
      </c>
      <c r="JJ8" s="369">
        <f t="shared" si="26"/>
        <v>743260118.38999975</v>
      </c>
      <c r="JK8" s="369">
        <f t="shared" si="27"/>
        <v>14</v>
      </c>
      <c r="JL8" s="369">
        <f t="shared" si="28"/>
        <v>32760.91</v>
      </c>
      <c r="JM8" s="370"/>
      <c r="JN8" s="263"/>
      <c r="JO8" s="371"/>
      <c r="JP8" s="369">
        <f>+JL8</f>
        <v>32760.91</v>
      </c>
      <c r="JQ8" s="372">
        <f>+JP8/JP15</f>
        <v>5.5250097002882536E-3</v>
      </c>
      <c r="JS8" s="260">
        <v>110363</v>
      </c>
      <c r="JT8" s="260">
        <v>743167648.2299943</v>
      </c>
      <c r="JU8" s="260">
        <v>0</v>
      </c>
      <c r="JV8" s="260">
        <v>0</v>
      </c>
      <c r="JW8" s="259"/>
      <c r="JX8" s="260">
        <v>11</v>
      </c>
      <c r="JY8" s="260">
        <v>58038.7</v>
      </c>
      <c r="JZ8" s="260"/>
      <c r="KA8" s="260"/>
      <c r="KB8" s="259"/>
      <c r="KC8" s="369"/>
      <c r="KD8" s="369"/>
      <c r="KE8" s="369"/>
      <c r="KF8" s="369"/>
      <c r="KG8" s="259"/>
      <c r="KH8" s="369">
        <f t="shared" ref="KH8:KH15" si="96">JS8+JX8+KC8</f>
        <v>110374</v>
      </c>
      <c r="KI8" s="369">
        <f t="shared" si="29"/>
        <v>743225686.92999434</v>
      </c>
      <c r="KJ8" s="369">
        <f t="shared" si="30"/>
        <v>0</v>
      </c>
      <c r="KK8" s="369">
        <f t="shared" si="31"/>
        <v>0</v>
      </c>
      <c r="KL8" s="370"/>
      <c r="KM8" s="263"/>
      <c r="KN8" s="371"/>
      <c r="KO8" s="369">
        <f>+KK8</f>
        <v>0</v>
      </c>
      <c r="KP8" s="372">
        <f>+KO8/KO15</f>
        <v>0</v>
      </c>
      <c r="KR8" s="260">
        <f t="shared" si="32"/>
        <v>96726.25</v>
      </c>
      <c r="KS8" s="260">
        <f t="shared" si="32"/>
        <v>643046484.64583313</v>
      </c>
      <c r="KT8" s="260">
        <f t="shared" si="32"/>
        <v>19.5</v>
      </c>
      <c r="KU8" s="260">
        <f>G8+AF8+BE8+CD8+DC8+EB8+FA8+FZ8+GY8+HX8+IW8+JV8</f>
        <v>404024.83999999997</v>
      </c>
      <c r="KV8" s="259"/>
      <c r="KW8" s="260">
        <f t="shared" si="33"/>
        <v>1016.5833333333334</v>
      </c>
      <c r="KX8" s="260">
        <f t="shared" si="33"/>
        <v>7014986.8274999997</v>
      </c>
      <c r="KY8" s="260">
        <f t="shared" si="33"/>
        <v>5.3636363636363633</v>
      </c>
      <c r="KZ8" s="260">
        <f>L8+AK8+BJ8+CI8+DH8+EG8+FF8+GE8+HD8+IC8+JB8+KA8</f>
        <v>49953.65</v>
      </c>
      <c r="LA8" s="259"/>
      <c r="LB8" s="369"/>
      <c r="LC8" s="369"/>
      <c r="LD8" s="369"/>
      <c r="LE8" s="369"/>
      <c r="LF8" s="259"/>
      <c r="LG8" s="369">
        <f t="shared" ref="LG8:LG15" si="97">KR8+KW8+LB8</f>
        <v>97742.833333333328</v>
      </c>
      <c r="LH8" s="369">
        <f t="shared" si="34"/>
        <v>650061471.47333312</v>
      </c>
      <c r="LI8" s="369">
        <f t="shared" si="35"/>
        <v>24.863636363636363</v>
      </c>
      <c r="LJ8" s="369">
        <f t="shared" si="36"/>
        <v>453978.49</v>
      </c>
      <c r="LK8" s="370"/>
      <c r="LL8" s="263"/>
      <c r="LM8" s="371"/>
      <c r="LN8" s="369">
        <f>+LJ8</f>
        <v>453978.49</v>
      </c>
      <c r="LO8" s="372">
        <f>+LN8/LN15</f>
        <v>4.9900751243766514E-3</v>
      </c>
      <c r="LQ8" s="260">
        <v>110363</v>
      </c>
      <c r="LR8" s="260">
        <v>743167648.22999227</v>
      </c>
      <c r="LS8" s="260">
        <v>8</v>
      </c>
      <c r="LT8" s="260">
        <v>14597</v>
      </c>
      <c r="LU8" s="259"/>
      <c r="LV8" s="260">
        <v>11</v>
      </c>
      <c r="LW8" s="260">
        <v>58038.7</v>
      </c>
      <c r="LX8" s="260"/>
      <c r="LY8" s="260"/>
      <c r="LZ8" s="259"/>
      <c r="MA8" s="369"/>
      <c r="MB8" s="369"/>
      <c r="MC8" s="369"/>
      <c r="MD8" s="369"/>
      <c r="ME8" s="259"/>
      <c r="MF8" s="369">
        <f t="shared" ref="MF8:MF15" si="98">LQ8+LV8+MA8</f>
        <v>110374</v>
      </c>
      <c r="MG8" s="369">
        <f t="shared" si="37"/>
        <v>743225686.92999232</v>
      </c>
      <c r="MH8" s="369">
        <f t="shared" si="38"/>
        <v>8</v>
      </c>
      <c r="MI8" s="369">
        <f t="shared" si="39"/>
        <v>14597</v>
      </c>
      <c r="MJ8" s="370"/>
      <c r="MK8" s="263"/>
      <c r="ML8" s="371"/>
      <c r="MM8" s="369">
        <f>+MI8</f>
        <v>14597</v>
      </c>
      <c r="MN8" s="372">
        <f>+MM8/MM15</f>
        <v>2.8675241031931808E-3</v>
      </c>
      <c r="MO8" s="381"/>
      <c r="MP8" s="260">
        <v>110362</v>
      </c>
      <c r="MQ8" s="260">
        <v>743153051.35000241</v>
      </c>
      <c r="MR8" s="260">
        <v>1</v>
      </c>
      <c r="MS8" s="260">
        <v>3933</v>
      </c>
      <c r="MT8" s="259"/>
      <c r="MU8" s="260">
        <v>10</v>
      </c>
      <c r="MV8" s="260">
        <v>56421.71</v>
      </c>
      <c r="MW8" s="260"/>
      <c r="MX8" s="260"/>
      <c r="MY8" s="259"/>
      <c r="MZ8" s="369"/>
      <c r="NA8" s="369"/>
      <c r="NB8" s="369"/>
      <c r="NC8" s="369"/>
      <c r="ND8" s="259"/>
      <c r="NE8" s="369">
        <f t="shared" ref="NE8:NE15" si="99">MP8+MU8+MZ8</f>
        <v>110372</v>
      </c>
      <c r="NF8" s="369">
        <f t="shared" si="40"/>
        <v>743209473.06000245</v>
      </c>
      <c r="NG8" s="369">
        <f t="shared" si="41"/>
        <v>1</v>
      </c>
      <c r="NH8" s="369">
        <f t="shared" si="42"/>
        <v>3933</v>
      </c>
      <c r="NI8" s="370"/>
      <c r="NJ8" s="263"/>
      <c r="NK8" s="371"/>
      <c r="NL8" s="369">
        <f>+NH8</f>
        <v>3933</v>
      </c>
      <c r="NM8" s="372">
        <f>+NL8/NL15</f>
        <v>9.4285783369032073E-4</v>
      </c>
      <c r="NN8" s="381"/>
      <c r="NO8" s="260"/>
      <c r="NP8" s="260"/>
      <c r="NQ8" s="260"/>
      <c r="NR8" s="260"/>
      <c r="NS8" s="259"/>
      <c r="NT8" s="260"/>
      <c r="NU8" s="260"/>
      <c r="NV8" s="260"/>
      <c r="NW8" s="260"/>
      <c r="NX8" s="259"/>
      <c r="NY8" s="369"/>
      <c r="NZ8" s="369"/>
      <c r="OA8" s="369"/>
      <c r="OB8" s="369"/>
      <c r="OC8" s="259"/>
      <c r="OD8" s="369">
        <f t="shared" ref="OD8:OD15" si="100">NO8+NT8+NY8</f>
        <v>0</v>
      </c>
      <c r="OE8" s="369">
        <f t="shared" si="43"/>
        <v>0</v>
      </c>
      <c r="OF8" s="369">
        <f t="shared" si="44"/>
        <v>0</v>
      </c>
      <c r="OG8" s="369">
        <f t="shared" si="45"/>
        <v>0</v>
      </c>
      <c r="OH8" s="370"/>
      <c r="OI8" s="263"/>
      <c r="OJ8" s="371"/>
      <c r="OK8" s="369">
        <f>+OG8</f>
        <v>0</v>
      </c>
      <c r="OL8" s="372" t="e">
        <f>+OK8/OK15</f>
        <v>#DIV/0!</v>
      </c>
      <c r="OM8" s="381"/>
      <c r="ON8" s="260"/>
      <c r="OO8" s="260"/>
      <c r="OP8" s="260"/>
      <c r="OQ8" s="260"/>
      <c r="OR8" s="259"/>
      <c r="OS8" s="260"/>
      <c r="OT8" s="260"/>
      <c r="OU8" s="260"/>
      <c r="OV8" s="260"/>
      <c r="OW8" s="259"/>
      <c r="OX8" s="369"/>
      <c r="OY8" s="369"/>
      <c r="OZ8" s="369"/>
      <c r="PA8" s="369"/>
      <c r="PB8" s="259"/>
      <c r="PC8" s="369">
        <f t="shared" ref="PC8:PC15" si="101">ON8+OS8+OX8</f>
        <v>0</v>
      </c>
      <c r="PD8" s="369">
        <f t="shared" si="46"/>
        <v>0</v>
      </c>
      <c r="PE8" s="369">
        <f t="shared" si="47"/>
        <v>0</v>
      </c>
      <c r="PF8" s="369">
        <f t="shared" si="48"/>
        <v>0</v>
      </c>
      <c r="PG8" s="370"/>
      <c r="PH8" s="263"/>
      <c r="PI8" s="371"/>
      <c r="PJ8" s="369">
        <f>+PF8</f>
        <v>0</v>
      </c>
      <c r="PK8" s="372" t="e">
        <f>+PJ8/PJ15</f>
        <v>#DIV/0!</v>
      </c>
      <c r="PL8" s="381"/>
      <c r="PM8" s="260"/>
      <c r="PN8" s="260"/>
      <c r="PO8" s="260"/>
      <c r="PP8" s="260"/>
      <c r="PQ8" s="259"/>
      <c r="PR8" s="260"/>
      <c r="PS8" s="260"/>
      <c r="PT8" s="260"/>
      <c r="PU8" s="260"/>
      <c r="PV8" s="259"/>
      <c r="PW8" s="369"/>
      <c r="PX8" s="369"/>
      <c r="PY8" s="369"/>
      <c r="PZ8" s="369"/>
      <c r="QA8" s="259"/>
      <c r="QB8" s="369">
        <f t="shared" ref="QB8:QB15" si="102">PM8+PR8+PW8</f>
        <v>0</v>
      </c>
      <c r="QC8" s="369">
        <f t="shared" si="49"/>
        <v>0</v>
      </c>
      <c r="QD8" s="369">
        <f t="shared" si="50"/>
        <v>0</v>
      </c>
      <c r="QE8" s="369">
        <f t="shared" si="51"/>
        <v>0</v>
      </c>
      <c r="QF8" s="370"/>
      <c r="QG8" s="263"/>
      <c r="QH8" s="371"/>
      <c r="QI8" s="369">
        <f>+QE8</f>
        <v>0</v>
      </c>
      <c r="QJ8" s="372" t="e">
        <f>+QI8/QI15</f>
        <v>#DIV/0!</v>
      </c>
      <c r="QK8" s="381"/>
      <c r="QL8" s="260"/>
      <c r="QM8" s="260"/>
      <c r="QN8" s="260"/>
      <c r="QO8" s="260"/>
      <c r="QP8" s="259"/>
      <c r="QQ8" s="260"/>
      <c r="QR8" s="260"/>
      <c r="QS8" s="260"/>
      <c r="QT8" s="260"/>
      <c r="QU8" s="259"/>
      <c r="QV8" s="369"/>
      <c r="QW8" s="369"/>
      <c r="QX8" s="369"/>
      <c r="QY8" s="369"/>
      <c r="QZ8" s="259"/>
      <c r="RA8" s="369">
        <f t="shared" ref="RA8:RA15" si="103">QL8+QQ8+QV8</f>
        <v>0</v>
      </c>
      <c r="RB8" s="369">
        <f t="shared" si="52"/>
        <v>0</v>
      </c>
      <c r="RC8" s="369">
        <f t="shared" si="53"/>
        <v>0</v>
      </c>
      <c r="RD8" s="369">
        <f t="shared" si="54"/>
        <v>0</v>
      </c>
      <c r="RE8" s="370"/>
      <c r="RF8" s="263"/>
      <c r="RG8" s="371"/>
      <c r="RH8" s="369">
        <f>+RD8</f>
        <v>0</v>
      </c>
      <c r="RI8" s="372" t="e">
        <f>+RH8/RH15</f>
        <v>#DIV/0!</v>
      </c>
      <c r="RJ8" s="381"/>
      <c r="RK8" s="260"/>
      <c r="RL8" s="260"/>
      <c r="RM8" s="260"/>
      <c r="RN8" s="260"/>
      <c r="RO8" s="259"/>
      <c r="RP8" s="260"/>
      <c r="RQ8" s="260"/>
      <c r="RR8" s="260"/>
      <c r="RS8" s="260"/>
      <c r="RT8" s="259"/>
      <c r="RU8" s="369"/>
      <c r="RV8" s="369"/>
      <c r="RW8" s="369"/>
      <c r="RX8" s="369"/>
      <c r="RY8" s="259"/>
      <c r="RZ8" s="369">
        <f t="shared" ref="RZ8:RZ15" si="104">RK8+RP8+RU8</f>
        <v>0</v>
      </c>
      <c r="SA8" s="369">
        <f t="shared" si="55"/>
        <v>0</v>
      </c>
      <c r="SB8" s="369">
        <f t="shared" si="56"/>
        <v>0</v>
      </c>
      <c r="SC8" s="369">
        <f t="shared" si="57"/>
        <v>0</v>
      </c>
      <c r="SD8" s="370"/>
      <c r="SE8" s="263"/>
      <c r="SF8" s="371"/>
      <c r="SG8" s="369">
        <f>+SC8</f>
        <v>0</v>
      </c>
      <c r="SH8" s="372" t="e">
        <f>+SG8/SG15</f>
        <v>#DIV/0!</v>
      </c>
      <c r="SI8" s="378"/>
      <c r="SJ8" s="260"/>
      <c r="SK8" s="260"/>
      <c r="SL8" s="260"/>
      <c r="SM8" s="260"/>
      <c r="SN8" s="259"/>
      <c r="SO8" s="260"/>
      <c r="SP8" s="260"/>
      <c r="SQ8" s="260"/>
      <c r="SR8" s="260"/>
      <c r="SS8" s="259"/>
      <c r="ST8" s="369"/>
      <c r="SU8" s="369"/>
      <c r="SV8" s="369"/>
      <c r="SW8" s="369"/>
      <c r="SX8" s="259"/>
      <c r="SY8" s="369">
        <f t="shared" ref="SY8:SY15" si="105">SJ8+SO8+ST8</f>
        <v>0</v>
      </c>
      <c r="SZ8" s="369">
        <f t="shared" si="58"/>
        <v>0</v>
      </c>
      <c r="TA8" s="369">
        <f t="shared" si="59"/>
        <v>0</v>
      </c>
      <c r="TB8" s="369">
        <f t="shared" si="60"/>
        <v>0</v>
      </c>
      <c r="TC8" s="370"/>
      <c r="TD8" s="263"/>
      <c r="TE8" s="371"/>
      <c r="TF8" s="369">
        <f>+TB8</f>
        <v>0</v>
      </c>
      <c r="TG8" s="372" t="e">
        <f>+TF8/TF15</f>
        <v>#DIV/0!</v>
      </c>
      <c r="TI8" s="260"/>
      <c r="TJ8" s="260"/>
      <c r="TK8" s="260"/>
      <c r="TL8" s="260"/>
      <c r="TM8" s="259"/>
      <c r="TN8" s="260"/>
      <c r="TO8" s="260"/>
      <c r="TP8" s="260"/>
      <c r="TQ8" s="260"/>
      <c r="TR8" s="259"/>
      <c r="TS8" s="369"/>
      <c r="TT8" s="369"/>
      <c r="TU8" s="369"/>
      <c r="TV8" s="369"/>
      <c r="TW8" s="259"/>
      <c r="TX8" s="369">
        <f t="shared" ref="TX8:TX15" si="106">TI8+TN8+TS8</f>
        <v>0</v>
      </c>
      <c r="TY8" s="369">
        <f t="shared" si="61"/>
        <v>0</v>
      </c>
      <c r="TZ8" s="369">
        <f t="shared" si="62"/>
        <v>0</v>
      </c>
      <c r="UA8" s="369">
        <f t="shared" si="63"/>
        <v>0</v>
      </c>
      <c r="UB8" s="370"/>
      <c r="UC8" s="263"/>
      <c r="UD8" s="371"/>
      <c r="UE8" s="369">
        <f>+UA8</f>
        <v>0</v>
      </c>
      <c r="UF8" s="372" t="e">
        <f>+UE8/UE15</f>
        <v>#DIV/0!</v>
      </c>
      <c r="UG8" s="101"/>
      <c r="UH8" s="260"/>
      <c r="UI8" s="260"/>
      <c r="UJ8" s="260"/>
      <c r="UK8" s="260"/>
      <c r="UL8" s="259"/>
      <c r="UM8" s="260"/>
      <c r="UN8" s="260"/>
      <c r="UO8" s="260"/>
      <c r="UP8" s="260"/>
      <c r="UQ8" s="259"/>
      <c r="UR8" s="369"/>
      <c r="US8" s="369"/>
      <c r="UT8" s="369"/>
      <c r="UU8" s="369"/>
      <c r="UV8" s="259"/>
      <c r="UW8" s="369">
        <f t="shared" ref="UW8:UW15" si="107">UH8+UM8+UR8</f>
        <v>0</v>
      </c>
      <c r="UX8" s="369">
        <f t="shared" si="64"/>
        <v>0</v>
      </c>
      <c r="UY8" s="369">
        <f t="shared" si="65"/>
        <v>0</v>
      </c>
      <c r="UZ8" s="369">
        <f t="shared" si="66"/>
        <v>0</v>
      </c>
      <c r="VA8" s="370"/>
      <c r="VB8" s="263"/>
      <c r="VC8" s="371"/>
      <c r="VD8" s="369">
        <f>+UZ8</f>
        <v>0</v>
      </c>
      <c r="VE8" s="372" t="e">
        <f>+VD8/VD15</f>
        <v>#DIV/0!</v>
      </c>
      <c r="VG8" s="260"/>
      <c r="VH8" s="260"/>
      <c r="VI8" s="260"/>
      <c r="VJ8" s="260"/>
      <c r="VK8" s="259"/>
      <c r="VL8" s="260"/>
      <c r="VM8" s="260"/>
      <c r="VN8" s="260"/>
      <c r="VO8" s="260"/>
      <c r="VP8" s="259"/>
      <c r="VQ8" s="369"/>
      <c r="VR8" s="369"/>
      <c r="VS8" s="369"/>
      <c r="VT8" s="369"/>
      <c r="VU8" s="259"/>
      <c r="VV8" s="369">
        <f t="shared" ref="VV8:VV15" si="108">VG8+VL8+VQ8</f>
        <v>0</v>
      </c>
      <c r="VW8" s="369">
        <f t="shared" si="67"/>
        <v>0</v>
      </c>
      <c r="VX8" s="369">
        <f t="shared" si="68"/>
        <v>0</v>
      </c>
      <c r="VY8" s="369">
        <f t="shared" si="69"/>
        <v>0</v>
      </c>
      <c r="VZ8" s="370"/>
      <c r="WA8" s="263"/>
      <c r="WB8" s="371"/>
      <c r="WC8" s="369">
        <f>+VY8</f>
        <v>0</v>
      </c>
      <c r="WD8" s="372" t="e">
        <f>+WC8/WC15</f>
        <v>#DIV/0!</v>
      </c>
      <c r="WF8" s="260"/>
      <c r="WG8" s="260"/>
      <c r="WH8" s="260"/>
      <c r="WI8" s="260"/>
      <c r="WJ8" s="259"/>
      <c r="WK8" s="260"/>
      <c r="WL8" s="260"/>
      <c r="WM8" s="260"/>
      <c r="WN8" s="260"/>
      <c r="WO8" s="259"/>
      <c r="WP8" s="369"/>
      <c r="WQ8" s="369"/>
      <c r="WR8" s="369"/>
      <c r="WS8" s="369"/>
      <c r="WT8" s="259"/>
      <c r="WU8" s="369">
        <f t="shared" ref="WU8:WU15" si="109">WF8+WK8+WP8</f>
        <v>0</v>
      </c>
      <c r="WV8" s="369">
        <f t="shared" si="70"/>
        <v>0</v>
      </c>
      <c r="WW8" s="369">
        <f t="shared" si="71"/>
        <v>0</v>
      </c>
      <c r="WX8" s="369">
        <f t="shared" si="72"/>
        <v>0</v>
      </c>
      <c r="WY8" s="370"/>
      <c r="WZ8" s="263"/>
      <c r="XA8" s="371"/>
      <c r="XB8" s="369">
        <f>+WX8</f>
        <v>0</v>
      </c>
      <c r="XC8" s="372" t="e">
        <f>+XB8/XB15</f>
        <v>#DIV/0!</v>
      </c>
      <c r="XE8" s="260">
        <f t="shared" si="73"/>
        <v>110362.5</v>
      </c>
      <c r="XF8" s="260">
        <f t="shared" si="74"/>
        <v>743160349.78999734</v>
      </c>
      <c r="XG8" s="260">
        <f t="shared" si="75"/>
        <v>4.5</v>
      </c>
      <c r="XH8" s="260">
        <f>LT8+MS8+NR8+OQ8+PP8+QO8+RN8+SM8+TL8+UK8+VJ8+WI8</f>
        <v>18530</v>
      </c>
      <c r="XI8" s="259"/>
      <c r="XJ8" s="260">
        <f t="shared" si="76"/>
        <v>10.5</v>
      </c>
      <c r="XK8" s="260">
        <f t="shared" si="77"/>
        <v>57230.205000000002</v>
      </c>
      <c r="XL8" s="260"/>
      <c r="XM8" s="260">
        <f>LY8+MX8+NW8+OV8+PU8+QT8+RS8+SR8+TQ8+UP8+VO8+WN8</f>
        <v>0</v>
      </c>
      <c r="XN8" s="259"/>
      <c r="XO8" s="369"/>
      <c r="XP8" s="369"/>
      <c r="XQ8" s="369"/>
      <c r="XR8" s="369"/>
      <c r="XS8" s="259"/>
      <c r="XT8" s="369">
        <f t="shared" ref="XT8:XT15" si="110">XE8+XJ8+XO8</f>
        <v>110373</v>
      </c>
      <c r="XU8" s="369">
        <f t="shared" si="79"/>
        <v>743217579.99499738</v>
      </c>
      <c r="XV8" s="369">
        <f t="shared" si="80"/>
        <v>4.5</v>
      </c>
      <c r="XW8" s="369">
        <f t="shared" si="81"/>
        <v>18530</v>
      </c>
      <c r="XX8" s="370"/>
      <c r="XY8" s="263"/>
      <c r="XZ8" s="371"/>
      <c r="YA8" s="369">
        <f>+XW8</f>
        <v>18530</v>
      </c>
      <c r="YB8" s="372">
        <f>+YA8/YA15</f>
        <v>2.0006878263254917E-3</v>
      </c>
    </row>
    <row r="9" spans="2:652" ht="15" customHeight="1" x14ac:dyDescent="0.25">
      <c r="B9" s="87" t="s">
        <v>97</v>
      </c>
      <c r="C9" s="382"/>
      <c r="D9" s="260">
        <v>4738</v>
      </c>
      <c r="E9" s="260">
        <v>246670125.19999999</v>
      </c>
      <c r="F9" s="260"/>
      <c r="G9" s="260"/>
      <c r="H9" s="259"/>
      <c r="I9" s="260">
        <v>3721</v>
      </c>
      <c r="J9" s="260">
        <v>235324176.95999995</v>
      </c>
      <c r="K9" s="260"/>
      <c r="L9" s="260"/>
      <c r="M9" s="259"/>
      <c r="N9" s="369"/>
      <c r="O9" s="369"/>
      <c r="P9" s="369"/>
      <c r="Q9" s="369"/>
      <c r="R9" s="259"/>
      <c r="S9" s="369">
        <f t="shared" si="82"/>
        <v>8459</v>
      </c>
      <c r="T9" s="369">
        <f t="shared" si="0"/>
        <v>481994302.15999997</v>
      </c>
      <c r="U9" s="369">
        <f t="shared" si="1"/>
        <v>0</v>
      </c>
      <c r="V9" s="369">
        <f t="shared" si="2"/>
        <v>0</v>
      </c>
      <c r="W9" s="370"/>
      <c r="X9" s="263"/>
      <c r="Y9" s="371"/>
      <c r="Z9" s="263"/>
      <c r="AA9" s="372"/>
      <c r="AB9" s="382"/>
      <c r="AC9" s="260">
        <v>4698</v>
      </c>
      <c r="AD9" s="260">
        <v>253970116.10000002</v>
      </c>
      <c r="AE9" s="260"/>
      <c r="AF9" s="260"/>
      <c r="AG9" s="259"/>
      <c r="AH9" s="260">
        <v>3893</v>
      </c>
      <c r="AI9" s="260">
        <v>238156710.13</v>
      </c>
      <c r="AJ9" s="260"/>
      <c r="AK9" s="260"/>
      <c r="AL9" s="259"/>
      <c r="AM9" s="369"/>
      <c r="AN9" s="369"/>
      <c r="AO9" s="369"/>
      <c r="AP9" s="369"/>
      <c r="AQ9" s="259"/>
      <c r="AR9" s="369">
        <f t="shared" si="83"/>
        <v>8591</v>
      </c>
      <c r="AS9" s="369">
        <f t="shared" si="3"/>
        <v>492126826.23000002</v>
      </c>
      <c r="AT9" s="369">
        <f t="shared" si="4"/>
        <v>0</v>
      </c>
      <c r="AU9" s="369">
        <f t="shared" si="5"/>
        <v>0</v>
      </c>
      <c r="AV9" s="370"/>
      <c r="AW9" s="263"/>
      <c r="AX9" s="371"/>
      <c r="AY9" s="263"/>
      <c r="AZ9" s="372"/>
      <c r="BA9" s="382"/>
      <c r="BB9" s="260">
        <v>4855</v>
      </c>
      <c r="BC9" s="260">
        <v>246829360.09</v>
      </c>
      <c r="BD9" s="260"/>
      <c r="BE9" s="260"/>
      <c r="BF9" s="259"/>
      <c r="BG9" s="260">
        <v>4628</v>
      </c>
      <c r="BH9" s="260">
        <v>253333374.72000003</v>
      </c>
      <c r="BI9" s="260"/>
      <c r="BJ9" s="260"/>
      <c r="BK9" s="259"/>
      <c r="BL9" s="369"/>
      <c r="BM9" s="369"/>
      <c r="BN9" s="369"/>
      <c r="BO9" s="369"/>
      <c r="BP9" s="259"/>
      <c r="BQ9" s="369">
        <f t="shared" si="84"/>
        <v>9483</v>
      </c>
      <c r="BR9" s="369">
        <f t="shared" si="6"/>
        <v>500162734.81000006</v>
      </c>
      <c r="BS9" s="369">
        <f t="shared" si="7"/>
        <v>0</v>
      </c>
      <c r="BT9" s="369">
        <f t="shared" si="8"/>
        <v>0</v>
      </c>
      <c r="BU9" s="370"/>
      <c r="BV9" s="263"/>
      <c r="BW9" s="371"/>
      <c r="BX9" s="263"/>
      <c r="BY9" s="372"/>
      <c r="BZ9" s="382"/>
      <c r="CA9" s="260">
        <v>4304</v>
      </c>
      <c r="CB9" s="260">
        <v>246817712.51999998</v>
      </c>
      <c r="CC9" s="260"/>
      <c r="CD9" s="260"/>
      <c r="CE9" s="259"/>
      <c r="CF9" s="260">
        <v>4848</v>
      </c>
      <c r="CG9" s="260">
        <v>286940478.37</v>
      </c>
      <c r="CH9" s="260"/>
      <c r="CI9" s="260"/>
      <c r="CJ9" s="259"/>
      <c r="CK9" s="369"/>
      <c r="CL9" s="369"/>
      <c r="CM9" s="369"/>
      <c r="CN9" s="369"/>
      <c r="CO9" s="259"/>
      <c r="CP9" s="369">
        <f t="shared" si="85"/>
        <v>9152</v>
      </c>
      <c r="CQ9" s="369">
        <f t="shared" si="9"/>
        <v>533758190.88999999</v>
      </c>
      <c r="CR9" s="369">
        <f t="shared" si="10"/>
        <v>0</v>
      </c>
      <c r="CS9" s="369">
        <f t="shared" si="11"/>
        <v>0</v>
      </c>
      <c r="CT9" s="370"/>
      <c r="CU9" s="263"/>
      <c r="CV9" s="371"/>
      <c r="CW9" s="263"/>
      <c r="CX9" s="372"/>
      <c r="CY9" s="382"/>
      <c r="CZ9" s="260">
        <v>4842</v>
      </c>
      <c r="DA9" s="260">
        <v>270983967.04000008</v>
      </c>
      <c r="DB9" s="260"/>
      <c r="DC9" s="260"/>
      <c r="DD9" s="259"/>
      <c r="DE9" s="260">
        <v>4073</v>
      </c>
      <c r="DF9" s="260">
        <v>249842805.89999995</v>
      </c>
      <c r="DG9" s="260"/>
      <c r="DH9" s="260"/>
      <c r="DI9" s="259"/>
      <c r="DJ9" s="369"/>
      <c r="DK9" s="369"/>
      <c r="DL9" s="369"/>
      <c r="DM9" s="369"/>
      <c r="DN9" s="259"/>
      <c r="DO9" s="369">
        <f t="shared" si="86"/>
        <v>8915</v>
      </c>
      <c r="DP9" s="369">
        <f t="shared" si="12"/>
        <v>520826772.94000006</v>
      </c>
      <c r="DQ9" s="369">
        <f t="shared" si="13"/>
        <v>0</v>
      </c>
      <c r="DR9" s="369">
        <f t="shared" si="14"/>
        <v>0</v>
      </c>
      <c r="DS9" s="370"/>
      <c r="DT9" s="263"/>
      <c r="DU9" s="371"/>
      <c r="DV9" s="263"/>
      <c r="DW9" s="372"/>
      <c r="DX9" s="382"/>
      <c r="DY9" s="260">
        <v>5163</v>
      </c>
      <c r="DZ9" s="260">
        <v>283725876.4000001</v>
      </c>
      <c r="EA9" s="260"/>
      <c r="EB9" s="260"/>
      <c r="EC9" s="259"/>
      <c r="ED9" s="260">
        <v>3921</v>
      </c>
      <c r="EE9" s="260">
        <v>242387756.67000002</v>
      </c>
      <c r="EF9" s="260"/>
      <c r="EG9" s="260"/>
      <c r="EH9" s="259"/>
      <c r="EI9" s="369"/>
      <c r="EJ9" s="369"/>
      <c r="EK9" s="369"/>
      <c r="EL9" s="369"/>
      <c r="EM9" s="259"/>
      <c r="EN9" s="369">
        <f t="shared" si="87"/>
        <v>9084</v>
      </c>
      <c r="EO9" s="369">
        <f t="shared" si="15"/>
        <v>526113633.07000011</v>
      </c>
      <c r="EP9" s="369">
        <f t="shared" si="16"/>
        <v>0</v>
      </c>
      <c r="EQ9" s="369">
        <f t="shared" si="17"/>
        <v>0</v>
      </c>
      <c r="ER9" s="370"/>
      <c r="ES9" s="263"/>
      <c r="ET9" s="371"/>
      <c r="EU9" s="263"/>
      <c r="EV9" s="372"/>
      <c r="EW9" s="382"/>
      <c r="EX9" s="260">
        <v>4890</v>
      </c>
      <c r="EY9" s="260">
        <v>266789418.27000004</v>
      </c>
      <c r="EZ9" s="260"/>
      <c r="FA9" s="260"/>
      <c r="FB9" s="259"/>
      <c r="FC9" s="260">
        <v>2997</v>
      </c>
      <c r="FD9" s="260">
        <v>199098132.85000002</v>
      </c>
      <c r="FE9" s="260"/>
      <c r="FF9" s="260"/>
      <c r="FG9" s="259"/>
      <c r="FH9" s="369"/>
      <c r="FI9" s="369"/>
      <c r="FJ9" s="369"/>
      <c r="FK9" s="369"/>
      <c r="FL9" s="259"/>
      <c r="FM9" s="369">
        <f t="shared" si="88"/>
        <v>7887</v>
      </c>
      <c r="FN9" s="369">
        <f t="shared" si="18"/>
        <v>465887551.12000006</v>
      </c>
      <c r="FO9" s="369">
        <f t="shared" si="18"/>
        <v>0</v>
      </c>
      <c r="FP9" s="369">
        <f t="shared" si="18"/>
        <v>0</v>
      </c>
      <c r="FQ9" s="370"/>
      <c r="FR9" s="263"/>
      <c r="FS9" s="371"/>
      <c r="FT9" s="263"/>
      <c r="FU9" s="372"/>
      <c r="FV9" s="379"/>
      <c r="FW9" s="260">
        <v>5516</v>
      </c>
      <c r="FX9" s="260">
        <v>314294294.61000007</v>
      </c>
      <c r="FY9" s="260"/>
      <c r="FZ9" s="260"/>
      <c r="GA9" s="259"/>
      <c r="GB9" s="260">
        <v>2926</v>
      </c>
      <c r="GC9" s="260">
        <v>191071184.87000003</v>
      </c>
      <c r="GD9" s="260"/>
      <c r="GE9" s="260"/>
      <c r="GF9" s="259"/>
      <c r="GG9" s="369"/>
      <c r="GH9" s="369"/>
      <c r="GI9" s="369"/>
      <c r="GJ9" s="369"/>
      <c r="GK9" s="259"/>
      <c r="GL9" s="369">
        <f t="shared" si="89"/>
        <v>8442</v>
      </c>
      <c r="GM9" s="369">
        <f t="shared" si="90"/>
        <v>505365479.48000014</v>
      </c>
      <c r="GN9" s="369">
        <f t="shared" si="91"/>
        <v>0</v>
      </c>
      <c r="GO9" s="369">
        <f t="shared" si="92"/>
        <v>0</v>
      </c>
      <c r="GP9" s="370"/>
      <c r="GQ9" s="263"/>
      <c r="GR9" s="371"/>
      <c r="GS9" s="263"/>
      <c r="GT9" s="372"/>
      <c r="GV9" s="260">
        <v>5152</v>
      </c>
      <c r="GW9" s="260">
        <v>278193390.34000003</v>
      </c>
      <c r="GX9" s="260"/>
      <c r="GY9" s="260"/>
      <c r="GZ9" s="259"/>
      <c r="HA9" s="260">
        <v>2267</v>
      </c>
      <c r="HB9" s="260">
        <v>147160955.57999998</v>
      </c>
      <c r="HC9" s="260"/>
      <c r="HD9" s="260"/>
      <c r="HE9" s="259"/>
      <c r="HF9" s="369"/>
      <c r="HG9" s="369"/>
      <c r="HH9" s="369"/>
      <c r="HI9" s="369"/>
      <c r="HJ9" s="259"/>
      <c r="HK9" s="369">
        <f t="shared" si="93"/>
        <v>7419</v>
      </c>
      <c r="HL9" s="369">
        <f t="shared" si="20"/>
        <v>425354345.92000002</v>
      </c>
      <c r="HM9" s="369">
        <f t="shared" si="21"/>
        <v>0</v>
      </c>
      <c r="HN9" s="369">
        <f t="shared" si="22"/>
        <v>0</v>
      </c>
      <c r="HO9" s="370"/>
      <c r="HP9" s="263"/>
      <c r="HQ9" s="371"/>
      <c r="HR9" s="263"/>
      <c r="HS9" s="372"/>
      <c r="HT9" s="101"/>
      <c r="HU9" s="260">
        <v>4943</v>
      </c>
      <c r="HV9" s="260">
        <v>266137987.63</v>
      </c>
      <c r="HW9" s="260"/>
      <c r="HX9" s="260"/>
      <c r="HY9" s="259"/>
      <c r="HZ9" s="260">
        <v>3537</v>
      </c>
      <c r="IA9" s="260">
        <v>212025282.45999998</v>
      </c>
      <c r="IB9" s="260"/>
      <c r="IC9" s="260"/>
      <c r="ID9" s="259"/>
      <c r="IE9" s="369"/>
      <c r="IF9" s="369"/>
      <c r="IG9" s="369"/>
      <c r="IH9" s="369"/>
      <c r="II9" s="259"/>
      <c r="IJ9" s="369">
        <f t="shared" si="94"/>
        <v>8480</v>
      </c>
      <c r="IK9" s="369">
        <f t="shared" si="23"/>
        <v>478163270.08999997</v>
      </c>
      <c r="IL9" s="369">
        <f t="shared" si="24"/>
        <v>0</v>
      </c>
      <c r="IM9" s="369">
        <f t="shared" si="25"/>
        <v>0</v>
      </c>
      <c r="IN9" s="370"/>
      <c r="IO9" s="263"/>
      <c r="IP9" s="371"/>
      <c r="IQ9" s="263"/>
      <c r="IR9" s="372"/>
      <c r="IT9" s="260">
        <v>4747</v>
      </c>
      <c r="IU9" s="260">
        <v>262032078.30999994</v>
      </c>
      <c r="IV9" s="260"/>
      <c r="IW9" s="260"/>
      <c r="IX9" s="259"/>
      <c r="IY9" s="260">
        <v>3176</v>
      </c>
      <c r="IZ9" s="260">
        <v>196253398.64000002</v>
      </c>
      <c r="JA9" s="260"/>
      <c r="JB9" s="260"/>
      <c r="JC9" s="259"/>
      <c r="JD9" s="369"/>
      <c r="JE9" s="369"/>
      <c r="JF9" s="369"/>
      <c r="JG9" s="369"/>
      <c r="JH9" s="259"/>
      <c r="JI9" s="369">
        <f t="shared" si="95"/>
        <v>7923</v>
      </c>
      <c r="JJ9" s="369">
        <f t="shared" si="26"/>
        <v>458285476.94999993</v>
      </c>
      <c r="JK9" s="369">
        <f t="shared" si="27"/>
        <v>0</v>
      </c>
      <c r="JL9" s="369">
        <f t="shared" si="28"/>
        <v>0</v>
      </c>
      <c r="JM9" s="370"/>
      <c r="JN9" s="263"/>
      <c r="JO9" s="371"/>
      <c r="JP9" s="263"/>
      <c r="JQ9" s="372"/>
      <c r="JS9" s="260">
        <v>4005</v>
      </c>
      <c r="JT9" s="260">
        <v>216248658.15999991</v>
      </c>
      <c r="JU9" s="260"/>
      <c r="JV9" s="260"/>
      <c r="JW9" s="259"/>
      <c r="JX9" s="260">
        <v>2676</v>
      </c>
      <c r="JY9" s="260">
        <v>165457366.66000012</v>
      </c>
      <c r="JZ9" s="260"/>
      <c r="KA9" s="260"/>
      <c r="KB9" s="259"/>
      <c r="KC9" s="369"/>
      <c r="KD9" s="369"/>
      <c r="KE9" s="369"/>
      <c r="KF9" s="369"/>
      <c r="KG9" s="259"/>
      <c r="KH9" s="369">
        <f t="shared" si="96"/>
        <v>6681</v>
      </c>
      <c r="KI9" s="369">
        <f t="shared" si="29"/>
        <v>381706024.82000005</v>
      </c>
      <c r="KJ9" s="369">
        <f t="shared" si="30"/>
        <v>0</v>
      </c>
      <c r="KK9" s="369">
        <f t="shared" si="31"/>
        <v>0</v>
      </c>
      <c r="KL9" s="370"/>
      <c r="KM9" s="263"/>
      <c r="KN9" s="371"/>
      <c r="KO9" s="263"/>
      <c r="KP9" s="372"/>
      <c r="KR9" s="260">
        <f>AVERAGE(D9,AC9,BB9,CA9,CZ9,DY9,EX9,FW9,GV9,HU9,IT9,JS9)</f>
        <v>4821.083333333333</v>
      </c>
      <c r="KS9" s="260">
        <f>AVERAGE(E9,AD9,BC9,CB9,DA9,DZ9,EY9,FX9,GW9,HV9,IU9,JT9)</f>
        <v>262724415.38916668</v>
      </c>
      <c r="KT9" s="260"/>
      <c r="KU9" s="260"/>
      <c r="KV9" s="259"/>
      <c r="KW9" s="260">
        <f>AVERAGE(I9,AH9,BG9,CF9,DE9,ED9,FC9,GB9,HA9,HZ9,IY9,JX9)</f>
        <v>3555.25</v>
      </c>
      <c r="KX9" s="260">
        <f>AVERAGE(J9,AI9,BH9,CG9,DF9,EE9,FD9,GC9,HB9,IA9,IZ9,JY9)</f>
        <v>218087635.3175</v>
      </c>
      <c r="KY9" s="260"/>
      <c r="KZ9" s="260"/>
      <c r="LA9" s="259"/>
      <c r="LB9" s="369"/>
      <c r="LC9" s="369"/>
      <c r="LD9" s="369"/>
      <c r="LE9" s="369"/>
      <c r="LF9" s="259"/>
      <c r="LG9" s="369">
        <f t="shared" si="97"/>
        <v>8376.3333333333321</v>
      </c>
      <c r="LH9" s="369">
        <f t="shared" si="34"/>
        <v>480812050.70666671</v>
      </c>
      <c r="LI9" s="369">
        <f t="shared" si="35"/>
        <v>0</v>
      </c>
      <c r="LJ9" s="369">
        <f t="shared" si="36"/>
        <v>0</v>
      </c>
      <c r="LK9" s="370"/>
      <c r="LL9" s="263"/>
      <c r="LM9" s="371"/>
      <c r="LN9" s="263"/>
      <c r="LO9" s="372"/>
      <c r="LQ9" s="260">
        <v>3335</v>
      </c>
      <c r="LR9" s="260">
        <v>193622553.7099992</v>
      </c>
      <c r="LS9" s="260"/>
      <c r="LT9" s="260"/>
      <c r="LU9" s="259"/>
      <c r="LV9" s="260">
        <v>3061</v>
      </c>
      <c r="LW9" s="260">
        <v>191397101.85000011</v>
      </c>
      <c r="LX9" s="260"/>
      <c r="LY9" s="260"/>
      <c r="LZ9" s="259"/>
      <c r="MA9" s="369"/>
      <c r="MB9" s="369"/>
      <c r="MC9" s="369"/>
      <c r="MD9" s="369"/>
      <c r="ME9" s="259"/>
      <c r="MF9" s="369">
        <f t="shared" si="98"/>
        <v>6396</v>
      </c>
      <c r="MG9" s="369">
        <f t="shared" si="37"/>
        <v>385019655.55999935</v>
      </c>
      <c r="MH9" s="369">
        <f t="shared" si="38"/>
        <v>0</v>
      </c>
      <c r="MI9" s="369">
        <f t="shared" si="39"/>
        <v>0</v>
      </c>
      <c r="MJ9" s="370"/>
      <c r="MK9" s="263"/>
      <c r="ML9" s="371"/>
      <c r="MM9" s="263"/>
      <c r="MN9" s="372"/>
      <c r="MO9" s="382"/>
      <c r="MP9" s="260">
        <v>3469</v>
      </c>
      <c r="MQ9" s="260">
        <v>192363150.82999966</v>
      </c>
      <c r="MR9" s="260"/>
      <c r="MS9" s="260"/>
      <c r="MT9" s="259"/>
      <c r="MU9" s="260">
        <v>3080</v>
      </c>
      <c r="MV9" s="260">
        <v>194642630.04999983</v>
      </c>
      <c r="MW9" s="260"/>
      <c r="MX9" s="260"/>
      <c r="MY9" s="259"/>
      <c r="MZ9" s="369"/>
      <c r="NA9" s="369"/>
      <c r="NB9" s="369"/>
      <c r="NC9" s="369"/>
      <c r="ND9" s="259"/>
      <c r="NE9" s="369">
        <f t="shared" si="99"/>
        <v>6549</v>
      </c>
      <c r="NF9" s="369">
        <f t="shared" si="40"/>
        <v>387005780.87999952</v>
      </c>
      <c r="NG9" s="369">
        <f t="shared" si="41"/>
        <v>0</v>
      </c>
      <c r="NH9" s="369">
        <f t="shared" si="42"/>
        <v>0</v>
      </c>
      <c r="NI9" s="370"/>
      <c r="NJ9" s="263"/>
      <c r="NK9" s="371"/>
      <c r="NL9" s="263"/>
      <c r="NM9" s="372"/>
      <c r="NN9" s="382"/>
      <c r="NO9" s="260"/>
      <c r="NP9" s="260"/>
      <c r="NQ9" s="260"/>
      <c r="NR9" s="260"/>
      <c r="NS9" s="259"/>
      <c r="NT9" s="260"/>
      <c r="NU9" s="260"/>
      <c r="NV9" s="260"/>
      <c r="NW9" s="260"/>
      <c r="NX9" s="259"/>
      <c r="NY9" s="369"/>
      <c r="NZ9" s="369"/>
      <c r="OA9" s="369"/>
      <c r="OB9" s="369"/>
      <c r="OC9" s="259"/>
      <c r="OD9" s="369">
        <f t="shared" si="100"/>
        <v>0</v>
      </c>
      <c r="OE9" s="369">
        <f t="shared" si="43"/>
        <v>0</v>
      </c>
      <c r="OF9" s="369">
        <f t="shared" si="44"/>
        <v>0</v>
      </c>
      <c r="OG9" s="369">
        <f t="shared" si="45"/>
        <v>0</v>
      </c>
      <c r="OH9" s="370"/>
      <c r="OI9" s="263"/>
      <c r="OJ9" s="371"/>
      <c r="OK9" s="263"/>
      <c r="OL9" s="372"/>
      <c r="OM9" s="382"/>
      <c r="ON9" s="260"/>
      <c r="OO9" s="260"/>
      <c r="OP9" s="260"/>
      <c r="OQ9" s="260"/>
      <c r="OR9" s="259"/>
      <c r="OS9" s="260"/>
      <c r="OT9" s="260"/>
      <c r="OU9" s="260"/>
      <c r="OV9" s="260"/>
      <c r="OW9" s="259"/>
      <c r="OX9" s="369"/>
      <c r="OY9" s="369"/>
      <c r="OZ9" s="369"/>
      <c r="PA9" s="369"/>
      <c r="PB9" s="259"/>
      <c r="PC9" s="369">
        <f t="shared" si="101"/>
        <v>0</v>
      </c>
      <c r="PD9" s="369">
        <f t="shared" si="46"/>
        <v>0</v>
      </c>
      <c r="PE9" s="369">
        <f t="shared" si="47"/>
        <v>0</v>
      </c>
      <c r="PF9" s="369">
        <f t="shared" si="48"/>
        <v>0</v>
      </c>
      <c r="PG9" s="370"/>
      <c r="PH9" s="263"/>
      <c r="PI9" s="371"/>
      <c r="PJ9" s="263"/>
      <c r="PK9" s="372"/>
      <c r="PL9" s="382"/>
      <c r="PM9" s="260"/>
      <c r="PN9" s="260"/>
      <c r="PO9" s="260"/>
      <c r="PP9" s="260"/>
      <c r="PQ9" s="259"/>
      <c r="PR9" s="260"/>
      <c r="PS9" s="260"/>
      <c r="PT9" s="260"/>
      <c r="PU9" s="260"/>
      <c r="PV9" s="259"/>
      <c r="PW9" s="369"/>
      <c r="PX9" s="369"/>
      <c r="PY9" s="369"/>
      <c r="PZ9" s="369"/>
      <c r="QA9" s="259"/>
      <c r="QB9" s="369">
        <f t="shared" si="102"/>
        <v>0</v>
      </c>
      <c r="QC9" s="369">
        <f t="shared" si="49"/>
        <v>0</v>
      </c>
      <c r="QD9" s="369">
        <f t="shared" si="50"/>
        <v>0</v>
      </c>
      <c r="QE9" s="369">
        <f t="shared" si="51"/>
        <v>0</v>
      </c>
      <c r="QF9" s="370"/>
      <c r="QG9" s="263"/>
      <c r="QH9" s="371"/>
      <c r="QI9" s="263"/>
      <c r="QJ9" s="372"/>
      <c r="QK9" s="382"/>
      <c r="QL9" s="260"/>
      <c r="QM9" s="260"/>
      <c r="QN9" s="260"/>
      <c r="QO9" s="260"/>
      <c r="QP9" s="259"/>
      <c r="QQ9" s="260"/>
      <c r="QR9" s="260"/>
      <c r="QS9" s="260"/>
      <c r="QT9" s="260"/>
      <c r="QU9" s="259"/>
      <c r="QV9" s="369"/>
      <c r="QW9" s="369"/>
      <c r="QX9" s="369"/>
      <c r="QY9" s="369"/>
      <c r="QZ9" s="259"/>
      <c r="RA9" s="369">
        <f t="shared" si="103"/>
        <v>0</v>
      </c>
      <c r="RB9" s="369">
        <f t="shared" si="52"/>
        <v>0</v>
      </c>
      <c r="RC9" s="369">
        <f t="shared" si="53"/>
        <v>0</v>
      </c>
      <c r="RD9" s="369">
        <f t="shared" si="54"/>
        <v>0</v>
      </c>
      <c r="RE9" s="370"/>
      <c r="RF9" s="263"/>
      <c r="RG9" s="371"/>
      <c r="RH9" s="263"/>
      <c r="RI9" s="372"/>
      <c r="RJ9" s="382"/>
      <c r="RK9" s="260"/>
      <c r="RL9" s="260"/>
      <c r="RM9" s="260"/>
      <c r="RN9" s="260"/>
      <c r="RO9" s="259"/>
      <c r="RP9" s="260"/>
      <c r="RQ9" s="260"/>
      <c r="RR9" s="260"/>
      <c r="RS9" s="260"/>
      <c r="RT9" s="259"/>
      <c r="RU9" s="369"/>
      <c r="RV9" s="369"/>
      <c r="RW9" s="369"/>
      <c r="RX9" s="369"/>
      <c r="RY9" s="259"/>
      <c r="RZ9" s="369">
        <f t="shared" si="104"/>
        <v>0</v>
      </c>
      <c r="SA9" s="369">
        <f t="shared" si="55"/>
        <v>0</v>
      </c>
      <c r="SB9" s="369">
        <f t="shared" si="56"/>
        <v>0</v>
      </c>
      <c r="SC9" s="369">
        <f t="shared" si="57"/>
        <v>0</v>
      </c>
      <c r="SD9" s="370"/>
      <c r="SE9" s="263"/>
      <c r="SF9" s="371"/>
      <c r="SG9" s="263"/>
      <c r="SH9" s="372"/>
      <c r="SI9" s="379"/>
      <c r="SJ9" s="260"/>
      <c r="SK9" s="260"/>
      <c r="SL9" s="260"/>
      <c r="SM9" s="260"/>
      <c r="SN9" s="259"/>
      <c r="SO9" s="260"/>
      <c r="SP9" s="260"/>
      <c r="SQ9" s="260"/>
      <c r="SR9" s="260"/>
      <c r="SS9" s="259"/>
      <c r="ST9" s="369"/>
      <c r="SU9" s="369"/>
      <c r="SV9" s="369"/>
      <c r="SW9" s="369"/>
      <c r="SX9" s="259"/>
      <c r="SY9" s="369">
        <f t="shared" si="105"/>
        <v>0</v>
      </c>
      <c r="SZ9" s="369">
        <f t="shared" si="58"/>
        <v>0</v>
      </c>
      <c r="TA9" s="369">
        <f t="shared" si="59"/>
        <v>0</v>
      </c>
      <c r="TB9" s="369">
        <f t="shared" si="60"/>
        <v>0</v>
      </c>
      <c r="TC9" s="370"/>
      <c r="TD9" s="263"/>
      <c r="TE9" s="371"/>
      <c r="TF9" s="263"/>
      <c r="TG9" s="372"/>
      <c r="TI9" s="260"/>
      <c r="TJ9" s="260"/>
      <c r="TK9" s="260"/>
      <c r="TL9" s="260"/>
      <c r="TM9" s="259"/>
      <c r="TN9" s="260"/>
      <c r="TO9" s="260"/>
      <c r="TP9" s="260"/>
      <c r="TQ9" s="260"/>
      <c r="TR9" s="259"/>
      <c r="TS9" s="369"/>
      <c r="TT9" s="369"/>
      <c r="TU9" s="369"/>
      <c r="TV9" s="369"/>
      <c r="TW9" s="259"/>
      <c r="TX9" s="369">
        <f t="shared" si="106"/>
        <v>0</v>
      </c>
      <c r="TY9" s="369">
        <f t="shared" si="61"/>
        <v>0</v>
      </c>
      <c r="TZ9" s="369">
        <f t="shared" si="62"/>
        <v>0</v>
      </c>
      <c r="UA9" s="369">
        <f t="shared" si="63"/>
        <v>0</v>
      </c>
      <c r="UB9" s="370"/>
      <c r="UC9" s="263"/>
      <c r="UD9" s="371"/>
      <c r="UE9" s="263"/>
      <c r="UF9" s="372"/>
      <c r="UG9" s="101"/>
      <c r="UH9" s="260"/>
      <c r="UI9" s="260"/>
      <c r="UJ9" s="260"/>
      <c r="UK9" s="260"/>
      <c r="UL9" s="259"/>
      <c r="UM9" s="260"/>
      <c r="UN9" s="260"/>
      <c r="UO9" s="260"/>
      <c r="UP9" s="260"/>
      <c r="UQ9" s="259"/>
      <c r="UR9" s="369"/>
      <c r="US9" s="369"/>
      <c r="UT9" s="369"/>
      <c r="UU9" s="369"/>
      <c r="UV9" s="259"/>
      <c r="UW9" s="369">
        <f t="shared" si="107"/>
        <v>0</v>
      </c>
      <c r="UX9" s="369">
        <f t="shared" si="64"/>
        <v>0</v>
      </c>
      <c r="UY9" s="369">
        <f t="shared" si="65"/>
        <v>0</v>
      </c>
      <c r="UZ9" s="369">
        <f t="shared" si="66"/>
        <v>0</v>
      </c>
      <c r="VA9" s="370"/>
      <c r="VB9" s="263"/>
      <c r="VC9" s="371"/>
      <c r="VD9" s="263"/>
      <c r="VE9" s="372"/>
      <c r="VG9" s="260"/>
      <c r="VH9" s="260"/>
      <c r="VI9" s="260"/>
      <c r="VJ9" s="260"/>
      <c r="VK9" s="259"/>
      <c r="VL9" s="260"/>
      <c r="VM9" s="260"/>
      <c r="VN9" s="260"/>
      <c r="VO9" s="260"/>
      <c r="VP9" s="259"/>
      <c r="VQ9" s="369"/>
      <c r="VR9" s="369"/>
      <c r="VS9" s="369"/>
      <c r="VT9" s="369"/>
      <c r="VU9" s="259"/>
      <c r="VV9" s="369">
        <f t="shared" si="108"/>
        <v>0</v>
      </c>
      <c r="VW9" s="369">
        <f t="shared" si="67"/>
        <v>0</v>
      </c>
      <c r="VX9" s="369">
        <f t="shared" si="68"/>
        <v>0</v>
      </c>
      <c r="VY9" s="369">
        <f t="shared" si="69"/>
        <v>0</v>
      </c>
      <c r="VZ9" s="370"/>
      <c r="WA9" s="263"/>
      <c r="WB9" s="371"/>
      <c r="WC9" s="263"/>
      <c r="WD9" s="372"/>
      <c r="WF9" s="260"/>
      <c r="WG9" s="260"/>
      <c r="WH9" s="260"/>
      <c r="WI9" s="260"/>
      <c r="WJ9" s="259"/>
      <c r="WK9" s="260"/>
      <c r="WL9" s="260"/>
      <c r="WM9" s="260"/>
      <c r="WN9" s="260"/>
      <c r="WO9" s="259"/>
      <c r="WP9" s="369"/>
      <c r="WQ9" s="369"/>
      <c r="WR9" s="369"/>
      <c r="WS9" s="369"/>
      <c r="WT9" s="259"/>
      <c r="WU9" s="369">
        <f t="shared" si="109"/>
        <v>0</v>
      </c>
      <c r="WV9" s="369">
        <f t="shared" si="70"/>
        <v>0</v>
      </c>
      <c r="WW9" s="369">
        <f t="shared" si="71"/>
        <v>0</v>
      </c>
      <c r="WX9" s="369">
        <f t="shared" si="72"/>
        <v>0</v>
      </c>
      <c r="WY9" s="370"/>
      <c r="WZ9" s="263"/>
      <c r="XA9" s="371"/>
      <c r="XB9" s="263"/>
      <c r="XC9" s="372"/>
      <c r="XE9" s="260">
        <f>AVERAGE(LQ9,MP9,NO9,ON9,PM9,QL9,RK9,SJ9,TI9,UH9,VG9,WF9)</f>
        <v>3402</v>
      </c>
      <c r="XF9" s="260">
        <f>AVERAGE(LR9,MQ9,NP9,OO9,PN9,QM9,RL9,SK9,TJ9,UI9,VH9,WG9)</f>
        <v>192992852.26999944</v>
      </c>
      <c r="XG9" s="260"/>
      <c r="XH9" s="260"/>
      <c r="XI9" s="259"/>
      <c r="XJ9" s="260">
        <f>AVERAGE(LV9,MU9,NT9,OS9,PR9,QQ9,RP9,SO9,TN9,UM9,VL9,WK9)</f>
        <v>3070.5</v>
      </c>
      <c r="XK9" s="260">
        <f>AVERAGE(LW9,MV9,NU9,OT9,PS9,QR9,RQ9,SP9,TO9,UN9,VM9,WL9)</f>
        <v>193019865.94999999</v>
      </c>
      <c r="XL9" s="260"/>
      <c r="XM9" s="260"/>
      <c r="XN9" s="259"/>
      <c r="XO9" s="369"/>
      <c r="XP9" s="369"/>
      <c r="XQ9" s="369"/>
      <c r="XR9" s="369"/>
      <c r="XS9" s="259"/>
      <c r="XT9" s="369">
        <f t="shared" si="110"/>
        <v>6472.5</v>
      </c>
      <c r="XU9" s="369">
        <f t="shared" si="79"/>
        <v>386012718.21999943</v>
      </c>
      <c r="XV9" s="369">
        <f t="shared" si="80"/>
        <v>0</v>
      </c>
      <c r="XW9" s="369">
        <f t="shared" si="81"/>
        <v>0</v>
      </c>
      <c r="XX9" s="370"/>
      <c r="XY9" s="263"/>
      <c r="XZ9" s="371"/>
      <c r="YA9" s="263"/>
      <c r="YB9" s="372"/>
    </row>
    <row r="10" spans="2:652" ht="15" customHeight="1" x14ac:dyDescent="0.25">
      <c r="B10" s="86" t="s">
        <v>98</v>
      </c>
      <c r="C10" s="381"/>
      <c r="D10" s="260"/>
      <c r="E10" s="260"/>
      <c r="F10" s="260">
        <v>1823</v>
      </c>
      <c r="G10" s="260">
        <v>1734844.23</v>
      </c>
      <c r="H10" s="259"/>
      <c r="I10" s="260"/>
      <c r="J10" s="260"/>
      <c r="K10" s="260">
        <v>1185</v>
      </c>
      <c r="L10" s="260">
        <v>1288877.3399999999</v>
      </c>
      <c r="M10" s="259"/>
      <c r="N10" s="369"/>
      <c r="O10" s="369"/>
      <c r="P10" s="369">
        <v>716</v>
      </c>
      <c r="Q10" s="369">
        <v>667645.47000000055</v>
      </c>
      <c r="R10" s="259"/>
      <c r="S10" s="369">
        <f t="shared" si="82"/>
        <v>0</v>
      </c>
      <c r="T10" s="369">
        <f t="shared" si="0"/>
        <v>0</v>
      </c>
      <c r="U10" s="369">
        <f t="shared" si="1"/>
        <v>3724</v>
      </c>
      <c r="V10" s="369">
        <f t="shared" si="2"/>
        <v>3691367.0400000005</v>
      </c>
      <c r="W10" s="370"/>
      <c r="X10" s="369">
        <f>+V10</f>
        <v>3691367.0400000005</v>
      </c>
      <c r="Y10" s="372">
        <f>+X10/V15</f>
        <v>0.26412631807053533</v>
      </c>
      <c r="Z10" s="263"/>
      <c r="AA10" s="372"/>
      <c r="AB10" s="381"/>
      <c r="AC10" s="260"/>
      <c r="AD10" s="260"/>
      <c r="AE10" s="260">
        <v>1396</v>
      </c>
      <c r="AF10" s="260">
        <v>1441602.5500000007</v>
      </c>
      <c r="AG10" s="259"/>
      <c r="AH10" s="260"/>
      <c r="AI10" s="260"/>
      <c r="AJ10" s="260">
        <v>1562</v>
      </c>
      <c r="AK10" s="260">
        <v>1406178.2399999991</v>
      </c>
      <c r="AL10" s="259"/>
      <c r="AM10" s="369"/>
      <c r="AN10" s="369"/>
      <c r="AO10" s="369">
        <v>871</v>
      </c>
      <c r="AP10" s="369">
        <v>742586.6599999991</v>
      </c>
      <c r="AQ10" s="259"/>
      <c r="AR10" s="369">
        <f t="shared" si="83"/>
        <v>0</v>
      </c>
      <c r="AS10" s="369">
        <f t="shared" si="3"/>
        <v>0</v>
      </c>
      <c r="AT10" s="369">
        <f t="shared" si="4"/>
        <v>3829</v>
      </c>
      <c r="AU10" s="369">
        <f t="shared" si="5"/>
        <v>3590367.4499999993</v>
      </c>
      <c r="AV10" s="370"/>
      <c r="AW10" s="369">
        <f>+AU10</f>
        <v>3590367.4499999993</v>
      </c>
      <c r="AX10" s="372">
        <f>+AW10/AU15</f>
        <v>0.28392157855167233</v>
      </c>
      <c r="AY10" s="263"/>
      <c r="AZ10" s="372"/>
      <c r="BA10" s="381"/>
      <c r="BB10" s="260"/>
      <c r="BC10" s="260"/>
      <c r="BD10" s="260">
        <v>1517</v>
      </c>
      <c r="BE10" s="260">
        <v>1365569.6600000001</v>
      </c>
      <c r="BF10" s="259"/>
      <c r="BG10" s="260"/>
      <c r="BH10" s="260"/>
      <c r="BI10" s="260">
        <v>1657</v>
      </c>
      <c r="BJ10" s="260">
        <v>1836117.8000000028</v>
      </c>
      <c r="BK10" s="259"/>
      <c r="BL10" s="369"/>
      <c r="BM10" s="369"/>
      <c r="BN10" s="369">
        <v>262</v>
      </c>
      <c r="BO10" s="369">
        <v>278469.58999999997</v>
      </c>
      <c r="BP10" s="259"/>
      <c r="BQ10" s="369">
        <f t="shared" si="84"/>
        <v>0</v>
      </c>
      <c r="BR10" s="369">
        <f t="shared" si="6"/>
        <v>0</v>
      </c>
      <c r="BS10" s="369">
        <f t="shared" si="7"/>
        <v>3436</v>
      </c>
      <c r="BT10" s="369">
        <f t="shared" si="8"/>
        <v>3480157.0500000026</v>
      </c>
      <c r="BU10" s="370"/>
      <c r="BV10" s="369">
        <f>+BT10</f>
        <v>3480157.0500000026</v>
      </c>
      <c r="BW10" s="372">
        <f>+BV10/BT15</f>
        <v>0.25024027339063554</v>
      </c>
      <c r="BX10" s="263"/>
      <c r="BY10" s="372"/>
      <c r="BZ10" s="381"/>
      <c r="CA10" s="260"/>
      <c r="CB10" s="260"/>
      <c r="CC10" s="260">
        <v>1210</v>
      </c>
      <c r="CD10" s="260">
        <v>1183925.4499999997</v>
      </c>
      <c r="CE10" s="259"/>
      <c r="CF10" s="260"/>
      <c r="CG10" s="260"/>
      <c r="CH10" s="260">
        <v>955</v>
      </c>
      <c r="CI10" s="260">
        <v>1183890.9000000004</v>
      </c>
      <c r="CJ10" s="259"/>
      <c r="CK10" s="369"/>
      <c r="CL10" s="369"/>
      <c r="CM10" s="369">
        <v>218</v>
      </c>
      <c r="CN10" s="369">
        <v>344825.73</v>
      </c>
      <c r="CO10" s="259"/>
      <c r="CP10" s="369">
        <f t="shared" si="85"/>
        <v>0</v>
      </c>
      <c r="CQ10" s="369">
        <f t="shared" si="9"/>
        <v>0</v>
      </c>
      <c r="CR10" s="369">
        <f t="shared" si="10"/>
        <v>2383</v>
      </c>
      <c r="CS10" s="369">
        <f t="shared" si="11"/>
        <v>2712642.08</v>
      </c>
      <c r="CT10" s="370"/>
      <c r="CU10" s="369">
        <f>+CS10</f>
        <v>2712642.08</v>
      </c>
      <c r="CV10" s="372">
        <f>+CU10/CS15</f>
        <v>0.21520750893952345</v>
      </c>
      <c r="CW10" s="263"/>
      <c r="CX10" s="372"/>
      <c r="CY10" s="381"/>
      <c r="CZ10" s="260"/>
      <c r="DA10" s="260"/>
      <c r="DB10" s="260">
        <v>1170</v>
      </c>
      <c r="DC10" s="260">
        <v>882110.39000000106</v>
      </c>
      <c r="DD10" s="259"/>
      <c r="DE10" s="260"/>
      <c r="DF10" s="260"/>
      <c r="DG10" s="260">
        <v>861</v>
      </c>
      <c r="DH10" s="260">
        <v>854400.48000000138</v>
      </c>
      <c r="DI10" s="259"/>
      <c r="DJ10" s="369"/>
      <c r="DK10" s="369"/>
      <c r="DL10" s="369">
        <v>202</v>
      </c>
      <c r="DM10" s="369">
        <v>244737.43999999983</v>
      </c>
      <c r="DN10" s="259"/>
      <c r="DO10" s="369">
        <f t="shared" si="86"/>
        <v>0</v>
      </c>
      <c r="DP10" s="369">
        <f t="shared" si="12"/>
        <v>0</v>
      </c>
      <c r="DQ10" s="369">
        <f t="shared" si="13"/>
        <v>2233</v>
      </c>
      <c r="DR10" s="369">
        <f t="shared" si="14"/>
        <v>1981248.3100000024</v>
      </c>
      <c r="DS10" s="370"/>
      <c r="DT10" s="369">
        <f>+DR10</f>
        <v>1981248.3100000024</v>
      </c>
      <c r="DU10" s="372">
        <f>+DT10/DR15</f>
        <v>0.16467786203236823</v>
      </c>
      <c r="DV10" s="263"/>
      <c r="DW10" s="372"/>
      <c r="DX10" s="381"/>
      <c r="DY10" s="260"/>
      <c r="DZ10" s="260"/>
      <c r="EA10" s="260">
        <v>983</v>
      </c>
      <c r="EB10" s="260">
        <v>725868.41000000015</v>
      </c>
      <c r="EC10" s="259"/>
      <c r="ED10" s="260"/>
      <c r="EE10" s="260"/>
      <c r="EF10" s="260">
        <v>669</v>
      </c>
      <c r="EG10" s="260">
        <v>603135.56000000006</v>
      </c>
      <c r="EH10" s="259"/>
      <c r="EI10" s="369"/>
      <c r="EJ10" s="369"/>
      <c r="EK10" s="369">
        <v>157</v>
      </c>
      <c r="EL10" s="369">
        <v>142027.43000000002</v>
      </c>
      <c r="EM10" s="259"/>
      <c r="EN10" s="369">
        <f t="shared" si="87"/>
        <v>0</v>
      </c>
      <c r="EO10" s="369">
        <f t="shared" si="15"/>
        <v>0</v>
      </c>
      <c r="EP10" s="369">
        <f t="shared" si="16"/>
        <v>1809</v>
      </c>
      <c r="EQ10" s="369">
        <f t="shared" si="17"/>
        <v>1471031.4000000001</v>
      </c>
      <c r="ER10" s="370"/>
      <c r="ES10" s="369">
        <f>+EQ10</f>
        <v>1471031.4000000001</v>
      </c>
      <c r="ET10" s="372">
        <f>+ES10/EQ15</f>
        <v>0.16846431084056865</v>
      </c>
      <c r="EU10" s="263"/>
      <c r="EV10" s="372"/>
      <c r="EW10" s="381"/>
      <c r="EX10" s="260"/>
      <c r="EY10" s="260"/>
      <c r="EZ10" s="260">
        <v>1330</v>
      </c>
      <c r="FA10" s="260">
        <v>1093852.4300000002</v>
      </c>
      <c r="FB10" s="259"/>
      <c r="FC10" s="260"/>
      <c r="FD10" s="260"/>
      <c r="FE10" s="260">
        <v>758</v>
      </c>
      <c r="FF10" s="260">
        <v>888047.37000000023</v>
      </c>
      <c r="FG10" s="259"/>
      <c r="FH10" s="369"/>
      <c r="FI10" s="369"/>
      <c r="FJ10" s="369">
        <v>171</v>
      </c>
      <c r="FK10" s="369">
        <v>169152.41000000003</v>
      </c>
      <c r="FL10" s="259"/>
      <c r="FM10" s="369">
        <f t="shared" si="88"/>
        <v>0</v>
      </c>
      <c r="FN10" s="369">
        <f t="shared" si="18"/>
        <v>0</v>
      </c>
      <c r="FO10" s="369">
        <f t="shared" si="18"/>
        <v>2259</v>
      </c>
      <c r="FP10" s="369">
        <f t="shared" si="18"/>
        <v>2151052.2100000004</v>
      </c>
      <c r="FQ10" s="370"/>
      <c r="FR10" s="369">
        <f>+FP10</f>
        <v>2151052.2100000004</v>
      </c>
      <c r="FS10" s="372">
        <f>+FR10/FP15</f>
        <v>0.17730551455736376</v>
      </c>
      <c r="FT10" s="263"/>
      <c r="FU10" s="372"/>
      <c r="FV10" s="378"/>
      <c r="FW10" s="260"/>
      <c r="FX10" s="260"/>
      <c r="FY10" s="260">
        <v>1281</v>
      </c>
      <c r="FZ10" s="260">
        <v>1114603.7000000007</v>
      </c>
      <c r="GA10" s="259"/>
      <c r="GB10" s="260"/>
      <c r="GC10" s="260"/>
      <c r="GD10" s="260">
        <v>607</v>
      </c>
      <c r="GE10" s="260">
        <v>683585.92000000016</v>
      </c>
      <c r="GF10" s="259"/>
      <c r="GG10" s="369"/>
      <c r="GH10" s="369"/>
      <c r="GI10" s="369">
        <v>540</v>
      </c>
      <c r="GJ10" s="369">
        <v>385248.58999999997</v>
      </c>
      <c r="GK10" s="259"/>
      <c r="GL10" s="369">
        <f t="shared" si="89"/>
        <v>0</v>
      </c>
      <c r="GM10" s="369">
        <f t="shared" si="90"/>
        <v>0</v>
      </c>
      <c r="GN10" s="369">
        <f t="shared" si="91"/>
        <v>2428</v>
      </c>
      <c r="GO10" s="369">
        <f t="shared" si="92"/>
        <v>2183438.2100000009</v>
      </c>
      <c r="GP10" s="370"/>
      <c r="GQ10" s="369">
        <f>+GO10</f>
        <v>2183438.2100000009</v>
      </c>
      <c r="GR10" s="372">
        <f>+GQ10/GO15</f>
        <v>0.20818738505515477</v>
      </c>
      <c r="GS10" s="263"/>
      <c r="GT10" s="372"/>
      <c r="GV10" s="260"/>
      <c r="GW10" s="260"/>
      <c r="GX10" s="260">
        <v>1840</v>
      </c>
      <c r="GY10" s="260">
        <v>1328310.5299999975</v>
      </c>
      <c r="GZ10" s="259"/>
      <c r="HA10" s="260"/>
      <c r="HB10" s="260"/>
      <c r="HC10" s="260">
        <v>965</v>
      </c>
      <c r="HD10" s="260">
        <v>1142475.5999999999</v>
      </c>
      <c r="HE10" s="259"/>
      <c r="HF10" s="369"/>
      <c r="HG10" s="369"/>
      <c r="HH10" s="369">
        <v>246</v>
      </c>
      <c r="HI10" s="369">
        <v>301649.68000000005</v>
      </c>
      <c r="HJ10" s="259"/>
      <c r="HK10" s="369">
        <f t="shared" si="93"/>
        <v>0</v>
      </c>
      <c r="HL10" s="369">
        <f t="shared" si="20"/>
        <v>0</v>
      </c>
      <c r="HM10" s="369">
        <f t="shared" si="21"/>
        <v>3051</v>
      </c>
      <c r="HN10" s="369">
        <f t="shared" si="22"/>
        <v>2772435.8099999973</v>
      </c>
      <c r="HO10" s="370"/>
      <c r="HP10" s="369">
        <f>+HN10</f>
        <v>2772435.8099999973</v>
      </c>
      <c r="HQ10" s="372">
        <f>+HP10/HN15</f>
        <v>0.27626720793188086</v>
      </c>
      <c r="HR10" s="263"/>
      <c r="HS10" s="372"/>
      <c r="HT10" s="101"/>
      <c r="HU10" s="260"/>
      <c r="HV10" s="260"/>
      <c r="HW10" s="260">
        <v>1025</v>
      </c>
      <c r="HX10" s="260">
        <v>1007242.6199999999</v>
      </c>
      <c r="HY10" s="259"/>
      <c r="HZ10" s="260"/>
      <c r="IA10" s="260"/>
      <c r="IB10" s="260">
        <v>755</v>
      </c>
      <c r="IC10" s="260">
        <v>819032.28999999992</v>
      </c>
      <c r="ID10" s="259"/>
      <c r="IE10" s="369"/>
      <c r="IF10" s="369"/>
      <c r="IG10" s="369">
        <v>152</v>
      </c>
      <c r="IH10" s="369">
        <v>132377.29000000004</v>
      </c>
      <c r="II10" s="259"/>
      <c r="IJ10" s="369">
        <f t="shared" si="94"/>
        <v>0</v>
      </c>
      <c r="IK10" s="369">
        <f t="shared" si="23"/>
        <v>0</v>
      </c>
      <c r="IL10" s="369">
        <f t="shared" si="24"/>
        <v>1932</v>
      </c>
      <c r="IM10" s="369">
        <f t="shared" si="25"/>
        <v>1958652.1999999997</v>
      </c>
      <c r="IN10" s="370"/>
      <c r="IO10" s="369">
        <f>+IM10</f>
        <v>1958652.1999999997</v>
      </c>
      <c r="IP10" s="372">
        <f>+IO10/IM15</f>
        <v>0.2282496711371268</v>
      </c>
      <c r="IQ10" s="263"/>
      <c r="IR10" s="372"/>
      <c r="IT10" s="260"/>
      <c r="IU10" s="260"/>
      <c r="IV10" s="260">
        <v>1403</v>
      </c>
      <c r="IW10" s="260">
        <v>1312777.2200000002</v>
      </c>
      <c r="IX10" s="259"/>
      <c r="IY10" s="260"/>
      <c r="IZ10" s="260"/>
      <c r="JA10" s="260">
        <v>913</v>
      </c>
      <c r="JB10" s="260">
        <v>1055157.4500000004</v>
      </c>
      <c r="JC10" s="259"/>
      <c r="JD10" s="369"/>
      <c r="JE10" s="369"/>
      <c r="JF10" s="369">
        <v>242</v>
      </c>
      <c r="JG10" s="369">
        <v>235788.65</v>
      </c>
      <c r="JH10" s="259"/>
      <c r="JI10" s="369">
        <f t="shared" si="95"/>
        <v>0</v>
      </c>
      <c r="JJ10" s="369">
        <f t="shared" si="26"/>
        <v>0</v>
      </c>
      <c r="JK10" s="369">
        <f t="shared" si="27"/>
        <v>2558</v>
      </c>
      <c r="JL10" s="369">
        <f t="shared" si="28"/>
        <v>2603723.3200000008</v>
      </c>
      <c r="JM10" s="370"/>
      <c r="JN10" s="369">
        <f>+JL10</f>
        <v>2603723.3200000008</v>
      </c>
      <c r="JO10" s="372">
        <f>+JN10/JL15</f>
        <v>0.27192991037533826</v>
      </c>
      <c r="JP10" s="263"/>
      <c r="JQ10" s="372"/>
      <c r="JS10" s="260"/>
      <c r="JT10" s="260"/>
      <c r="JU10" s="260">
        <v>1268</v>
      </c>
      <c r="JV10" s="260">
        <v>1199341.2700000003</v>
      </c>
      <c r="JW10" s="259"/>
      <c r="JX10" s="260"/>
      <c r="JY10" s="260"/>
      <c r="JZ10" s="260">
        <v>758</v>
      </c>
      <c r="KA10" s="260">
        <v>832782.04000000062</v>
      </c>
      <c r="KB10" s="259"/>
      <c r="KC10" s="369"/>
      <c r="KD10" s="369"/>
      <c r="KE10" s="260">
        <v>224</v>
      </c>
      <c r="KF10" s="260">
        <v>309980.72000000009</v>
      </c>
      <c r="KG10" s="259"/>
      <c r="KH10" s="369">
        <f t="shared" si="96"/>
        <v>0</v>
      </c>
      <c r="KI10" s="369">
        <f t="shared" si="29"/>
        <v>0</v>
      </c>
      <c r="KJ10" s="369">
        <f t="shared" si="30"/>
        <v>2250</v>
      </c>
      <c r="KK10" s="369">
        <f t="shared" si="31"/>
        <v>2342104.0300000012</v>
      </c>
      <c r="KL10" s="370"/>
      <c r="KM10" s="369">
        <f>+KK10</f>
        <v>2342104.0300000012</v>
      </c>
      <c r="KN10" s="372">
        <f>+KM10/KK15</f>
        <v>0.24006578268777631</v>
      </c>
      <c r="KO10" s="263"/>
      <c r="KP10" s="372"/>
      <c r="KR10" s="260"/>
      <c r="KS10" s="260"/>
      <c r="KT10" s="260">
        <f t="shared" ref="KT10:KT11" si="111">AVERAGE(F10,AE10,BD10,CC10,DB10,EA10,EZ10,FY10,GX10,HW10,IV10,JU10)</f>
        <v>1353.8333333333333</v>
      </c>
      <c r="KU10" s="260">
        <f t="shared" ref="KU10:KU11" si="112">G10+AF10+BE10+CD10+DC10+EB10+FA10+FZ10+GY10+HX10+IW10+JV10</f>
        <v>14390048.459999999</v>
      </c>
      <c r="KV10" s="259"/>
      <c r="KW10" s="260"/>
      <c r="KX10" s="260"/>
      <c r="KY10" s="260">
        <f t="shared" ref="KY10:KY11" si="113">AVERAGE(K10,AJ10,BI10,CH10,DG10,EF10,FE10,GD10,HC10,IB10,JA10,JZ10)</f>
        <v>970.41666666666663</v>
      </c>
      <c r="KZ10" s="260">
        <f>L10+AK10+BJ10+CI10+DH10+EG10+FF10+GE10+HD10+IC10+JB10+KA10</f>
        <v>12593680.990000006</v>
      </c>
      <c r="LA10" s="259"/>
      <c r="LB10" s="369"/>
      <c r="LC10" s="369"/>
      <c r="LD10" s="369">
        <f t="shared" ref="LD10:LD11" si="114">AVERAGE(P10,AO10,BN10,CM10,DL10,EK10,FJ10,GI10,HH10,IG10,JF10,KE10)</f>
        <v>333.41666666666669</v>
      </c>
      <c r="LE10" s="369">
        <f t="shared" ref="LE10:LE11" si="115">Q10+AP10+BO10+CN10+DM10+EL10+FK10+GJ10+HI10+IH10+JG10+KF10</f>
        <v>3954489.66</v>
      </c>
      <c r="LF10" s="259"/>
      <c r="LG10" s="369">
        <f t="shared" si="97"/>
        <v>0</v>
      </c>
      <c r="LH10" s="369">
        <f t="shared" si="34"/>
        <v>0</v>
      </c>
      <c r="LI10" s="369">
        <f t="shared" si="35"/>
        <v>2657.6666666666665</v>
      </c>
      <c r="LJ10" s="369">
        <f t="shared" si="36"/>
        <v>30938219.110000003</v>
      </c>
      <c r="LK10" s="370"/>
      <c r="LL10" s="369">
        <f>+LJ10</f>
        <v>30938219.110000003</v>
      </c>
      <c r="LM10" s="372">
        <f>+LL10/LJ15</f>
        <v>0.23008579909929952</v>
      </c>
      <c r="LN10" s="263"/>
      <c r="LO10" s="372"/>
      <c r="LQ10" s="260"/>
      <c r="LR10" s="260"/>
      <c r="LS10" s="260">
        <v>1132</v>
      </c>
      <c r="LT10" s="260">
        <v>1223150.0999999992</v>
      </c>
      <c r="LU10" s="259"/>
      <c r="LV10" s="260"/>
      <c r="LW10" s="260"/>
      <c r="LX10" s="260">
        <v>1033</v>
      </c>
      <c r="LY10" s="260">
        <v>1424879.5099999984</v>
      </c>
      <c r="LZ10" s="259"/>
      <c r="MA10" s="369"/>
      <c r="MB10" s="369"/>
      <c r="MC10" s="369">
        <v>103</v>
      </c>
      <c r="MD10" s="369">
        <v>255846.50000000003</v>
      </c>
      <c r="ME10" s="259"/>
      <c r="MF10" s="369">
        <f t="shared" si="98"/>
        <v>0</v>
      </c>
      <c r="MG10" s="369">
        <f t="shared" si="37"/>
        <v>0</v>
      </c>
      <c r="MH10" s="369">
        <f t="shared" si="38"/>
        <v>2268</v>
      </c>
      <c r="MI10" s="369">
        <f t="shared" si="39"/>
        <v>2903876.1099999975</v>
      </c>
      <c r="MJ10" s="370"/>
      <c r="MK10" s="369">
        <f>+MI10</f>
        <v>2903876.1099999975</v>
      </c>
      <c r="ML10" s="372">
        <f>+MK10/MI15</f>
        <v>0.32823142800375182</v>
      </c>
      <c r="MM10" s="263"/>
      <c r="MN10" s="372"/>
      <c r="MO10" s="381"/>
      <c r="MP10" s="260"/>
      <c r="MQ10" s="260"/>
      <c r="MR10" s="260">
        <v>1030</v>
      </c>
      <c r="MS10" s="260">
        <v>863025.73999999848</v>
      </c>
      <c r="MT10" s="259"/>
      <c r="MU10" s="260"/>
      <c r="MV10" s="260"/>
      <c r="MW10" s="260">
        <v>796</v>
      </c>
      <c r="MX10" s="260">
        <v>807710.0299999991</v>
      </c>
      <c r="MY10" s="259"/>
      <c r="MZ10" s="369"/>
      <c r="NA10" s="369"/>
      <c r="NB10" s="369">
        <v>320</v>
      </c>
      <c r="NC10" s="369">
        <v>315796.96999999986</v>
      </c>
      <c r="ND10" s="259"/>
      <c r="NE10" s="369">
        <f t="shared" si="99"/>
        <v>0</v>
      </c>
      <c r="NF10" s="369">
        <f t="shared" si="40"/>
        <v>0</v>
      </c>
      <c r="NG10" s="369">
        <f t="shared" si="41"/>
        <v>2146</v>
      </c>
      <c r="NH10" s="369">
        <f t="shared" si="42"/>
        <v>1986532.7399999974</v>
      </c>
      <c r="NI10" s="370"/>
      <c r="NJ10" s="369">
        <f>+NH10</f>
        <v>1986532.7399999974</v>
      </c>
      <c r="NK10" s="372">
        <f>+NJ10/NH15</f>
        <v>0.28535894882959689</v>
      </c>
      <c r="NL10" s="263"/>
      <c r="NM10" s="372"/>
      <c r="NN10" s="381"/>
      <c r="NO10" s="260"/>
      <c r="NP10" s="260"/>
      <c r="NQ10" s="260"/>
      <c r="NR10" s="260"/>
      <c r="NS10" s="259"/>
      <c r="NT10" s="260"/>
      <c r="NU10" s="260"/>
      <c r="NV10" s="260"/>
      <c r="NW10" s="260"/>
      <c r="NX10" s="259"/>
      <c r="NY10" s="369"/>
      <c r="NZ10" s="369"/>
      <c r="OA10" s="369"/>
      <c r="OB10" s="369"/>
      <c r="OC10" s="259"/>
      <c r="OD10" s="369">
        <f t="shared" si="100"/>
        <v>0</v>
      </c>
      <c r="OE10" s="369">
        <f t="shared" si="43"/>
        <v>0</v>
      </c>
      <c r="OF10" s="369">
        <f t="shared" si="44"/>
        <v>0</v>
      </c>
      <c r="OG10" s="369">
        <f t="shared" si="45"/>
        <v>0</v>
      </c>
      <c r="OH10" s="370"/>
      <c r="OI10" s="369">
        <f>+OG10</f>
        <v>0</v>
      </c>
      <c r="OJ10" s="372" t="e">
        <f>+OI10/OG15</f>
        <v>#DIV/0!</v>
      </c>
      <c r="OK10" s="263"/>
      <c r="OL10" s="372"/>
      <c r="OM10" s="381"/>
      <c r="ON10" s="260"/>
      <c r="OO10" s="260"/>
      <c r="OP10" s="260"/>
      <c r="OQ10" s="260"/>
      <c r="OR10" s="259"/>
      <c r="OS10" s="260"/>
      <c r="OT10" s="260"/>
      <c r="OU10" s="260"/>
      <c r="OV10" s="260"/>
      <c r="OW10" s="259"/>
      <c r="OX10" s="369"/>
      <c r="OY10" s="369"/>
      <c r="OZ10" s="369"/>
      <c r="PA10" s="369"/>
      <c r="PB10" s="259"/>
      <c r="PC10" s="369">
        <f t="shared" si="101"/>
        <v>0</v>
      </c>
      <c r="PD10" s="369">
        <f t="shared" si="46"/>
        <v>0</v>
      </c>
      <c r="PE10" s="369">
        <f t="shared" si="47"/>
        <v>0</v>
      </c>
      <c r="PF10" s="369">
        <f t="shared" si="48"/>
        <v>0</v>
      </c>
      <c r="PG10" s="370"/>
      <c r="PH10" s="369">
        <f>+PF10</f>
        <v>0</v>
      </c>
      <c r="PI10" s="372" t="e">
        <f>+PH10/PF15</f>
        <v>#DIV/0!</v>
      </c>
      <c r="PJ10" s="263"/>
      <c r="PK10" s="372"/>
      <c r="PL10" s="381"/>
      <c r="PM10" s="260"/>
      <c r="PN10" s="260"/>
      <c r="PO10" s="260"/>
      <c r="PP10" s="260"/>
      <c r="PQ10" s="259"/>
      <c r="PR10" s="260"/>
      <c r="PS10" s="260"/>
      <c r="PT10" s="260"/>
      <c r="PU10" s="260"/>
      <c r="PV10" s="259"/>
      <c r="PW10" s="369"/>
      <c r="PX10" s="369"/>
      <c r="PY10" s="369"/>
      <c r="PZ10" s="369"/>
      <c r="QA10" s="259"/>
      <c r="QB10" s="369">
        <f t="shared" si="102"/>
        <v>0</v>
      </c>
      <c r="QC10" s="369">
        <f t="shared" si="49"/>
        <v>0</v>
      </c>
      <c r="QD10" s="369">
        <f t="shared" si="50"/>
        <v>0</v>
      </c>
      <c r="QE10" s="369">
        <f t="shared" si="51"/>
        <v>0</v>
      </c>
      <c r="QF10" s="370"/>
      <c r="QG10" s="369">
        <f>+QE10</f>
        <v>0</v>
      </c>
      <c r="QH10" s="372" t="e">
        <f>+QG10/QE15</f>
        <v>#DIV/0!</v>
      </c>
      <c r="QI10" s="263"/>
      <c r="QJ10" s="372"/>
      <c r="QK10" s="381"/>
      <c r="QL10" s="260"/>
      <c r="QM10" s="260"/>
      <c r="QN10" s="260"/>
      <c r="QO10" s="260"/>
      <c r="QP10" s="259"/>
      <c r="QQ10" s="260"/>
      <c r="QR10" s="260"/>
      <c r="QS10" s="260"/>
      <c r="QT10" s="260"/>
      <c r="QU10" s="259"/>
      <c r="QV10" s="369"/>
      <c r="QW10" s="369"/>
      <c r="QX10" s="369"/>
      <c r="QY10" s="369"/>
      <c r="QZ10" s="259"/>
      <c r="RA10" s="369">
        <f t="shared" si="103"/>
        <v>0</v>
      </c>
      <c r="RB10" s="369">
        <f t="shared" si="52"/>
        <v>0</v>
      </c>
      <c r="RC10" s="369">
        <f t="shared" si="53"/>
        <v>0</v>
      </c>
      <c r="RD10" s="369">
        <f t="shared" si="54"/>
        <v>0</v>
      </c>
      <c r="RE10" s="370"/>
      <c r="RF10" s="369">
        <f>+RD10</f>
        <v>0</v>
      </c>
      <c r="RG10" s="372" t="e">
        <f>+RF10/RD15</f>
        <v>#DIV/0!</v>
      </c>
      <c r="RH10" s="263"/>
      <c r="RI10" s="372"/>
      <c r="RJ10" s="381"/>
      <c r="RK10" s="260"/>
      <c r="RL10" s="260"/>
      <c r="RM10" s="260"/>
      <c r="RN10" s="260"/>
      <c r="RO10" s="259"/>
      <c r="RP10" s="260"/>
      <c r="RQ10" s="260"/>
      <c r="RR10" s="260"/>
      <c r="RS10" s="260"/>
      <c r="RT10" s="259"/>
      <c r="RU10" s="369"/>
      <c r="RV10" s="369"/>
      <c r="RW10" s="369"/>
      <c r="RX10" s="369"/>
      <c r="RY10" s="259"/>
      <c r="RZ10" s="369">
        <f t="shared" si="104"/>
        <v>0</v>
      </c>
      <c r="SA10" s="369">
        <f t="shared" si="55"/>
        <v>0</v>
      </c>
      <c r="SB10" s="369">
        <f t="shared" si="56"/>
        <v>0</v>
      </c>
      <c r="SC10" s="369">
        <f t="shared" si="57"/>
        <v>0</v>
      </c>
      <c r="SD10" s="370"/>
      <c r="SE10" s="369">
        <f>+SC10</f>
        <v>0</v>
      </c>
      <c r="SF10" s="372" t="e">
        <f>+SE10/SC15</f>
        <v>#DIV/0!</v>
      </c>
      <c r="SG10" s="263"/>
      <c r="SH10" s="372"/>
      <c r="SI10" s="378"/>
      <c r="SJ10" s="260"/>
      <c r="SK10" s="260"/>
      <c r="SL10" s="260"/>
      <c r="SM10" s="260"/>
      <c r="SN10" s="259"/>
      <c r="SO10" s="260"/>
      <c r="SP10" s="260"/>
      <c r="SQ10" s="260"/>
      <c r="SR10" s="260"/>
      <c r="SS10" s="259"/>
      <c r="ST10" s="369"/>
      <c r="SU10" s="369"/>
      <c r="SV10" s="369"/>
      <c r="SW10" s="369"/>
      <c r="SX10" s="259"/>
      <c r="SY10" s="369">
        <f t="shared" si="105"/>
        <v>0</v>
      </c>
      <c r="SZ10" s="369">
        <f t="shared" si="58"/>
        <v>0</v>
      </c>
      <c r="TA10" s="369">
        <f t="shared" si="59"/>
        <v>0</v>
      </c>
      <c r="TB10" s="369">
        <f t="shared" si="60"/>
        <v>0</v>
      </c>
      <c r="TC10" s="370"/>
      <c r="TD10" s="369">
        <f>+TB10</f>
        <v>0</v>
      </c>
      <c r="TE10" s="372" t="e">
        <f>+TD10/TB15</f>
        <v>#DIV/0!</v>
      </c>
      <c r="TF10" s="263"/>
      <c r="TG10" s="372"/>
      <c r="TI10" s="260"/>
      <c r="TJ10" s="260"/>
      <c r="TK10" s="260"/>
      <c r="TL10" s="260"/>
      <c r="TM10" s="259"/>
      <c r="TN10" s="260"/>
      <c r="TO10" s="260"/>
      <c r="TP10" s="260"/>
      <c r="TQ10" s="260"/>
      <c r="TR10" s="259"/>
      <c r="TS10" s="369"/>
      <c r="TT10" s="369"/>
      <c r="TU10" s="369"/>
      <c r="TV10" s="369"/>
      <c r="TW10" s="259"/>
      <c r="TX10" s="369">
        <f t="shared" si="106"/>
        <v>0</v>
      </c>
      <c r="TY10" s="369">
        <f t="shared" si="61"/>
        <v>0</v>
      </c>
      <c r="TZ10" s="369">
        <f t="shared" si="62"/>
        <v>0</v>
      </c>
      <c r="UA10" s="369">
        <f t="shared" si="63"/>
        <v>0</v>
      </c>
      <c r="UB10" s="370"/>
      <c r="UC10" s="369">
        <f>+UA10</f>
        <v>0</v>
      </c>
      <c r="UD10" s="372" t="e">
        <f>+UC10/UA15</f>
        <v>#DIV/0!</v>
      </c>
      <c r="UE10" s="263"/>
      <c r="UF10" s="372"/>
      <c r="UG10" s="101"/>
      <c r="UH10" s="260"/>
      <c r="UI10" s="260"/>
      <c r="UJ10" s="260"/>
      <c r="UK10" s="260"/>
      <c r="UL10" s="259"/>
      <c r="UM10" s="260"/>
      <c r="UN10" s="260"/>
      <c r="UO10" s="260"/>
      <c r="UP10" s="260"/>
      <c r="UQ10" s="259"/>
      <c r="UR10" s="369"/>
      <c r="US10" s="369"/>
      <c r="UT10" s="369"/>
      <c r="UU10" s="369"/>
      <c r="UV10" s="259"/>
      <c r="UW10" s="369">
        <f t="shared" si="107"/>
        <v>0</v>
      </c>
      <c r="UX10" s="369">
        <f t="shared" si="64"/>
        <v>0</v>
      </c>
      <c r="UY10" s="369">
        <f t="shared" si="65"/>
        <v>0</v>
      </c>
      <c r="UZ10" s="369">
        <f t="shared" si="66"/>
        <v>0</v>
      </c>
      <c r="VA10" s="370"/>
      <c r="VB10" s="369">
        <f>+UZ10</f>
        <v>0</v>
      </c>
      <c r="VC10" s="372" t="e">
        <f>+VB10/UZ15</f>
        <v>#DIV/0!</v>
      </c>
      <c r="VD10" s="263"/>
      <c r="VE10" s="372"/>
      <c r="VG10" s="260"/>
      <c r="VH10" s="260"/>
      <c r="VI10" s="260"/>
      <c r="VJ10" s="260"/>
      <c r="VK10" s="259"/>
      <c r="VL10" s="260"/>
      <c r="VM10" s="260"/>
      <c r="VN10" s="260"/>
      <c r="VO10" s="260"/>
      <c r="VP10" s="259"/>
      <c r="VQ10" s="369"/>
      <c r="VR10" s="369"/>
      <c r="VS10" s="369"/>
      <c r="VT10" s="369"/>
      <c r="VU10" s="259"/>
      <c r="VV10" s="369">
        <f t="shared" si="108"/>
        <v>0</v>
      </c>
      <c r="VW10" s="369">
        <f t="shared" si="67"/>
        <v>0</v>
      </c>
      <c r="VX10" s="369">
        <f t="shared" si="68"/>
        <v>0</v>
      </c>
      <c r="VY10" s="369">
        <f t="shared" si="69"/>
        <v>0</v>
      </c>
      <c r="VZ10" s="370"/>
      <c r="WA10" s="369">
        <f>+VY10</f>
        <v>0</v>
      </c>
      <c r="WB10" s="372" t="e">
        <f>+WA10/VY15</f>
        <v>#DIV/0!</v>
      </c>
      <c r="WC10" s="263"/>
      <c r="WD10" s="372"/>
      <c r="WF10" s="260"/>
      <c r="WG10" s="260"/>
      <c r="WH10" s="260"/>
      <c r="WI10" s="260"/>
      <c r="WJ10" s="259"/>
      <c r="WK10" s="260"/>
      <c r="WL10" s="260"/>
      <c r="WM10" s="260"/>
      <c r="WN10" s="260"/>
      <c r="WO10" s="259"/>
      <c r="WP10" s="369"/>
      <c r="WQ10" s="369"/>
      <c r="WR10" s="260"/>
      <c r="WS10" s="260"/>
      <c r="WT10" s="259"/>
      <c r="WU10" s="369">
        <f t="shared" si="109"/>
        <v>0</v>
      </c>
      <c r="WV10" s="369">
        <f t="shared" si="70"/>
        <v>0</v>
      </c>
      <c r="WW10" s="369">
        <f t="shared" si="71"/>
        <v>0</v>
      </c>
      <c r="WX10" s="369">
        <f t="shared" si="72"/>
        <v>0</v>
      </c>
      <c r="WY10" s="370"/>
      <c r="WZ10" s="369">
        <f>+WX10</f>
        <v>0</v>
      </c>
      <c r="XA10" s="372" t="e">
        <f>+WZ10/WX15</f>
        <v>#DIV/0!</v>
      </c>
      <c r="XB10" s="263"/>
      <c r="XC10" s="372"/>
      <c r="XE10" s="260"/>
      <c r="XF10" s="260"/>
      <c r="XG10" s="260">
        <f t="shared" ref="XG10:XG11" si="116">AVERAGE(LS10,MR10,NQ10,OP10,PO10,QN10,RM10,SL10,TK10,UJ10,VI10,WH10)</f>
        <v>1081</v>
      </c>
      <c r="XH10" s="260">
        <f t="shared" ref="XH10:XH11" si="117">LT10+MS10+NR10+OQ10+PP10+QO10+RN10+SM10+TL10+UK10+VJ10+WI10</f>
        <v>2086175.8399999975</v>
      </c>
      <c r="XI10" s="259"/>
      <c r="XJ10" s="260"/>
      <c r="XK10" s="260"/>
      <c r="XL10" s="260">
        <f t="shared" ref="XL10:XL11" si="118">AVERAGE(LX10,MW10,NV10,OU10,PT10,QS10,RR10,SQ10,TP10,UO10,VN10,WM10)</f>
        <v>914.5</v>
      </c>
      <c r="XM10" s="260">
        <f>LY10+MX10+NW10+OV10+PU10+QT10+RS10+SR10+TQ10+UP10+VO10+WN10</f>
        <v>2232589.5399999972</v>
      </c>
      <c r="XN10" s="259"/>
      <c r="XO10" s="369"/>
      <c r="XP10" s="369"/>
      <c r="XQ10" s="369">
        <f t="shared" ref="XQ10:XQ11" si="119">AVERAGE(MC10,NB10,OA10,OZ10,PY10,QX10,RW10,SV10,TU10,UT10,VS10,WR10)</f>
        <v>211.5</v>
      </c>
      <c r="XR10" s="369">
        <f t="shared" ref="XR10:XR11" si="120">MD10+NC10+OB10+PA10+PZ10+QY10+RX10+SW10+TV10+UU10+VT10+WS10</f>
        <v>571643.46999999986</v>
      </c>
      <c r="XS10" s="259"/>
      <c r="XT10" s="369">
        <f t="shared" si="110"/>
        <v>0</v>
      </c>
      <c r="XU10" s="369">
        <f t="shared" si="79"/>
        <v>0</v>
      </c>
      <c r="XV10" s="369">
        <f t="shared" si="80"/>
        <v>2207</v>
      </c>
      <c r="XW10" s="369">
        <f t="shared" si="81"/>
        <v>4890408.849999995</v>
      </c>
      <c r="XX10" s="370"/>
      <c r="XY10" s="369">
        <f>+XW10</f>
        <v>4890408.849999995</v>
      </c>
      <c r="XZ10" s="372">
        <f>+XY10/XW15</f>
        <v>0.30935192806301864</v>
      </c>
      <c r="YA10" s="263"/>
      <c r="YB10" s="372"/>
    </row>
    <row r="11" spans="2:652" ht="15" customHeight="1" x14ac:dyDescent="0.25">
      <c r="B11" s="86" t="s">
        <v>99</v>
      </c>
      <c r="C11" s="381"/>
      <c r="D11" s="260"/>
      <c r="E11" s="260"/>
      <c r="F11" s="260">
        <v>400</v>
      </c>
      <c r="G11" s="260">
        <v>1340219.9100000001</v>
      </c>
      <c r="H11" s="259"/>
      <c r="I11" s="260"/>
      <c r="J11" s="260"/>
      <c r="K11" s="260">
        <v>480</v>
      </c>
      <c r="L11" s="260">
        <v>1962224.15</v>
      </c>
      <c r="M11" s="259"/>
      <c r="N11" s="369"/>
      <c r="O11" s="369"/>
      <c r="P11" s="369">
        <v>44</v>
      </c>
      <c r="Q11" s="369">
        <v>145447.59</v>
      </c>
      <c r="R11" s="259"/>
      <c r="S11" s="369">
        <f t="shared" si="82"/>
        <v>0</v>
      </c>
      <c r="T11" s="369">
        <f t="shared" si="0"/>
        <v>0</v>
      </c>
      <c r="U11" s="369">
        <f t="shared" si="1"/>
        <v>924</v>
      </c>
      <c r="V11" s="369">
        <f t="shared" si="2"/>
        <v>3447891.65</v>
      </c>
      <c r="W11" s="370"/>
      <c r="X11" s="263"/>
      <c r="Y11" s="371"/>
      <c r="Z11" s="369">
        <f>+V11</f>
        <v>3447891.65</v>
      </c>
      <c r="AA11" s="372">
        <f>+Z11/V15</f>
        <v>0.24670505987414429</v>
      </c>
      <c r="AB11" s="381"/>
      <c r="AC11" s="260"/>
      <c r="AD11" s="260"/>
      <c r="AE11" s="260">
        <v>353</v>
      </c>
      <c r="AF11" s="260">
        <v>1364276.5100000002</v>
      </c>
      <c r="AG11" s="259"/>
      <c r="AH11" s="260"/>
      <c r="AI11" s="260"/>
      <c r="AJ11" s="260">
        <v>506</v>
      </c>
      <c r="AK11" s="260">
        <v>1919688.3500000003</v>
      </c>
      <c r="AL11" s="259"/>
      <c r="AM11" s="369"/>
      <c r="AN11" s="369"/>
      <c r="AO11" s="369">
        <v>49</v>
      </c>
      <c r="AP11" s="369">
        <v>136828.99000000002</v>
      </c>
      <c r="AQ11" s="259"/>
      <c r="AR11" s="369">
        <f t="shared" si="83"/>
        <v>0</v>
      </c>
      <c r="AS11" s="369">
        <f t="shared" si="3"/>
        <v>0</v>
      </c>
      <c r="AT11" s="369">
        <f t="shared" si="4"/>
        <v>908</v>
      </c>
      <c r="AU11" s="369">
        <f t="shared" si="5"/>
        <v>3420793.8500000006</v>
      </c>
      <c r="AV11" s="370"/>
      <c r="AW11" s="263"/>
      <c r="AX11" s="371"/>
      <c r="AY11" s="369">
        <f>+AU11</f>
        <v>3420793.8500000006</v>
      </c>
      <c r="AZ11" s="372">
        <f>+AY11/AU15</f>
        <v>0.27051191927217727</v>
      </c>
      <c r="BA11" s="381"/>
      <c r="BB11" s="260"/>
      <c r="BC11" s="260"/>
      <c r="BD11" s="260">
        <v>343</v>
      </c>
      <c r="BE11" s="260">
        <v>1280902.24</v>
      </c>
      <c r="BF11" s="259"/>
      <c r="BG11" s="260"/>
      <c r="BH11" s="260"/>
      <c r="BI11" s="260">
        <v>501</v>
      </c>
      <c r="BJ11" s="260">
        <v>1857358.44</v>
      </c>
      <c r="BK11" s="259"/>
      <c r="BL11" s="369"/>
      <c r="BM11" s="369"/>
      <c r="BN11" s="369">
        <v>54</v>
      </c>
      <c r="BO11" s="369">
        <v>298397.92</v>
      </c>
      <c r="BP11" s="259"/>
      <c r="BQ11" s="369">
        <f t="shared" si="84"/>
        <v>0</v>
      </c>
      <c r="BR11" s="369">
        <f t="shared" si="6"/>
        <v>0</v>
      </c>
      <c r="BS11" s="369">
        <f t="shared" si="7"/>
        <v>898</v>
      </c>
      <c r="BT11" s="369">
        <f t="shared" si="8"/>
        <v>3436658.5999999996</v>
      </c>
      <c r="BU11" s="370"/>
      <c r="BV11" s="263"/>
      <c r="BW11" s="371"/>
      <c r="BX11" s="369">
        <f>+BT11</f>
        <v>3436658.5999999996</v>
      </c>
      <c r="BY11" s="372">
        <f>+BX11/BT15</f>
        <v>0.24711252258408226</v>
      </c>
      <c r="BZ11" s="381"/>
      <c r="CA11" s="260"/>
      <c r="CB11" s="260"/>
      <c r="CC11" s="260">
        <v>367</v>
      </c>
      <c r="CD11" s="260">
        <v>1596241.4800000002</v>
      </c>
      <c r="CE11" s="259"/>
      <c r="CF11" s="260"/>
      <c r="CG11" s="260"/>
      <c r="CH11" s="260">
        <v>494</v>
      </c>
      <c r="CI11" s="260">
        <v>2168044.64</v>
      </c>
      <c r="CJ11" s="259"/>
      <c r="CK11" s="369"/>
      <c r="CL11" s="369"/>
      <c r="CM11" s="369">
        <v>48</v>
      </c>
      <c r="CN11" s="369">
        <v>370866.4</v>
      </c>
      <c r="CO11" s="259"/>
      <c r="CP11" s="369">
        <f t="shared" si="85"/>
        <v>0</v>
      </c>
      <c r="CQ11" s="369">
        <f t="shared" si="9"/>
        <v>0</v>
      </c>
      <c r="CR11" s="369">
        <f t="shared" si="10"/>
        <v>909</v>
      </c>
      <c r="CS11" s="369">
        <f t="shared" si="11"/>
        <v>4135152.52</v>
      </c>
      <c r="CT11" s="370"/>
      <c r="CU11" s="263"/>
      <c r="CV11" s="371"/>
      <c r="CW11" s="369">
        <f>+CS11</f>
        <v>4135152.52</v>
      </c>
      <c r="CX11" s="372">
        <f>+CW11/CS15</f>
        <v>0.32806240066665665</v>
      </c>
      <c r="CY11" s="381"/>
      <c r="CZ11" s="260"/>
      <c r="DA11" s="260"/>
      <c r="DB11" s="260">
        <v>420</v>
      </c>
      <c r="DC11" s="260">
        <v>2185395.5499999998</v>
      </c>
      <c r="DD11" s="259"/>
      <c r="DE11" s="260"/>
      <c r="DF11" s="260"/>
      <c r="DG11" s="260">
        <v>495</v>
      </c>
      <c r="DH11" s="260">
        <v>1875618.6500000006</v>
      </c>
      <c r="DI11" s="259"/>
      <c r="DJ11" s="369"/>
      <c r="DK11" s="369"/>
      <c r="DL11" s="369">
        <v>52</v>
      </c>
      <c r="DM11" s="369">
        <v>342061.41</v>
      </c>
      <c r="DN11" s="259"/>
      <c r="DO11" s="369">
        <f t="shared" si="86"/>
        <v>0</v>
      </c>
      <c r="DP11" s="369">
        <f t="shared" si="12"/>
        <v>0</v>
      </c>
      <c r="DQ11" s="369">
        <f t="shared" si="13"/>
        <v>967</v>
      </c>
      <c r="DR11" s="369">
        <f t="shared" si="14"/>
        <v>4403075.6100000003</v>
      </c>
      <c r="DS11" s="370"/>
      <c r="DT11" s="263"/>
      <c r="DU11" s="371"/>
      <c r="DV11" s="369">
        <f>+DR11</f>
        <v>4403075.6100000003</v>
      </c>
      <c r="DW11" s="372">
        <f>+DV11/DR15</f>
        <v>0.36597587196006981</v>
      </c>
      <c r="DX11" s="381"/>
      <c r="DY11" s="260"/>
      <c r="DZ11" s="260"/>
      <c r="EA11" s="260">
        <v>378</v>
      </c>
      <c r="EB11" s="260">
        <v>1757623.17</v>
      </c>
      <c r="EC11" s="259"/>
      <c r="ED11" s="260"/>
      <c r="EE11" s="260"/>
      <c r="EF11" s="260">
        <v>448</v>
      </c>
      <c r="EG11" s="260">
        <v>1286286.3199999998</v>
      </c>
      <c r="EH11" s="259"/>
      <c r="EI11" s="369"/>
      <c r="EJ11" s="369"/>
      <c r="EK11" s="369">
        <v>35</v>
      </c>
      <c r="EL11" s="369">
        <v>112903.29999999999</v>
      </c>
      <c r="EM11" s="259"/>
      <c r="EN11" s="369">
        <f t="shared" si="87"/>
        <v>0</v>
      </c>
      <c r="EO11" s="369">
        <f t="shared" si="15"/>
        <v>0</v>
      </c>
      <c r="EP11" s="369">
        <f t="shared" si="16"/>
        <v>861</v>
      </c>
      <c r="EQ11" s="369">
        <f t="shared" si="17"/>
        <v>3156812.7899999996</v>
      </c>
      <c r="ER11" s="370"/>
      <c r="ES11" s="263"/>
      <c r="ET11" s="371"/>
      <c r="EU11" s="369">
        <f>+EQ11</f>
        <v>3156812.7899999996</v>
      </c>
      <c r="EV11" s="372">
        <f>+EU11/EQ15</f>
        <v>0.36152205256804348</v>
      </c>
      <c r="EW11" s="381"/>
      <c r="EX11" s="260"/>
      <c r="EY11" s="260"/>
      <c r="EZ11" s="260">
        <v>432</v>
      </c>
      <c r="FA11" s="260">
        <v>2027817.4899999998</v>
      </c>
      <c r="FB11" s="259"/>
      <c r="FC11" s="260"/>
      <c r="FD11" s="260"/>
      <c r="FE11" s="260">
        <v>519</v>
      </c>
      <c r="FF11" s="260">
        <v>2295981.9699999997</v>
      </c>
      <c r="FG11" s="259"/>
      <c r="FH11" s="369"/>
      <c r="FI11" s="369"/>
      <c r="FJ11" s="369">
        <v>54</v>
      </c>
      <c r="FK11" s="369">
        <v>127417.7</v>
      </c>
      <c r="FL11" s="259"/>
      <c r="FM11" s="369">
        <f t="shared" si="88"/>
        <v>0</v>
      </c>
      <c r="FN11" s="369">
        <f t="shared" si="18"/>
        <v>0</v>
      </c>
      <c r="FO11" s="369">
        <f t="shared" si="18"/>
        <v>1005</v>
      </c>
      <c r="FP11" s="369">
        <f t="shared" si="18"/>
        <v>4451217.1599999992</v>
      </c>
      <c r="FQ11" s="370"/>
      <c r="FR11" s="263"/>
      <c r="FS11" s="371"/>
      <c r="FT11" s="369">
        <f>+FP11</f>
        <v>4451217.1599999992</v>
      </c>
      <c r="FU11" s="372">
        <f>+FT11/FP15</f>
        <v>0.36690199581923078</v>
      </c>
      <c r="FV11" s="378"/>
      <c r="FW11" s="260"/>
      <c r="FX11" s="260"/>
      <c r="FY11" s="260">
        <v>385</v>
      </c>
      <c r="FZ11" s="260">
        <v>1294457.06</v>
      </c>
      <c r="GA11" s="259"/>
      <c r="GB11" s="260"/>
      <c r="GC11" s="260"/>
      <c r="GD11" s="260">
        <v>444</v>
      </c>
      <c r="GE11" s="260">
        <v>1982673.3900000001</v>
      </c>
      <c r="GF11" s="259"/>
      <c r="GG11" s="369"/>
      <c r="GH11" s="369"/>
      <c r="GI11" s="369">
        <v>51</v>
      </c>
      <c r="GJ11" s="369">
        <v>138486.34999999998</v>
      </c>
      <c r="GK11" s="259"/>
      <c r="GL11" s="369">
        <f t="shared" si="89"/>
        <v>0</v>
      </c>
      <c r="GM11" s="369">
        <f t="shared" si="90"/>
        <v>0</v>
      </c>
      <c r="GN11" s="369">
        <f t="shared" si="91"/>
        <v>880</v>
      </c>
      <c r="GO11" s="369">
        <f t="shared" si="92"/>
        <v>3415616.8000000003</v>
      </c>
      <c r="GP11" s="370"/>
      <c r="GQ11" s="263"/>
      <c r="GR11" s="371"/>
      <c r="GS11" s="369">
        <f>+GO11</f>
        <v>3415616.8000000003</v>
      </c>
      <c r="GT11" s="372">
        <f>+GS11/GO15</f>
        <v>0.32567366765210881</v>
      </c>
      <c r="GV11" s="260"/>
      <c r="GW11" s="260"/>
      <c r="GX11" s="260">
        <v>399</v>
      </c>
      <c r="GY11" s="260">
        <v>1606653.3</v>
      </c>
      <c r="GZ11" s="259"/>
      <c r="HA11" s="260"/>
      <c r="HB11" s="260"/>
      <c r="HC11" s="260">
        <v>426</v>
      </c>
      <c r="HD11" s="260">
        <v>2034094.159999999</v>
      </c>
      <c r="HE11" s="259"/>
      <c r="HF11" s="369"/>
      <c r="HG11" s="369"/>
      <c r="HH11" s="369">
        <v>41</v>
      </c>
      <c r="HI11" s="369">
        <v>68172.540000000008</v>
      </c>
      <c r="HJ11" s="259"/>
      <c r="HK11" s="369">
        <f t="shared" si="93"/>
        <v>0</v>
      </c>
      <c r="HL11" s="369">
        <f t="shared" si="20"/>
        <v>0</v>
      </c>
      <c r="HM11" s="369">
        <f t="shared" si="21"/>
        <v>866</v>
      </c>
      <c r="HN11" s="369">
        <f t="shared" si="22"/>
        <v>3708919.9999999991</v>
      </c>
      <c r="HO11" s="370"/>
      <c r="HP11" s="263"/>
      <c r="HQ11" s="371"/>
      <c r="HR11" s="369">
        <f>+HN11</f>
        <v>3708919.9999999991</v>
      </c>
      <c r="HS11" s="372">
        <f>+HR11/HN15</f>
        <v>0.36958582382569655</v>
      </c>
      <c r="HT11" s="101"/>
      <c r="HU11" s="260"/>
      <c r="HV11" s="260"/>
      <c r="HW11" s="260">
        <v>394</v>
      </c>
      <c r="HX11" s="260">
        <v>1649804.39</v>
      </c>
      <c r="HY11" s="259"/>
      <c r="HZ11" s="260"/>
      <c r="IA11" s="260"/>
      <c r="IB11" s="260">
        <v>451</v>
      </c>
      <c r="IC11" s="260">
        <v>1277343.3299999998</v>
      </c>
      <c r="ID11" s="259"/>
      <c r="IE11" s="369"/>
      <c r="IF11" s="369"/>
      <c r="IG11" s="369">
        <v>49</v>
      </c>
      <c r="IH11" s="369">
        <v>169900.46000000002</v>
      </c>
      <c r="II11" s="259"/>
      <c r="IJ11" s="369">
        <f t="shared" si="94"/>
        <v>0</v>
      </c>
      <c r="IK11" s="369">
        <f t="shared" si="23"/>
        <v>0</v>
      </c>
      <c r="IL11" s="369">
        <f t="shared" si="24"/>
        <v>894</v>
      </c>
      <c r="IM11" s="369">
        <f t="shared" si="25"/>
        <v>3097048.1799999997</v>
      </c>
      <c r="IN11" s="370"/>
      <c r="IO11" s="263"/>
      <c r="IP11" s="371"/>
      <c r="IQ11" s="369">
        <f>+IM11</f>
        <v>3097048.1799999997</v>
      </c>
      <c r="IR11" s="372">
        <f>+IQ11/IM15</f>
        <v>0.36091156387072554</v>
      </c>
      <c r="IT11" s="260"/>
      <c r="IU11" s="260"/>
      <c r="IV11" s="260">
        <v>404</v>
      </c>
      <c r="IW11" s="260">
        <v>1642347.61</v>
      </c>
      <c r="IX11" s="259"/>
      <c r="IY11" s="260"/>
      <c r="IZ11" s="260"/>
      <c r="JA11" s="260">
        <v>440</v>
      </c>
      <c r="JB11" s="260">
        <v>1767092.7700000003</v>
      </c>
      <c r="JC11" s="259"/>
      <c r="JD11" s="369"/>
      <c r="JE11" s="369"/>
      <c r="JF11" s="369">
        <v>14</v>
      </c>
      <c r="JG11" s="369">
        <v>32260.070000000003</v>
      </c>
      <c r="JH11" s="259"/>
      <c r="JI11" s="369">
        <f t="shared" si="95"/>
        <v>0</v>
      </c>
      <c r="JJ11" s="369">
        <f t="shared" si="26"/>
        <v>0</v>
      </c>
      <c r="JK11" s="369">
        <f t="shared" si="27"/>
        <v>858</v>
      </c>
      <c r="JL11" s="369">
        <f t="shared" si="28"/>
        <v>3441700.45</v>
      </c>
      <c r="JM11" s="370"/>
      <c r="JN11" s="263"/>
      <c r="JO11" s="371"/>
      <c r="JP11" s="369">
        <f>+JL11</f>
        <v>3441700.45</v>
      </c>
      <c r="JQ11" s="372">
        <f>+JP11/JL15</f>
        <v>0.35944729139164494</v>
      </c>
      <c r="JS11" s="260"/>
      <c r="JT11" s="260"/>
      <c r="JU11" s="260">
        <v>386</v>
      </c>
      <c r="JV11" s="260">
        <v>1694308.7499999998</v>
      </c>
      <c r="JW11" s="259"/>
      <c r="JX11" s="260"/>
      <c r="JY11" s="260"/>
      <c r="JZ11" s="260">
        <v>437</v>
      </c>
      <c r="KA11" s="260">
        <v>1960366.6300000001</v>
      </c>
      <c r="KB11" s="259"/>
      <c r="KC11" s="369"/>
      <c r="KD11" s="369"/>
      <c r="KE11" s="260">
        <v>67</v>
      </c>
      <c r="KF11" s="260">
        <v>139368.34</v>
      </c>
      <c r="KG11" s="259"/>
      <c r="KH11" s="369">
        <f t="shared" si="96"/>
        <v>0</v>
      </c>
      <c r="KI11" s="369">
        <f t="shared" si="29"/>
        <v>0</v>
      </c>
      <c r="KJ11" s="369">
        <f t="shared" si="30"/>
        <v>890</v>
      </c>
      <c r="KK11" s="369">
        <f t="shared" si="31"/>
        <v>3794043.7199999997</v>
      </c>
      <c r="KL11" s="370"/>
      <c r="KM11" s="263"/>
      <c r="KN11" s="371"/>
      <c r="KO11" s="369">
        <f>+KK11</f>
        <v>3794043.7199999997</v>
      </c>
      <c r="KP11" s="372">
        <f>+KO11/KK15</f>
        <v>0.38888967506428052</v>
      </c>
      <c r="KR11" s="260"/>
      <c r="KS11" s="260"/>
      <c r="KT11" s="260">
        <f t="shared" si="111"/>
        <v>388.41666666666669</v>
      </c>
      <c r="KU11" s="260">
        <f t="shared" si="112"/>
        <v>19440047.460000001</v>
      </c>
      <c r="KV11" s="259"/>
      <c r="KW11" s="260"/>
      <c r="KX11" s="260"/>
      <c r="KY11" s="260">
        <f t="shared" si="113"/>
        <v>470.08333333333331</v>
      </c>
      <c r="KZ11" s="260">
        <f>L11+AK11+BJ11+CI11+DH11+EG11+FF11+GE11+HD11+IC11+JB11+KA11</f>
        <v>22386772.799999997</v>
      </c>
      <c r="LA11" s="259"/>
      <c r="LB11" s="369"/>
      <c r="LC11" s="369"/>
      <c r="LD11" s="369">
        <f t="shared" si="114"/>
        <v>46.5</v>
      </c>
      <c r="LE11" s="369">
        <f t="shared" si="115"/>
        <v>2082111.0700000003</v>
      </c>
      <c r="LF11" s="259"/>
      <c r="LG11" s="369">
        <f t="shared" si="97"/>
        <v>0</v>
      </c>
      <c r="LH11" s="369">
        <f t="shared" si="34"/>
        <v>0</v>
      </c>
      <c r="LI11" s="369">
        <f t="shared" si="35"/>
        <v>905</v>
      </c>
      <c r="LJ11" s="369">
        <f t="shared" si="36"/>
        <v>43908931.329999998</v>
      </c>
      <c r="LK11" s="370"/>
      <c r="LL11" s="263"/>
      <c r="LM11" s="371"/>
      <c r="LN11" s="369">
        <f>+LJ11</f>
        <v>43908931.329999998</v>
      </c>
      <c r="LO11" s="372">
        <f>+LN11/LJ15</f>
        <v>0.32654825789225322</v>
      </c>
      <c r="LQ11" s="260"/>
      <c r="LR11" s="260"/>
      <c r="LS11" s="260">
        <v>326</v>
      </c>
      <c r="LT11" s="260">
        <v>1382120.3900000001</v>
      </c>
      <c r="LU11" s="259"/>
      <c r="LV11" s="260"/>
      <c r="LW11" s="260"/>
      <c r="LX11" s="260">
        <v>397</v>
      </c>
      <c r="LY11" s="260">
        <v>1124168.8300000003</v>
      </c>
      <c r="LZ11" s="259"/>
      <c r="MA11" s="369"/>
      <c r="MB11" s="369"/>
      <c r="MC11" s="369">
        <v>62</v>
      </c>
      <c r="MD11" s="369">
        <v>299803.92</v>
      </c>
      <c r="ME11" s="259"/>
      <c r="MF11" s="369">
        <f t="shared" si="98"/>
        <v>0</v>
      </c>
      <c r="MG11" s="369">
        <f t="shared" si="37"/>
        <v>0</v>
      </c>
      <c r="MH11" s="369">
        <f t="shared" si="38"/>
        <v>785</v>
      </c>
      <c r="MI11" s="369">
        <f t="shared" si="39"/>
        <v>2806093.1400000006</v>
      </c>
      <c r="MJ11" s="370"/>
      <c r="MK11" s="263"/>
      <c r="ML11" s="371"/>
      <c r="MM11" s="369">
        <f>+MI11</f>
        <v>2806093.1400000006</v>
      </c>
      <c r="MN11" s="372">
        <f>+MM11/MI15</f>
        <v>0.31717880638293927</v>
      </c>
      <c r="MO11" s="381"/>
      <c r="MP11" s="260"/>
      <c r="MQ11" s="260"/>
      <c r="MR11" s="260">
        <v>314</v>
      </c>
      <c r="MS11" s="260">
        <v>1051023.45</v>
      </c>
      <c r="MT11" s="259"/>
      <c r="MU11" s="260"/>
      <c r="MV11" s="260"/>
      <c r="MW11" s="260">
        <v>343</v>
      </c>
      <c r="MX11" s="260">
        <v>945687.78000000014</v>
      </c>
      <c r="MY11" s="259"/>
      <c r="MZ11" s="369"/>
      <c r="NA11" s="369"/>
      <c r="NB11" s="369">
        <v>52</v>
      </c>
      <c r="NC11" s="369">
        <v>91491.37</v>
      </c>
      <c r="ND11" s="259"/>
      <c r="NE11" s="369">
        <f t="shared" si="99"/>
        <v>0</v>
      </c>
      <c r="NF11" s="369">
        <f t="shared" si="40"/>
        <v>0</v>
      </c>
      <c r="NG11" s="369">
        <f t="shared" si="41"/>
        <v>709</v>
      </c>
      <c r="NH11" s="369">
        <f t="shared" si="42"/>
        <v>2088202.6</v>
      </c>
      <c r="NI11" s="370"/>
      <c r="NJ11" s="263"/>
      <c r="NK11" s="371"/>
      <c r="NL11" s="369">
        <f>+NH11</f>
        <v>2088202.6</v>
      </c>
      <c r="NM11" s="372">
        <f>+NL11/NH15</f>
        <v>0.29996349261237548</v>
      </c>
      <c r="NN11" s="381"/>
      <c r="NO11" s="260"/>
      <c r="NP11" s="260"/>
      <c r="NQ11" s="260"/>
      <c r="NR11" s="260"/>
      <c r="NS11" s="259"/>
      <c r="NT11" s="260"/>
      <c r="NU11" s="260"/>
      <c r="NV11" s="260"/>
      <c r="NW11" s="260"/>
      <c r="NX11" s="259"/>
      <c r="NY11" s="369"/>
      <c r="NZ11" s="369"/>
      <c r="OA11" s="369"/>
      <c r="OB11" s="369"/>
      <c r="OC11" s="259"/>
      <c r="OD11" s="369">
        <f t="shared" si="100"/>
        <v>0</v>
      </c>
      <c r="OE11" s="369">
        <f t="shared" si="43"/>
        <v>0</v>
      </c>
      <c r="OF11" s="369">
        <f t="shared" si="44"/>
        <v>0</v>
      </c>
      <c r="OG11" s="369">
        <f t="shared" si="45"/>
        <v>0</v>
      </c>
      <c r="OH11" s="370"/>
      <c r="OI11" s="263"/>
      <c r="OJ11" s="371"/>
      <c r="OK11" s="369">
        <f>+OG11</f>
        <v>0</v>
      </c>
      <c r="OL11" s="372" t="e">
        <f>+OK11/OG15</f>
        <v>#DIV/0!</v>
      </c>
      <c r="OM11" s="381"/>
      <c r="ON11" s="260"/>
      <c r="OO11" s="260"/>
      <c r="OP11" s="260"/>
      <c r="OQ11" s="260"/>
      <c r="OR11" s="259"/>
      <c r="OS11" s="260"/>
      <c r="OT11" s="260"/>
      <c r="OU11" s="260"/>
      <c r="OV11" s="260"/>
      <c r="OW11" s="259"/>
      <c r="OX11" s="369"/>
      <c r="OY11" s="369"/>
      <c r="OZ11" s="369"/>
      <c r="PA11" s="369"/>
      <c r="PB11" s="259"/>
      <c r="PC11" s="369">
        <f t="shared" si="101"/>
        <v>0</v>
      </c>
      <c r="PD11" s="369">
        <f t="shared" si="46"/>
        <v>0</v>
      </c>
      <c r="PE11" s="369">
        <f t="shared" si="47"/>
        <v>0</v>
      </c>
      <c r="PF11" s="369">
        <f t="shared" si="48"/>
        <v>0</v>
      </c>
      <c r="PG11" s="370"/>
      <c r="PH11" s="263"/>
      <c r="PI11" s="371"/>
      <c r="PJ11" s="369">
        <f>+PF11</f>
        <v>0</v>
      </c>
      <c r="PK11" s="372" t="e">
        <f>+PJ11/PF15</f>
        <v>#DIV/0!</v>
      </c>
      <c r="PL11" s="381"/>
      <c r="PM11" s="260"/>
      <c r="PN11" s="260"/>
      <c r="PO11" s="260"/>
      <c r="PP11" s="260"/>
      <c r="PQ11" s="259"/>
      <c r="PR11" s="260"/>
      <c r="PS11" s="260"/>
      <c r="PT11" s="260"/>
      <c r="PU11" s="260"/>
      <c r="PV11" s="259"/>
      <c r="PW11" s="369"/>
      <c r="PX11" s="369"/>
      <c r="PY11" s="369"/>
      <c r="PZ11" s="369"/>
      <c r="QA11" s="259"/>
      <c r="QB11" s="369">
        <f t="shared" si="102"/>
        <v>0</v>
      </c>
      <c r="QC11" s="369">
        <f t="shared" si="49"/>
        <v>0</v>
      </c>
      <c r="QD11" s="369">
        <f t="shared" si="50"/>
        <v>0</v>
      </c>
      <c r="QE11" s="369">
        <f t="shared" si="51"/>
        <v>0</v>
      </c>
      <c r="QF11" s="370"/>
      <c r="QG11" s="263"/>
      <c r="QH11" s="371"/>
      <c r="QI11" s="369">
        <f>+QE11</f>
        <v>0</v>
      </c>
      <c r="QJ11" s="372" t="e">
        <f>+QI11/QE15</f>
        <v>#DIV/0!</v>
      </c>
      <c r="QK11" s="381"/>
      <c r="QL11" s="260"/>
      <c r="QM11" s="260"/>
      <c r="QN11" s="260"/>
      <c r="QO11" s="260"/>
      <c r="QP11" s="259"/>
      <c r="QQ11" s="260"/>
      <c r="QR11" s="260"/>
      <c r="QS11" s="260"/>
      <c r="QT11" s="260"/>
      <c r="QU11" s="259"/>
      <c r="QV11" s="369"/>
      <c r="QW11" s="369"/>
      <c r="QX11" s="369"/>
      <c r="QY11" s="369"/>
      <c r="QZ11" s="259"/>
      <c r="RA11" s="369">
        <f t="shared" si="103"/>
        <v>0</v>
      </c>
      <c r="RB11" s="369">
        <f t="shared" si="52"/>
        <v>0</v>
      </c>
      <c r="RC11" s="369">
        <f t="shared" si="53"/>
        <v>0</v>
      </c>
      <c r="RD11" s="369">
        <f t="shared" si="54"/>
        <v>0</v>
      </c>
      <c r="RE11" s="370"/>
      <c r="RF11" s="263"/>
      <c r="RG11" s="371"/>
      <c r="RH11" s="369">
        <f>+RD11</f>
        <v>0</v>
      </c>
      <c r="RI11" s="372" t="e">
        <f>+RH11/RD15</f>
        <v>#DIV/0!</v>
      </c>
      <c r="RJ11" s="381"/>
      <c r="RK11" s="260"/>
      <c r="RL11" s="260"/>
      <c r="RM11" s="260"/>
      <c r="RN11" s="260"/>
      <c r="RO11" s="259"/>
      <c r="RP11" s="260"/>
      <c r="RQ11" s="260"/>
      <c r="RR11" s="260"/>
      <c r="RS11" s="260"/>
      <c r="RT11" s="259"/>
      <c r="RU11" s="369"/>
      <c r="RV11" s="369"/>
      <c r="RW11" s="369"/>
      <c r="RX11" s="369"/>
      <c r="RY11" s="259"/>
      <c r="RZ11" s="369">
        <f t="shared" si="104"/>
        <v>0</v>
      </c>
      <c r="SA11" s="369">
        <f t="shared" si="55"/>
        <v>0</v>
      </c>
      <c r="SB11" s="369">
        <f t="shared" si="56"/>
        <v>0</v>
      </c>
      <c r="SC11" s="369">
        <f t="shared" si="57"/>
        <v>0</v>
      </c>
      <c r="SD11" s="370"/>
      <c r="SE11" s="263"/>
      <c r="SF11" s="371"/>
      <c r="SG11" s="369">
        <f>+SC11</f>
        <v>0</v>
      </c>
      <c r="SH11" s="372" t="e">
        <f>+SG11/SC15</f>
        <v>#DIV/0!</v>
      </c>
      <c r="SI11" s="378"/>
      <c r="SJ11" s="260"/>
      <c r="SK11" s="260"/>
      <c r="SL11" s="260"/>
      <c r="SM11" s="260"/>
      <c r="SN11" s="259"/>
      <c r="SO11" s="260"/>
      <c r="SP11" s="260"/>
      <c r="SQ11" s="260"/>
      <c r="SR11" s="260"/>
      <c r="SS11" s="259"/>
      <c r="ST11" s="369"/>
      <c r="SU11" s="369"/>
      <c r="SV11" s="369"/>
      <c r="SW11" s="369"/>
      <c r="SX11" s="259"/>
      <c r="SY11" s="369">
        <f t="shared" si="105"/>
        <v>0</v>
      </c>
      <c r="SZ11" s="369">
        <f t="shared" si="58"/>
        <v>0</v>
      </c>
      <c r="TA11" s="369">
        <f t="shared" si="59"/>
        <v>0</v>
      </c>
      <c r="TB11" s="369">
        <f t="shared" si="60"/>
        <v>0</v>
      </c>
      <c r="TC11" s="370"/>
      <c r="TD11" s="263"/>
      <c r="TE11" s="371"/>
      <c r="TF11" s="369">
        <f>+TB11</f>
        <v>0</v>
      </c>
      <c r="TG11" s="372" t="e">
        <f>+TF11/TB15</f>
        <v>#DIV/0!</v>
      </c>
      <c r="TI11" s="260"/>
      <c r="TJ11" s="260"/>
      <c r="TK11" s="260"/>
      <c r="TL11" s="260"/>
      <c r="TM11" s="259"/>
      <c r="TN11" s="260"/>
      <c r="TO11" s="260"/>
      <c r="TP11" s="260"/>
      <c r="TQ11" s="260"/>
      <c r="TR11" s="259"/>
      <c r="TS11" s="369"/>
      <c r="TT11" s="369"/>
      <c r="TU11" s="369"/>
      <c r="TV11" s="369"/>
      <c r="TW11" s="259"/>
      <c r="TX11" s="369">
        <f t="shared" si="106"/>
        <v>0</v>
      </c>
      <c r="TY11" s="369">
        <f t="shared" si="61"/>
        <v>0</v>
      </c>
      <c r="TZ11" s="369">
        <f t="shared" si="62"/>
        <v>0</v>
      </c>
      <c r="UA11" s="369">
        <f t="shared" si="63"/>
        <v>0</v>
      </c>
      <c r="UB11" s="370"/>
      <c r="UC11" s="263"/>
      <c r="UD11" s="371"/>
      <c r="UE11" s="369">
        <f>+UA11</f>
        <v>0</v>
      </c>
      <c r="UF11" s="372" t="e">
        <f>+UE11/UA15</f>
        <v>#DIV/0!</v>
      </c>
      <c r="UG11" s="101"/>
      <c r="UH11" s="260"/>
      <c r="UI11" s="260"/>
      <c r="UJ11" s="260"/>
      <c r="UK11" s="260"/>
      <c r="UL11" s="259"/>
      <c r="UM11" s="260"/>
      <c r="UN11" s="260"/>
      <c r="UO11" s="260"/>
      <c r="UP11" s="260"/>
      <c r="UQ11" s="259"/>
      <c r="UR11" s="369"/>
      <c r="US11" s="369"/>
      <c r="UT11" s="369"/>
      <c r="UU11" s="369"/>
      <c r="UV11" s="259"/>
      <c r="UW11" s="369">
        <f t="shared" si="107"/>
        <v>0</v>
      </c>
      <c r="UX11" s="369">
        <f t="shared" si="64"/>
        <v>0</v>
      </c>
      <c r="UY11" s="369">
        <f t="shared" si="65"/>
        <v>0</v>
      </c>
      <c r="UZ11" s="369">
        <f t="shared" si="66"/>
        <v>0</v>
      </c>
      <c r="VA11" s="370"/>
      <c r="VB11" s="263"/>
      <c r="VC11" s="371"/>
      <c r="VD11" s="369">
        <f>+UZ11</f>
        <v>0</v>
      </c>
      <c r="VE11" s="372" t="e">
        <f>+VD11/UZ15</f>
        <v>#DIV/0!</v>
      </c>
      <c r="VG11" s="260"/>
      <c r="VH11" s="260"/>
      <c r="VI11" s="260"/>
      <c r="VJ11" s="260"/>
      <c r="VK11" s="259"/>
      <c r="VL11" s="260"/>
      <c r="VM11" s="260"/>
      <c r="VN11" s="260"/>
      <c r="VO11" s="260"/>
      <c r="VP11" s="259"/>
      <c r="VQ11" s="369"/>
      <c r="VR11" s="369"/>
      <c r="VS11" s="369"/>
      <c r="VT11" s="369"/>
      <c r="VU11" s="259"/>
      <c r="VV11" s="369">
        <f t="shared" si="108"/>
        <v>0</v>
      </c>
      <c r="VW11" s="369">
        <f t="shared" si="67"/>
        <v>0</v>
      </c>
      <c r="VX11" s="369">
        <f t="shared" si="68"/>
        <v>0</v>
      </c>
      <c r="VY11" s="369">
        <f t="shared" si="69"/>
        <v>0</v>
      </c>
      <c r="VZ11" s="370"/>
      <c r="WA11" s="263"/>
      <c r="WB11" s="371"/>
      <c r="WC11" s="369">
        <f>+VY11</f>
        <v>0</v>
      </c>
      <c r="WD11" s="372" t="e">
        <f>+WC11/VY15</f>
        <v>#DIV/0!</v>
      </c>
      <c r="WF11" s="260"/>
      <c r="WG11" s="260"/>
      <c r="WH11" s="260"/>
      <c r="WI11" s="260"/>
      <c r="WJ11" s="259"/>
      <c r="WK11" s="260"/>
      <c r="WL11" s="260"/>
      <c r="WM11" s="260"/>
      <c r="WN11" s="260"/>
      <c r="WO11" s="259"/>
      <c r="WP11" s="369"/>
      <c r="WQ11" s="369"/>
      <c r="WR11" s="260"/>
      <c r="WS11" s="260"/>
      <c r="WT11" s="259"/>
      <c r="WU11" s="369">
        <f t="shared" si="109"/>
        <v>0</v>
      </c>
      <c r="WV11" s="369">
        <f t="shared" si="70"/>
        <v>0</v>
      </c>
      <c r="WW11" s="369">
        <f t="shared" si="71"/>
        <v>0</v>
      </c>
      <c r="WX11" s="369">
        <f t="shared" si="72"/>
        <v>0</v>
      </c>
      <c r="WY11" s="370"/>
      <c r="WZ11" s="263"/>
      <c r="XA11" s="371"/>
      <c r="XB11" s="369">
        <f>+WX11</f>
        <v>0</v>
      </c>
      <c r="XC11" s="372" t="e">
        <f>+XB11/WX15</f>
        <v>#DIV/0!</v>
      </c>
      <c r="XE11" s="260"/>
      <c r="XF11" s="260"/>
      <c r="XG11" s="260">
        <f t="shared" si="116"/>
        <v>320</v>
      </c>
      <c r="XH11" s="260">
        <f t="shared" si="117"/>
        <v>2433143.84</v>
      </c>
      <c r="XI11" s="259"/>
      <c r="XJ11" s="260"/>
      <c r="XK11" s="260"/>
      <c r="XL11" s="260">
        <f t="shared" si="118"/>
        <v>370</v>
      </c>
      <c r="XM11" s="260">
        <f>LY11+MX11+NW11+OV11+PU11+QT11+RS11+SR11+TQ11+UP11+VO11+WN11</f>
        <v>2069856.6100000003</v>
      </c>
      <c r="XN11" s="259"/>
      <c r="XO11" s="369"/>
      <c r="XP11" s="369"/>
      <c r="XQ11" s="369">
        <f t="shared" si="119"/>
        <v>57</v>
      </c>
      <c r="XR11" s="369">
        <f t="shared" si="120"/>
        <v>391295.29</v>
      </c>
      <c r="XS11" s="259"/>
      <c r="XT11" s="369">
        <f t="shared" si="110"/>
        <v>0</v>
      </c>
      <c r="XU11" s="369">
        <f t="shared" si="79"/>
        <v>0</v>
      </c>
      <c r="XV11" s="369">
        <f t="shared" si="80"/>
        <v>747</v>
      </c>
      <c r="XW11" s="369">
        <f t="shared" si="81"/>
        <v>4894295.74</v>
      </c>
      <c r="XX11" s="370"/>
      <c r="XY11" s="263"/>
      <c r="XZ11" s="371"/>
      <c r="YA11" s="369">
        <f>+XW11</f>
        <v>4894295.74</v>
      </c>
      <c r="YB11" s="372">
        <f>+YA11/XW15</f>
        <v>0.30959780053555652</v>
      </c>
    </row>
    <row r="12" spans="2:652" ht="15" customHeight="1" x14ac:dyDescent="0.25">
      <c r="B12" s="87" t="s">
        <v>100</v>
      </c>
      <c r="C12" s="382"/>
      <c r="D12" s="260">
        <v>49505</v>
      </c>
      <c r="E12" s="260">
        <v>2176775608.5200028</v>
      </c>
      <c r="F12" s="260"/>
      <c r="G12" s="260"/>
      <c r="H12" s="259"/>
      <c r="I12" s="260">
        <v>4727</v>
      </c>
      <c r="J12" s="260">
        <v>230476638.31999996</v>
      </c>
      <c r="K12" s="260"/>
      <c r="L12" s="260"/>
      <c r="M12" s="259"/>
      <c r="N12" s="369"/>
      <c r="O12" s="369"/>
      <c r="P12" s="369"/>
      <c r="Q12" s="369"/>
      <c r="R12" s="259"/>
      <c r="S12" s="369">
        <f t="shared" si="82"/>
        <v>54232</v>
      </c>
      <c r="T12" s="369">
        <f t="shared" si="0"/>
        <v>2407252246.840003</v>
      </c>
      <c r="U12" s="369">
        <f t="shared" si="1"/>
        <v>0</v>
      </c>
      <c r="V12" s="369">
        <f t="shared" si="2"/>
        <v>0</v>
      </c>
      <c r="W12" s="370"/>
      <c r="X12" s="263"/>
      <c r="Y12" s="371"/>
      <c r="Z12" s="263"/>
      <c r="AA12" s="372"/>
      <c r="AB12" s="382"/>
      <c r="AC12" s="260">
        <v>51180</v>
      </c>
      <c r="AD12" s="260">
        <v>2316642129.2800183</v>
      </c>
      <c r="AE12" s="260"/>
      <c r="AF12" s="260"/>
      <c r="AG12" s="259"/>
      <c r="AH12" s="260">
        <v>3246</v>
      </c>
      <c r="AI12" s="260">
        <v>118844465.46999997</v>
      </c>
      <c r="AJ12" s="260"/>
      <c r="AK12" s="260"/>
      <c r="AL12" s="259"/>
      <c r="AM12" s="369"/>
      <c r="AN12" s="369"/>
      <c r="AO12" s="369"/>
      <c r="AP12" s="369"/>
      <c r="AQ12" s="259"/>
      <c r="AR12" s="369">
        <f t="shared" si="83"/>
        <v>54426</v>
      </c>
      <c r="AS12" s="369">
        <f t="shared" si="3"/>
        <v>2435486594.7500181</v>
      </c>
      <c r="AT12" s="369">
        <f t="shared" si="4"/>
        <v>0</v>
      </c>
      <c r="AU12" s="369">
        <f t="shared" si="5"/>
        <v>0</v>
      </c>
      <c r="AV12" s="370"/>
      <c r="AW12" s="263"/>
      <c r="AX12" s="371"/>
      <c r="AY12" s="263"/>
      <c r="AZ12" s="372"/>
      <c r="BA12" s="382"/>
      <c r="BB12" s="260">
        <v>51480</v>
      </c>
      <c r="BC12" s="260">
        <v>2331344324.9900184</v>
      </c>
      <c r="BD12" s="260"/>
      <c r="BE12" s="260"/>
      <c r="BF12" s="259"/>
      <c r="BG12" s="260">
        <v>2992</v>
      </c>
      <c r="BH12" s="260">
        <v>108135848.89</v>
      </c>
      <c r="BI12" s="260"/>
      <c r="BJ12" s="260"/>
      <c r="BK12" s="259"/>
      <c r="BL12" s="369"/>
      <c r="BM12" s="369"/>
      <c r="BN12" s="369"/>
      <c r="BO12" s="369"/>
      <c r="BP12" s="259"/>
      <c r="BQ12" s="369">
        <f t="shared" si="84"/>
        <v>54472</v>
      </c>
      <c r="BR12" s="369">
        <f t="shared" si="6"/>
        <v>2439480173.8800182</v>
      </c>
      <c r="BS12" s="369">
        <f t="shared" si="7"/>
        <v>0</v>
      </c>
      <c r="BT12" s="369">
        <f t="shared" si="8"/>
        <v>0</v>
      </c>
      <c r="BU12" s="370"/>
      <c r="BV12" s="263"/>
      <c r="BW12" s="371"/>
      <c r="BX12" s="263"/>
      <c r="BY12" s="372"/>
      <c r="BZ12" s="382"/>
      <c r="CA12" s="260">
        <v>51968</v>
      </c>
      <c r="CB12" s="260">
        <v>2354771117.2000012</v>
      </c>
      <c r="CC12" s="260"/>
      <c r="CD12" s="260"/>
      <c r="CE12" s="259"/>
      <c r="CF12" s="260">
        <v>3800</v>
      </c>
      <c r="CG12" s="260">
        <v>160171171.88999999</v>
      </c>
      <c r="CH12" s="260"/>
      <c r="CI12" s="260"/>
      <c r="CJ12" s="259"/>
      <c r="CK12" s="369"/>
      <c r="CL12" s="369"/>
      <c r="CM12" s="369"/>
      <c r="CN12" s="369"/>
      <c r="CO12" s="259"/>
      <c r="CP12" s="369">
        <f t="shared" si="85"/>
        <v>55768</v>
      </c>
      <c r="CQ12" s="369">
        <f t="shared" si="9"/>
        <v>2514942289.0900011</v>
      </c>
      <c r="CR12" s="369">
        <f t="shared" si="10"/>
        <v>0</v>
      </c>
      <c r="CS12" s="369">
        <f t="shared" si="11"/>
        <v>0</v>
      </c>
      <c r="CT12" s="370"/>
      <c r="CU12" s="263"/>
      <c r="CV12" s="371"/>
      <c r="CW12" s="263"/>
      <c r="CX12" s="372"/>
      <c r="CY12" s="382"/>
      <c r="CZ12" s="260">
        <v>52737</v>
      </c>
      <c r="DA12" s="260">
        <v>2377836400.6600027</v>
      </c>
      <c r="DB12" s="260"/>
      <c r="DC12" s="260"/>
      <c r="DD12" s="259"/>
      <c r="DE12" s="260">
        <v>3197</v>
      </c>
      <c r="DF12" s="260">
        <v>141376597.97</v>
      </c>
      <c r="DG12" s="260"/>
      <c r="DH12" s="260"/>
      <c r="DI12" s="259"/>
      <c r="DJ12" s="369"/>
      <c r="DK12" s="369"/>
      <c r="DL12" s="369"/>
      <c r="DM12" s="369"/>
      <c r="DN12" s="259"/>
      <c r="DO12" s="369">
        <f t="shared" si="86"/>
        <v>55934</v>
      </c>
      <c r="DP12" s="369">
        <f t="shared" si="12"/>
        <v>2519212998.6300025</v>
      </c>
      <c r="DQ12" s="369">
        <f t="shared" si="13"/>
        <v>0</v>
      </c>
      <c r="DR12" s="369">
        <f t="shared" si="14"/>
        <v>0</v>
      </c>
      <c r="DS12" s="370"/>
      <c r="DT12" s="263"/>
      <c r="DU12" s="371"/>
      <c r="DV12" s="263"/>
      <c r="DW12" s="372"/>
      <c r="DX12" s="382"/>
      <c r="DY12" s="260">
        <v>54658</v>
      </c>
      <c r="DZ12" s="260">
        <v>2470301760.1100159</v>
      </c>
      <c r="EA12" s="260"/>
      <c r="EB12" s="260"/>
      <c r="EC12" s="259"/>
      <c r="ED12" s="260">
        <v>2054</v>
      </c>
      <c r="EE12" s="260">
        <v>95009488.730000004</v>
      </c>
      <c r="EF12" s="260"/>
      <c r="EG12" s="260"/>
      <c r="EH12" s="259"/>
      <c r="EI12" s="369"/>
      <c r="EJ12" s="369"/>
      <c r="EK12" s="369"/>
      <c r="EL12" s="369"/>
      <c r="EM12" s="259"/>
      <c r="EN12" s="369">
        <f t="shared" si="87"/>
        <v>56712</v>
      </c>
      <c r="EO12" s="369">
        <f t="shared" si="15"/>
        <v>2565311248.8400159</v>
      </c>
      <c r="EP12" s="369">
        <f t="shared" si="16"/>
        <v>0</v>
      </c>
      <c r="EQ12" s="369">
        <f t="shared" si="17"/>
        <v>0</v>
      </c>
      <c r="ER12" s="370"/>
      <c r="ES12" s="263"/>
      <c r="ET12" s="371"/>
      <c r="EU12" s="263"/>
      <c r="EV12" s="372"/>
      <c r="EW12" s="382"/>
      <c r="EX12" s="260">
        <v>55383</v>
      </c>
      <c r="EY12" s="260">
        <v>2503757537.5400028</v>
      </c>
      <c r="EZ12" s="260"/>
      <c r="FA12" s="260"/>
      <c r="FB12" s="259"/>
      <c r="FC12" s="260">
        <v>1694</v>
      </c>
      <c r="FD12" s="260">
        <v>76414838.920000002</v>
      </c>
      <c r="FE12" s="260"/>
      <c r="FF12" s="260"/>
      <c r="FG12" s="259"/>
      <c r="FH12" s="369"/>
      <c r="FI12" s="369"/>
      <c r="FJ12" s="369"/>
      <c r="FK12" s="369"/>
      <c r="FL12" s="259"/>
      <c r="FM12" s="369">
        <f t="shared" si="88"/>
        <v>57077</v>
      </c>
      <c r="FN12" s="369">
        <f t="shared" si="18"/>
        <v>2580172376.4600029</v>
      </c>
      <c r="FO12" s="369">
        <f t="shared" si="18"/>
        <v>0</v>
      </c>
      <c r="FP12" s="369">
        <f t="shared" si="18"/>
        <v>0</v>
      </c>
      <c r="FQ12" s="370"/>
      <c r="FR12" s="263"/>
      <c r="FS12" s="371"/>
      <c r="FT12" s="263"/>
      <c r="FU12" s="372"/>
      <c r="FV12" s="379"/>
      <c r="FW12" s="260">
        <v>55134</v>
      </c>
      <c r="FX12" s="260">
        <v>2484842812.2800012</v>
      </c>
      <c r="FY12" s="260"/>
      <c r="FZ12" s="260"/>
      <c r="GA12" s="259"/>
      <c r="GB12" s="260">
        <v>1519</v>
      </c>
      <c r="GC12" s="260">
        <v>59257108.580000013</v>
      </c>
      <c r="GD12" s="260"/>
      <c r="GE12" s="260"/>
      <c r="GF12" s="259"/>
      <c r="GG12" s="369"/>
      <c r="GH12" s="369"/>
      <c r="GI12" s="369"/>
      <c r="GJ12" s="369"/>
      <c r="GK12" s="259"/>
      <c r="GL12" s="369">
        <f t="shared" si="89"/>
        <v>56653</v>
      </c>
      <c r="GM12" s="369">
        <f t="shared" si="90"/>
        <v>2544099920.8600011</v>
      </c>
      <c r="GN12" s="369">
        <f t="shared" si="91"/>
        <v>0</v>
      </c>
      <c r="GO12" s="369">
        <f t="shared" si="92"/>
        <v>0</v>
      </c>
      <c r="GP12" s="370"/>
      <c r="GQ12" s="263"/>
      <c r="GR12" s="371"/>
      <c r="GS12" s="263"/>
      <c r="GT12" s="372"/>
      <c r="GV12" s="260">
        <v>55286</v>
      </c>
      <c r="GW12" s="260">
        <v>2490922395.3199959</v>
      </c>
      <c r="GX12" s="260"/>
      <c r="GY12" s="260"/>
      <c r="GZ12" s="259"/>
      <c r="HA12" s="260">
        <v>3204</v>
      </c>
      <c r="HB12" s="260">
        <v>209356962.79999998</v>
      </c>
      <c r="HC12" s="260"/>
      <c r="HD12" s="260"/>
      <c r="HE12" s="259"/>
      <c r="HF12" s="369"/>
      <c r="HG12" s="369"/>
      <c r="HH12" s="369"/>
      <c r="HI12" s="369"/>
      <c r="HJ12" s="259"/>
      <c r="HK12" s="369">
        <f t="shared" si="93"/>
        <v>58490</v>
      </c>
      <c r="HL12" s="369">
        <f t="shared" si="20"/>
        <v>2700279358.1199961</v>
      </c>
      <c r="HM12" s="369">
        <f t="shared" si="21"/>
        <v>0</v>
      </c>
      <c r="HN12" s="369">
        <f t="shared" si="22"/>
        <v>0</v>
      </c>
      <c r="HO12" s="370"/>
      <c r="HP12" s="263"/>
      <c r="HQ12" s="371"/>
      <c r="HR12" s="263"/>
      <c r="HS12" s="372"/>
      <c r="HT12" s="101"/>
      <c r="HU12" s="260">
        <v>55470</v>
      </c>
      <c r="HV12" s="260">
        <v>2507851440.0099983</v>
      </c>
      <c r="HW12" s="260"/>
      <c r="HX12" s="260"/>
      <c r="HY12" s="259"/>
      <c r="HZ12" s="260">
        <v>2337</v>
      </c>
      <c r="IA12" s="260">
        <v>155020686.04999995</v>
      </c>
      <c r="IB12" s="260"/>
      <c r="IC12" s="260"/>
      <c r="ID12" s="259"/>
      <c r="IE12" s="369"/>
      <c r="IF12" s="369"/>
      <c r="IG12" s="369"/>
      <c r="IH12" s="369"/>
      <c r="II12" s="259"/>
      <c r="IJ12" s="369">
        <f t="shared" si="94"/>
        <v>57807</v>
      </c>
      <c r="IK12" s="369">
        <f t="shared" si="23"/>
        <v>2662872126.0599985</v>
      </c>
      <c r="IL12" s="369">
        <f t="shared" si="24"/>
        <v>0</v>
      </c>
      <c r="IM12" s="369">
        <f t="shared" si="25"/>
        <v>0</v>
      </c>
      <c r="IN12" s="370"/>
      <c r="IO12" s="263"/>
      <c r="IP12" s="371"/>
      <c r="IQ12" s="263"/>
      <c r="IR12" s="372"/>
      <c r="IT12" s="260">
        <v>55383</v>
      </c>
      <c r="IU12" s="260">
        <v>2525365793.659996</v>
      </c>
      <c r="IV12" s="260"/>
      <c r="IW12" s="260"/>
      <c r="IX12" s="259"/>
      <c r="IY12" s="260">
        <v>2215</v>
      </c>
      <c r="IZ12" s="260">
        <v>116434981.47000001</v>
      </c>
      <c r="JA12" s="260"/>
      <c r="JB12" s="260"/>
      <c r="JC12" s="259"/>
      <c r="JD12" s="369"/>
      <c r="JE12" s="369"/>
      <c r="JF12" s="369"/>
      <c r="JG12" s="369"/>
      <c r="JH12" s="259"/>
      <c r="JI12" s="369">
        <f t="shared" si="95"/>
        <v>57598</v>
      </c>
      <c r="JJ12" s="369">
        <f t="shared" si="26"/>
        <v>2641800775.1299958</v>
      </c>
      <c r="JK12" s="369">
        <f t="shared" si="27"/>
        <v>0</v>
      </c>
      <c r="JL12" s="369">
        <f t="shared" si="28"/>
        <v>0</v>
      </c>
      <c r="JM12" s="370"/>
      <c r="JN12" s="263"/>
      <c r="JO12" s="371"/>
      <c r="JP12" s="263"/>
      <c r="JQ12" s="372"/>
      <c r="JS12" s="260">
        <v>55204</v>
      </c>
      <c r="JT12" s="260">
        <v>2513853095.2699981</v>
      </c>
      <c r="JU12" s="260"/>
      <c r="JV12" s="260"/>
      <c r="JW12" s="259"/>
      <c r="JX12" s="260">
        <v>2216</v>
      </c>
      <c r="JY12" s="260">
        <v>117586803.5400002</v>
      </c>
      <c r="JZ12" s="260"/>
      <c r="KA12" s="260"/>
      <c r="KB12" s="259"/>
      <c r="KC12" s="369"/>
      <c r="KD12" s="369"/>
      <c r="KE12" s="369"/>
      <c r="KF12" s="369"/>
      <c r="KG12" s="259"/>
      <c r="KH12" s="369">
        <f t="shared" si="96"/>
        <v>57420</v>
      </c>
      <c r="KI12" s="369">
        <f t="shared" si="29"/>
        <v>2631439898.8099985</v>
      </c>
      <c r="KJ12" s="369">
        <f t="shared" si="30"/>
        <v>0</v>
      </c>
      <c r="KK12" s="369">
        <f t="shared" si="31"/>
        <v>0</v>
      </c>
      <c r="KL12" s="370"/>
      <c r="KM12" s="263"/>
      <c r="KN12" s="371"/>
      <c r="KO12" s="263"/>
      <c r="KP12" s="372"/>
      <c r="KR12" s="260">
        <f>AVERAGE(D12,AC12,BB12,CA12,CZ12,DY12,EX12,FW12,GV12,HU12,IT12,JS12)</f>
        <v>53615.666666666664</v>
      </c>
      <c r="KS12" s="260">
        <f>AVERAGE(E12,AD12,BC12,CB12,DA12,DZ12,EY12,FX12,GW12,HV12,IU12,JT12)</f>
        <v>2421188701.236671</v>
      </c>
      <c r="KT12" s="260"/>
      <c r="KU12" s="260"/>
      <c r="KV12" s="259"/>
      <c r="KW12" s="260">
        <f>AVERAGE(I12,AH12,BG12,CF12,DE12,ED12,FC12,GB12,HA12,HZ12,IY12,JX12)</f>
        <v>2766.75</v>
      </c>
      <c r="KX12" s="260">
        <f>AVERAGE(J12,AI12,BH12,CG12,DF12,EE12,FD12,GC12,HB12,IA12,IZ12,JY12)</f>
        <v>132340466.05250001</v>
      </c>
      <c r="KY12" s="260"/>
      <c r="KZ12" s="260"/>
      <c r="LA12" s="259"/>
      <c r="LB12" s="369"/>
      <c r="LC12" s="369"/>
      <c r="LD12" s="369"/>
      <c r="LE12" s="369"/>
      <c r="LF12" s="259"/>
      <c r="LG12" s="369">
        <f t="shared" si="97"/>
        <v>56382.416666666664</v>
      </c>
      <c r="LH12" s="369">
        <f t="shared" si="34"/>
        <v>2553529167.2891712</v>
      </c>
      <c r="LI12" s="369">
        <f t="shared" si="35"/>
        <v>0</v>
      </c>
      <c r="LJ12" s="369">
        <f t="shared" si="36"/>
        <v>0</v>
      </c>
      <c r="LK12" s="370"/>
      <c r="LL12" s="263"/>
      <c r="LM12" s="371"/>
      <c r="LN12" s="263"/>
      <c r="LO12" s="372"/>
      <c r="LQ12" s="260">
        <v>55060</v>
      </c>
      <c r="LR12" s="260">
        <v>2514259177.8000088</v>
      </c>
      <c r="LS12" s="260"/>
      <c r="LT12" s="260"/>
      <c r="LU12" s="259"/>
      <c r="LV12" s="260">
        <v>2424</v>
      </c>
      <c r="LW12" s="260">
        <v>122319199.17999999</v>
      </c>
      <c r="LX12" s="260"/>
      <c r="LY12" s="260"/>
      <c r="LZ12" s="259"/>
      <c r="MA12" s="369"/>
      <c r="MB12" s="369"/>
      <c r="MC12" s="369"/>
      <c r="MD12" s="369"/>
      <c r="ME12" s="259"/>
      <c r="MF12" s="369">
        <f t="shared" si="98"/>
        <v>57484</v>
      </c>
      <c r="MG12" s="369">
        <f t="shared" si="37"/>
        <v>2636578376.9800086</v>
      </c>
      <c r="MH12" s="369">
        <f t="shared" si="38"/>
        <v>0</v>
      </c>
      <c r="MI12" s="369">
        <f t="shared" si="39"/>
        <v>0</v>
      </c>
      <c r="MJ12" s="370"/>
      <c r="MK12" s="263"/>
      <c r="ML12" s="371"/>
      <c r="MM12" s="263"/>
      <c r="MN12" s="372"/>
      <c r="MO12" s="382"/>
      <c r="MP12" s="260">
        <v>55573</v>
      </c>
      <c r="MQ12" s="260">
        <v>2538652507.0400028</v>
      </c>
      <c r="MR12" s="260"/>
      <c r="MS12" s="260"/>
      <c r="MT12" s="259"/>
      <c r="MU12" s="260">
        <v>2500</v>
      </c>
      <c r="MV12" s="260">
        <v>130147910.90999991</v>
      </c>
      <c r="MW12" s="260"/>
      <c r="MX12" s="260"/>
      <c r="MY12" s="259"/>
      <c r="MZ12" s="369"/>
      <c r="NA12" s="369"/>
      <c r="NB12" s="369"/>
      <c r="NC12" s="369"/>
      <c r="ND12" s="259"/>
      <c r="NE12" s="369">
        <f t="shared" si="99"/>
        <v>58073</v>
      </c>
      <c r="NF12" s="369">
        <f t="shared" si="40"/>
        <v>2668800417.9500027</v>
      </c>
      <c r="NG12" s="369">
        <f t="shared" si="41"/>
        <v>0</v>
      </c>
      <c r="NH12" s="369">
        <f t="shared" si="42"/>
        <v>0</v>
      </c>
      <c r="NI12" s="370"/>
      <c r="NJ12" s="263"/>
      <c r="NK12" s="371"/>
      <c r="NL12" s="263"/>
      <c r="NM12" s="372"/>
      <c r="NN12" s="382"/>
      <c r="NO12" s="260"/>
      <c r="NP12" s="260"/>
      <c r="NQ12" s="260"/>
      <c r="NR12" s="260"/>
      <c r="NS12" s="259"/>
      <c r="NT12" s="260"/>
      <c r="NU12" s="260"/>
      <c r="NV12" s="260"/>
      <c r="NW12" s="260"/>
      <c r="NX12" s="259"/>
      <c r="NY12" s="369"/>
      <c r="NZ12" s="369"/>
      <c r="OA12" s="369"/>
      <c r="OB12" s="369"/>
      <c r="OC12" s="259"/>
      <c r="OD12" s="369">
        <f t="shared" si="100"/>
        <v>0</v>
      </c>
      <c r="OE12" s="369">
        <f t="shared" si="43"/>
        <v>0</v>
      </c>
      <c r="OF12" s="369">
        <f t="shared" si="44"/>
        <v>0</v>
      </c>
      <c r="OG12" s="369">
        <f t="shared" si="45"/>
        <v>0</v>
      </c>
      <c r="OH12" s="370"/>
      <c r="OI12" s="263"/>
      <c r="OJ12" s="371"/>
      <c r="OK12" s="263"/>
      <c r="OL12" s="372"/>
      <c r="OM12" s="382"/>
      <c r="ON12" s="260"/>
      <c r="OO12" s="260"/>
      <c r="OP12" s="260"/>
      <c r="OQ12" s="260"/>
      <c r="OR12" s="259"/>
      <c r="OS12" s="260"/>
      <c r="OT12" s="260"/>
      <c r="OU12" s="260"/>
      <c r="OV12" s="260"/>
      <c r="OW12" s="259"/>
      <c r="OX12" s="369"/>
      <c r="OY12" s="369"/>
      <c r="OZ12" s="369"/>
      <c r="PA12" s="369"/>
      <c r="PB12" s="259"/>
      <c r="PC12" s="369">
        <f t="shared" si="101"/>
        <v>0</v>
      </c>
      <c r="PD12" s="369">
        <f t="shared" si="46"/>
        <v>0</v>
      </c>
      <c r="PE12" s="369">
        <f t="shared" si="47"/>
        <v>0</v>
      </c>
      <c r="PF12" s="369">
        <f t="shared" si="48"/>
        <v>0</v>
      </c>
      <c r="PG12" s="370"/>
      <c r="PH12" s="263"/>
      <c r="PI12" s="371"/>
      <c r="PJ12" s="263"/>
      <c r="PK12" s="372"/>
      <c r="PL12" s="382"/>
      <c r="PM12" s="260"/>
      <c r="PN12" s="260"/>
      <c r="PO12" s="260"/>
      <c r="PP12" s="260"/>
      <c r="PQ12" s="259"/>
      <c r="PR12" s="260"/>
      <c r="PS12" s="260"/>
      <c r="PT12" s="260"/>
      <c r="PU12" s="260"/>
      <c r="PV12" s="259"/>
      <c r="PW12" s="369"/>
      <c r="PX12" s="369"/>
      <c r="PY12" s="369"/>
      <c r="PZ12" s="369"/>
      <c r="QA12" s="259"/>
      <c r="QB12" s="369">
        <f t="shared" si="102"/>
        <v>0</v>
      </c>
      <c r="QC12" s="369">
        <f t="shared" si="49"/>
        <v>0</v>
      </c>
      <c r="QD12" s="369">
        <f t="shared" si="50"/>
        <v>0</v>
      </c>
      <c r="QE12" s="369">
        <f t="shared" si="51"/>
        <v>0</v>
      </c>
      <c r="QF12" s="370"/>
      <c r="QG12" s="263"/>
      <c r="QH12" s="371"/>
      <c r="QI12" s="263"/>
      <c r="QJ12" s="372"/>
      <c r="QK12" s="382"/>
      <c r="QL12" s="260"/>
      <c r="QM12" s="260"/>
      <c r="QN12" s="260"/>
      <c r="QO12" s="260"/>
      <c r="QP12" s="259"/>
      <c r="QQ12" s="260"/>
      <c r="QR12" s="260"/>
      <c r="QS12" s="260"/>
      <c r="QT12" s="260"/>
      <c r="QU12" s="259"/>
      <c r="QV12" s="369"/>
      <c r="QW12" s="369"/>
      <c r="QX12" s="369"/>
      <c r="QY12" s="369"/>
      <c r="QZ12" s="259"/>
      <c r="RA12" s="369">
        <f t="shared" si="103"/>
        <v>0</v>
      </c>
      <c r="RB12" s="369">
        <f t="shared" si="52"/>
        <v>0</v>
      </c>
      <c r="RC12" s="369">
        <f t="shared" si="53"/>
        <v>0</v>
      </c>
      <c r="RD12" s="369">
        <f t="shared" si="54"/>
        <v>0</v>
      </c>
      <c r="RE12" s="370"/>
      <c r="RF12" s="263"/>
      <c r="RG12" s="371"/>
      <c r="RH12" s="263"/>
      <c r="RI12" s="372"/>
      <c r="RJ12" s="382"/>
      <c r="RK12" s="260"/>
      <c r="RL12" s="260"/>
      <c r="RM12" s="260"/>
      <c r="RN12" s="260"/>
      <c r="RO12" s="259"/>
      <c r="RP12" s="260"/>
      <c r="RQ12" s="260"/>
      <c r="RR12" s="260"/>
      <c r="RS12" s="260"/>
      <c r="RT12" s="259"/>
      <c r="RU12" s="369"/>
      <c r="RV12" s="369"/>
      <c r="RW12" s="369"/>
      <c r="RX12" s="369"/>
      <c r="RY12" s="259"/>
      <c r="RZ12" s="369">
        <f t="shared" si="104"/>
        <v>0</v>
      </c>
      <c r="SA12" s="369">
        <f t="shared" si="55"/>
        <v>0</v>
      </c>
      <c r="SB12" s="369">
        <f t="shared" si="56"/>
        <v>0</v>
      </c>
      <c r="SC12" s="369">
        <f t="shared" si="57"/>
        <v>0</v>
      </c>
      <c r="SD12" s="370"/>
      <c r="SE12" s="263"/>
      <c r="SF12" s="371"/>
      <c r="SG12" s="263"/>
      <c r="SH12" s="372"/>
      <c r="SI12" s="379"/>
      <c r="SJ12" s="260"/>
      <c r="SK12" s="260"/>
      <c r="SL12" s="260"/>
      <c r="SM12" s="260"/>
      <c r="SN12" s="259"/>
      <c r="SO12" s="260"/>
      <c r="SP12" s="260"/>
      <c r="SQ12" s="260"/>
      <c r="SR12" s="260"/>
      <c r="SS12" s="259"/>
      <c r="ST12" s="369"/>
      <c r="SU12" s="369"/>
      <c r="SV12" s="369"/>
      <c r="SW12" s="369"/>
      <c r="SX12" s="259"/>
      <c r="SY12" s="369">
        <f t="shared" si="105"/>
        <v>0</v>
      </c>
      <c r="SZ12" s="369">
        <f t="shared" si="58"/>
        <v>0</v>
      </c>
      <c r="TA12" s="369">
        <f t="shared" si="59"/>
        <v>0</v>
      </c>
      <c r="TB12" s="369">
        <f t="shared" si="60"/>
        <v>0</v>
      </c>
      <c r="TC12" s="370"/>
      <c r="TD12" s="263"/>
      <c r="TE12" s="371"/>
      <c r="TF12" s="263"/>
      <c r="TG12" s="372"/>
      <c r="TI12" s="260"/>
      <c r="TJ12" s="260"/>
      <c r="TK12" s="260"/>
      <c r="TL12" s="260"/>
      <c r="TM12" s="259"/>
      <c r="TN12" s="260"/>
      <c r="TO12" s="260"/>
      <c r="TP12" s="260"/>
      <c r="TQ12" s="260"/>
      <c r="TR12" s="259"/>
      <c r="TS12" s="369"/>
      <c r="TT12" s="369"/>
      <c r="TU12" s="369"/>
      <c r="TV12" s="369"/>
      <c r="TW12" s="259"/>
      <c r="TX12" s="369">
        <f t="shared" si="106"/>
        <v>0</v>
      </c>
      <c r="TY12" s="369">
        <f t="shared" si="61"/>
        <v>0</v>
      </c>
      <c r="TZ12" s="369">
        <f t="shared" si="62"/>
        <v>0</v>
      </c>
      <c r="UA12" s="369">
        <f t="shared" si="63"/>
        <v>0</v>
      </c>
      <c r="UB12" s="370"/>
      <c r="UC12" s="263"/>
      <c r="UD12" s="371"/>
      <c r="UE12" s="263"/>
      <c r="UF12" s="372"/>
      <c r="UG12" s="101"/>
      <c r="UH12" s="260"/>
      <c r="UI12" s="260"/>
      <c r="UJ12" s="260"/>
      <c r="UK12" s="260"/>
      <c r="UL12" s="259"/>
      <c r="UM12" s="260"/>
      <c r="UN12" s="260"/>
      <c r="UO12" s="260"/>
      <c r="UP12" s="260"/>
      <c r="UQ12" s="259"/>
      <c r="UR12" s="369"/>
      <c r="US12" s="369"/>
      <c r="UT12" s="369"/>
      <c r="UU12" s="369"/>
      <c r="UV12" s="259"/>
      <c r="UW12" s="369">
        <f t="shared" si="107"/>
        <v>0</v>
      </c>
      <c r="UX12" s="369">
        <f t="shared" si="64"/>
        <v>0</v>
      </c>
      <c r="UY12" s="369">
        <f t="shared" si="65"/>
        <v>0</v>
      </c>
      <c r="UZ12" s="369">
        <f t="shared" si="66"/>
        <v>0</v>
      </c>
      <c r="VA12" s="370"/>
      <c r="VB12" s="263"/>
      <c r="VC12" s="371"/>
      <c r="VD12" s="263"/>
      <c r="VE12" s="372"/>
      <c r="VG12" s="260"/>
      <c r="VH12" s="260"/>
      <c r="VI12" s="260"/>
      <c r="VJ12" s="260"/>
      <c r="VK12" s="259"/>
      <c r="VL12" s="260"/>
      <c r="VM12" s="260"/>
      <c r="VN12" s="260"/>
      <c r="VO12" s="260"/>
      <c r="VP12" s="259"/>
      <c r="VQ12" s="369"/>
      <c r="VR12" s="369"/>
      <c r="VS12" s="369"/>
      <c r="VT12" s="369"/>
      <c r="VU12" s="259"/>
      <c r="VV12" s="369">
        <f t="shared" si="108"/>
        <v>0</v>
      </c>
      <c r="VW12" s="369">
        <f t="shared" si="67"/>
        <v>0</v>
      </c>
      <c r="VX12" s="369">
        <f t="shared" si="68"/>
        <v>0</v>
      </c>
      <c r="VY12" s="369">
        <f t="shared" si="69"/>
        <v>0</v>
      </c>
      <c r="VZ12" s="370"/>
      <c r="WA12" s="263"/>
      <c r="WB12" s="371"/>
      <c r="WC12" s="263"/>
      <c r="WD12" s="372"/>
      <c r="WF12" s="260"/>
      <c r="WG12" s="260"/>
      <c r="WH12" s="260"/>
      <c r="WI12" s="260"/>
      <c r="WJ12" s="259"/>
      <c r="WK12" s="260"/>
      <c r="WL12" s="260"/>
      <c r="WM12" s="260"/>
      <c r="WN12" s="260"/>
      <c r="WO12" s="259"/>
      <c r="WP12" s="369"/>
      <c r="WQ12" s="369"/>
      <c r="WR12" s="369"/>
      <c r="WS12" s="369"/>
      <c r="WT12" s="259"/>
      <c r="WU12" s="369">
        <f t="shared" si="109"/>
        <v>0</v>
      </c>
      <c r="WV12" s="369">
        <f t="shared" si="70"/>
        <v>0</v>
      </c>
      <c r="WW12" s="369">
        <f t="shared" si="71"/>
        <v>0</v>
      </c>
      <c r="WX12" s="369">
        <f t="shared" si="72"/>
        <v>0</v>
      </c>
      <c r="WY12" s="370"/>
      <c r="WZ12" s="263"/>
      <c r="XA12" s="371"/>
      <c r="XB12" s="263"/>
      <c r="XC12" s="372"/>
      <c r="XE12" s="260">
        <f>AVERAGE(LQ12,MP12,NO12,ON12,PM12,QL12,RK12,SJ12,TI12,UH12,VG12,WF12)</f>
        <v>55316.5</v>
      </c>
      <c r="XF12" s="260">
        <f>AVERAGE(LR12,MQ12,NP12,OO12,PN12,QM12,RL12,SK12,TJ12,UI12,VH12,WG12)</f>
        <v>2526455842.4200058</v>
      </c>
      <c r="XG12" s="260"/>
      <c r="XH12" s="260"/>
      <c r="XI12" s="259"/>
      <c r="XJ12" s="260">
        <f>AVERAGE(LV12,MU12,NT12,OS12,PR12,QQ12,RP12,SO12,TN12,UM12,VL12,WK12)</f>
        <v>2462</v>
      </c>
      <c r="XK12" s="260">
        <f>AVERAGE(LW12,MV12,NU12,OT12,PS12,QR12,RQ12,SP12,TO12,UN12,VM12,WL12)</f>
        <v>126233555.04499996</v>
      </c>
      <c r="XL12" s="260"/>
      <c r="XM12" s="260"/>
      <c r="XN12" s="259"/>
      <c r="XO12" s="369"/>
      <c r="XP12" s="369"/>
      <c r="XQ12" s="369"/>
      <c r="XR12" s="369"/>
      <c r="XS12" s="259"/>
      <c r="XT12" s="369">
        <f t="shared" si="110"/>
        <v>57778.5</v>
      </c>
      <c r="XU12" s="369">
        <f t="shared" si="79"/>
        <v>2652689397.4650059</v>
      </c>
      <c r="XV12" s="369">
        <f t="shared" si="80"/>
        <v>0</v>
      </c>
      <c r="XW12" s="369">
        <f t="shared" si="81"/>
        <v>0</v>
      </c>
      <c r="XX12" s="370"/>
      <c r="XY12" s="263"/>
      <c r="XZ12" s="371"/>
      <c r="YA12" s="263"/>
      <c r="YB12" s="372"/>
    </row>
    <row r="13" spans="2:652" ht="15" customHeight="1" x14ac:dyDescent="0.25">
      <c r="B13" s="86" t="s">
        <v>98</v>
      </c>
      <c r="C13" s="381"/>
      <c r="D13" s="260"/>
      <c r="E13" s="260"/>
      <c r="F13" s="260">
        <v>1874</v>
      </c>
      <c r="G13" s="260">
        <v>1362019.5500000003</v>
      </c>
      <c r="H13" s="259"/>
      <c r="I13" s="260"/>
      <c r="J13" s="260"/>
      <c r="K13" s="260">
        <v>165</v>
      </c>
      <c r="L13" s="260">
        <v>159571.97999999998</v>
      </c>
      <c r="M13" s="259"/>
      <c r="N13" s="369"/>
      <c r="O13" s="369"/>
      <c r="P13" s="369">
        <v>409</v>
      </c>
      <c r="Q13" s="369">
        <v>323798.71000000014</v>
      </c>
      <c r="R13" s="259"/>
      <c r="S13" s="369">
        <f t="shared" si="82"/>
        <v>0</v>
      </c>
      <c r="T13" s="369">
        <f t="shared" si="0"/>
        <v>0</v>
      </c>
      <c r="U13" s="369">
        <f t="shared" si="1"/>
        <v>2448</v>
      </c>
      <c r="V13" s="369">
        <f t="shared" si="2"/>
        <v>1845390.2400000005</v>
      </c>
      <c r="W13" s="370"/>
      <c r="X13" s="369">
        <f>+V13</f>
        <v>1845390.2400000005</v>
      </c>
      <c r="Y13" s="372">
        <f>+X13/V15</f>
        <v>0.13204217413571032</v>
      </c>
      <c r="Z13" s="263"/>
      <c r="AA13" s="372"/>
      <c r="AB13" s="381"/>
      <c r="AC13" s="260"/>
      <c r="AD13" s="260"/>
      <c r="AE13" s="260">
        <v>1185</v>
      </c>
      <c r="AF13" s="260">
        <v>1174050.2299999991</v>
      </c>
      <c r="AG13" s="259"/>
      <c r="AH13" s="260"/>
      <c r="AI13" s="260"/>
      <c r="AJ13" s="260">
        <v>78</v>
      </c>
      <c r="AK13" s="260">
        <v>59628.43</v>
      </c>
      <c r="AL13" s="259"/>
      <c r="AM13" s="369"/>
      <c r="AN13" s="369"/>
      <c r="AO13" s="369">
        <v>198</v>
      </c>
      <c r="AP13" s="369">
        <v>171360.22000000003</v>
      </c>
      <c r="AQ13" s="259"/>
      <c r="AR13" s="369">
        <f t="shared" si="83"/>
        <v>0</v>
      </c>
      <c r="AS13" s="369">
        <f t="shared" si="3"/>
        <v>0</v>
      </c>
      <c r="AT13" s="369">
        <f t="shared" si="4"/>
        <v>1461</v>
      </c>
      <c r="AU13" s="369">
        <f t="shared" si="5"/>
        <v>1405038.879999999</v>
      </c>
      <c r="AV13" s="370"/>
      <c r="AW13" s="369">
        <f>+AU13</f>
        <v>1405038.879999999</v>
      </c>
      <c r="AX13" s="372">
        <f>+AW13/AU15</f>
        <v>0.11110864341644851</v>
      </c>
      <c r="AY13" s="263"/>
      <c r="AZ13" s="372"/>
      <c r="BA13" s="381"/>
      <c r="BB13" s="260"/>
      <c r="BC13" s="260"/>
      <c r="BD13" s="260">
        <v>1408</v>
      </c>
      <c r="BE13" s="260">
        <v>1134778.3999999992</v>
      </c>
      <c r="BF13" s="259"/>
      <c r="BG13" s="260"/>
      <c r="BH13" s="260"/>
      <c r="BI13" s="260">
        <v>87</v>
      </c>
      <c r="BJ13" s="260">
        <v>65393.890000000007</v>
      </c>
      <c r="BK13" s="259"/>
      <c r="BL13" s="369"/>
      <c r="BM13" s="369"/>
      <c r="BN13" s="369">
        <v>66</v>
      </c>
      <c r="BO13" s="369">
        <v>50357.939999999988</v>
      </c>
      <c r="BP13" s="259"/>
      <c r="BQ13" s="369">
        <f t="shared" si="84"/>
        <v>0</v>
      </c>
      <c r="BR13" s="369">
        <f t="shared" si="6"/>
        <v>0</v>
      </c>
      <c r="BS13" s="369">
        <f t="shared" si="7"/>
        <v>1561</v>
      </c>
      <c r="BT13" s="369">
        <f t="shared" si="8"/>
        <v>1250530.2299999991</v>
      </c>
      <c r="BU13" s="370"/>
      <c r="BV13" s="369">
        <f>+BT13</f>
        <v>1250530.2299999991</v>
      </c>
      <c r="BW13" s="372">
        <f>+BV13/BT15</f>
        <v>8.9919225524162441E-2</v>
      </c>
      <c r="BX13" s="263"/>
      <c r="BY13" s="372"/>
      <c r="BZ13" s="381"/>
      <c r="CA13" s="260"/>
      <c r="CB13" s="260"/>
      <c r="CC13" s="260">
        <v>1184</v>
      </c>
      <c r="CD13" s="260">
        <v>1154703.6899999997</v>
      </c>
      <c r="CE13" s="259"/>
      <c r="CF13" s="260"/>
      <c r="CG13" s="260"/>
      <c r="CH13" s="260">
        <v>89</v>
      </c>
      <c r="CI13" s="260">
        <v>408467.20999999996</v>
      </c>
      <c r="CJ13" s="259"/>
      <c r="CK13" s="369"/>
      <c r="CL13" s="369"/>
      <c r="CM13" s="369">
        <v>23</v>
      </c>
      <c r="CN13" s="369">
        <v>73484.45</v>
      </c>
      <c r="CO13" s="259"/>
      <c r="CP13" s="369">
        <f t="shared" si="85"/>
        <v>0</v>
      </c>
      <c r="CQ13" s="369">
        <f t="shared" si="9"/>
        <v>0</v>
      </c>
      <c r="CR13" s="369">
        <f t="shared" si="10"/>
        <v>1296</v>
      </c>
      <c r="CS13" s="369">
        <f t="shared" si="11"/>
        <v>1636655.3499999996</v>
      </c>
      <c r="CT13" s="370"/>
      <c r="CU13" s="369">
        <f>+CS13</f>
        <v>1636655.3499999996</v>
      </c>
      <c r="CV13" s="372">
        <f>+CU13/CS15</f>
        <v>0.12984408207147025</v>
      </c>
      <c r="CW13" s="263"/>
      <c r="CX13" s="372"/>
      <c r="CY13" s="381"/>
      <c r="CZ13" s="260"/>
      <c r="DA13" s="260"/>
      <c r="DB13" s="260">
        <v>974</v>
      </c>
      <c r="DC13" s="260">
        <v>746420.37999999942</v>
      </c>
      <c r="DD13" s="259"/>
      <c r="DE13" s="260"/>
      <c r="DF13" s="260"/>
      <c r="DG13" s="260">
        <v>75</v>
      </c>
      <c r="DH13" s="260">
        <v>39788.959999999999</v>
      </c>
      <c r="DI13" s="259"/>
      <c r="DJ13" s="369"/>
      <c r="DK13" s="369"/>
      <c r="DL13" s="369">
        <v>15</v>
      </c>
      <c r="DM13" s="369">
        <v>20508.72</v>
      </c>
      <c r="DN13" s="259"/>
      <c r="DO13" s="369">
        <f t="shared" si="86"/>
        <v>0</v>
      </c>
      <c r="DP13" s="369">
        <f t="shared" si="12"/>
        <v>0</v>
      </c>
      <c r="DQ13" s="369">
        <f t="shared" si="13"/>
        <v>1064</v>
      </c>
      <c r="DR13" s="369">
        <f t="shared" si="14"/>
        <v>806718.05999999936</v>
      </c>
      <c r="DS13" s="370"/>
      <c r="DT13" s="369">
        <f>+DR13</f>
        <v>806718.05999999936</v>
      </c>
      <c r="DU13" s="372">
        <f>+DT13/DR15</f>
        <v>6.7052981048952659E-2</v>
      </c>
      <c r="DV13" s="263"/>
      <c r="DW13" s="372"/>
      <c r="DX13" s="381"/>
      <c r="DY13" s="260"/>
      <c r="DZ13" s="260"/>
      <c r="EA13" s="260">
        <v>890</v>
      </c>
      <c r="EB13" s="260">
        <v>585992.48999999976</v>
      </c>
      <c r="EC13" s="259"/>
      <c r="ED13" s="260"/>
      <c r="EE13" s="260"/>
      <c r="EF13" s="260">
        <v>40</v>
      </c>
      <c r="EG13" s="260">
        <v>76910.950000000012</v>
      </c>
      <c r="EH13" s="259"/>
      <c r="EI13" s="369"/>
      <c r="EJ13" s="369"/>
      <c r="EK13" s="369">
        <v>49</v>
      </c>
      <c r="EL13" s="369">
        <v>20110.600000000002</v>
      </c>
      <c r="EM13" s="259"/>
      <c r="EN13" s="369">
        <f t="shared" si="87"/>
        <v>0</v>
      </c>
      <c r="EO13" s="369">
        <f t="shared" si="15"/>
        <v>0</v>
      </c>
      <c r="EP13" s="369">
        <f t="shared" si="16"/>
        <v>979</v>
      </c>
      <c r="EQ13" s="369">
        <f t="shared" si="17"/>
        <v>683014.03999999969</v>
      </c>
      <c r="ER13" s="370"/>
      <c r="ES13" s="369">
        <f>+EQ13</f>
        <v>683014.03999999969</v>
      </c>
      <c r="ET13" s="372">
        <f>+ES13/EQ15</f>
        <v>7.8219601255984414E-2</v>
      </c>
      <c r="EU13" s="263"/>
      <c r="EV13" s="372"/>
      <c r="EW13" s="381"/>
      <c r="EX13" s="260"/>
      <c r="EY13" s="260"/>
      <c r="EZ13" s="260">
        <v>1048</v>
      </c>
      <c r="FA13" s="260">
        <v>660265.87000000011</v>
      </c>
      <c r="FB13" s="259"/>
      <c r="FC13" s="260"/>
      <c r="FD13" s="260"/>
      <c r="FE13" s="260">
        <v>49</v>
      </c>
      <c r="FF13" s="260">
        <v>30905.070000000003</v>
      </c>
      <c r="FG13" s="259"/>
      <c r="FH13" s="369"/>
      <c r="FI13" s="369"/>
      <c r="FJ13" s="369">
        <v>19</v>
      </c>
      <c r="FK13" s="369">
        <v>19147.37</v>
      </c>
      <c r="FL13" s="259"/>
      <c r="FM13" s="369">
        <f t="shared" si="88"/>
        <v>0</v>
      </c>
      <c r="FN13" s="369">
        <f t="shared" si="18"/>
        <v>0</v>
      </c>
      <c r="FO13" s="369">
        <f t="shared" si="18"/>
        <v>1116</v>
      </c>
      <c r="FP13" s="369">
        <f t="shared" si="18"/>
        <v>710318.31</v>
      </c>
      <c r="FQ13" s="370"/>
      <c r="FR13" s="369">
        <f>+FP13</f>
        <v>710318.31</v>
      </c>
      <c r="FS13" s="372">
        <f>+FR13/FP15</f>
        <v>5.8549649733544595E-2</v>
      </c>
      <c r="FT13" s="263"/>
      <c r="FU13" s="372"/>
      <c r="FV13" s="378"/>
      <c r="FW13" s="260"/>
      <c r="FX13" s="260"/>
      <c r="FY13" s="260">
        <v>959</v>
      </c>
      <c r="FZ13" s="260">
        <v>519971.4499999999</v>
      </c>
      <c r="GA13" s="259"/>
      <c r="GB13" s="260"/>
      <c r="GC13" s="260"/>
      <c r="GD13" s="260">
        <v>45</v>
      </c>
      <c r="GE13" s="260">
        <v>25690.16</v>
      </c>
      <c r="GF13" s="259"/>
      <c r="GG13" s="369"/>
      <c r="GH13" s="369"/>
      <c r="GI13" s="369">
        <v>426</v>
      </c>
      <c r="GJ13" s="369">
        <v>293765.4599999999</v>
      </c>
      <c r="GK13" s="259"/>
      <c r="GL13" s="369">
        <f t="shared" si="89"/>
        <v>0</v>
      </c>
      <c r="GM13" s="369">
        <f t="shared" si="90"/>
        <v>0</v>
      </c>
      <c r="GN13" s="369">
        <f t="shared" si="91"/>
        <v>1430</v>
      </c>
      <c r="GO13" s="369">
        <f t="shared" si="92"/>
        <v>839427.06999999983</v>
      </c>
      <c r="GP13" s="370"/>
      <c r="GQ13" s="369">
        <f>+GO13</f>
        <v>839427.06999999983</v>
      </c>
      <c r="GR13" s="372">
        <f>+GQ13/GO15</f>
        <v>8.0038045431022414E-2</v>
      </c>
      <c r="GS13" s="263"/>
      <c r="GT13" s="372"/>
      <c r="GV13" s="260"/>
      <c r="GW13" s="260"/>
      <c r="GX13" s="260">
        <v>1306</v>
      </c>
      <c r="GY13" s="260">
        <v>730769.7100000002</v>
      </c>
      <c r="GZ13" s="259"/>
      <c r="HA13" s="260"/>
      <c r="HB13" s="260"/>
      <c r="HC13" s="260">
        <v>92</v>
      </c>
      <c r="HD13" s="260">
        <v>53979.370000000017</v>
      </c>
      <c r="HE13" s="259"/>
      <c r="HF13" s="369"/>
      <c r="HG13" s="369"/>
      <c r="HH13" s="369">
        <v>53</v>
      </c>
      <c r="HI13" s="369">
        <v>41542.089999999997</v>
      </c>
      <c r="HJ13" s="259"/>
      <c r="HK13" s="369">
        <f t="shared" si="93"/>
        <v>0</v>
      </c>
      <c r="HL13" s="369">
        <f t="shared" si="20"/>
        <v>0</v>
      </c>
      <c r="HM13" s="369">
        <f t="shared" si="21"/>
        <v>1451</v>
      </c>
      <c r="HN13" s="369">
        <f t="shared" si="22"/>
        <v>826291.17000000016</v>
      </c>
      <c r="HO13" s="370"/>
      <c r="HP13" s="369">
        <f>+HN13</f>
        <v>826291.17000000016</v>
      </c>
      <c r="HQ13" s="372">
        <f>+HP13/HN15</f>
        <v>8.2338120742520407E-2</v>
      </c>
      <c r="HR13" s="263"/>
      <c r="HS13" s="372"/>
      <c r="HT13" s="101"/>
      <c r="HU13" s="260"/>
      <c r="HV13" s="260"/>
      <c r="HW13" s="260">
        <v>739</v>
      </c>
      <c r="HX13" s="260">
        <v>454664.86000000004</v>
      </c>
      <c r="HY13" s="259"/>
      <c r="HZ13" s="260"/>
      <c r="IA13" s="260"/>
      <c r="IB13" s="260">
        <v>37</v>
      </c>
      <c r="IC13" s="260">
        <v>30970.22</v>
      </c>
      <c r="ID13" s="259"/>
      <c r="IE13" s="369"/>
      <c r="IF13" s="369"/>
      <c r="IG13" s="369">
        <v>24</v>
      </c>
      <c r="IH13" s="369">
        <v>17218.55</v>
      </c>
      <c r="II13" s="259"/>
      <c r="IJ13" s="369">
        <f t="shared" si="94"/>
        <v>0</v>
      </c>
      <c r="IK13" s="369">
        <f t="shared" si="23"/>
        <v>0</v>
      </c>
      <c r="IL13" s="369">
        <f t="shared" si="24"/>
        <v>800</v>
      </c>
      <c r="IM13" s="369">
        <f t="shared" si="25"/>
        <v>502853.63000000006</v>
      </c>
      <c r="IN13" s="370"/>
      <c r="IO13" s="369">
        <f>+IM13</f>
        <v>502853.63000000006</v>
      </c>
      <c r="IP13" s="372">
        <f>+IO13/IM15</f>
        <v>5.8599569478241451E-2</v>
      </c>
      <c r="IQ13" s="263"/>
      <c r="IR13" s="372"/>
      <c r="IT13" s="260"/>
      <c r="IU13" s="260"/>
      <c r="IV13" s="260">
        <v>1121</v>
      </c>
      <c r="IW13" s="260">
        <v>924220.31000000029</v>
      </c>
      <c r="IX13" s="259"/>
      <c r="IY13" s="260"/>
      <c r="IZ13" s="260"/>
      <c r="JA13" s="260">
        <v>91</v>
      </c>
      <c r="JB13" s="260">
        <v>109702.17000000003</v>
      </c>
      <c r="JC13" s="259"/>
      <c r="JD13" s="369"/>
      <c r="JE13" s="369"/>
      <c r="JF13" s="369">
        <v>14</v>
      </c>
      <c r="JG13" s="369">
        <v>7767.6500000000005</v>
      </c>
      <c r="JH13" s="259"/>
      <c r="JI13" s="369">
        <f t="shared" si="95"/>
        <v>0</v>
      </c>
      <c r="JJ13" s="369">
        <f t="shared" si="26"/>
        <v>0</v>
      </c>
      <c r="JK13" s="369">
        <f t="shared" si="27"/>
        <v>1226</v>
      </c>
      <c r="JL13" s="369">
        <f t="shared" si="28"/>
        <v>1041690.1300000004</v>
      </c>
      <c r="JM13" s="370"/>
      <c r="JN13" s="369">
        <f>+JL13</f>
        <v>1041690.1300000004</v>
      </c>
      <c r="JO13" s="372">
        <f>+JN13/JL15</f>
        <v>0.10879293568326395</v>
      </c>
      <c r="JP13" s="263"/>
      <c r="JQ13" s="372"/>
      <c r="JS13" s="260"/>
      <c r="JT13" s="260"/>
      <c r="JU13" s="260">
        <v>1320</v>
      </c>
      <c r="JV13" s="260">
        <v>894731.57999999973</v>
      </c>
      <c r="JW13" s="259"/>
      <c r="JX13" s="260"/>
      <c r="JY13" s="260"/>
      <c r="JZ13" s="260">
        <v>70</v>
      </c>
      <c r="KA13" s="260">
        <v>98936.240000000034</v>
      </c>
      <c r="KB13" s="259"/>
      <c r="KC13" s="369"/>
      <c r="KD13" s="369"/>
      <c r="KE13" s="369">
        <v>17</v>
      </c>
      <c r="KF13" s="369">
        <v>7738.0999999999995</v>
      </c>
      <c r="KG13" s="259"/>
      <c r="KH13" s="369">
        <f t="shared" si="96"/>
        <v>0</v>
      </c>
      <c r="KI13" s="369">
        <f t="shared" si="29"/>
        <v>0</v>
      </c>
      <c r="KJ13" s="369">
        <f t="shared" si="30"/>
        <v>1407</v>
      </c>
      <c r="KK13" s="369">
        <f t="shared" si="31"/>
        <v>1001405.9199999997</v>
      </c>
      <c r="KL13" s="370"/>
      <c r="KM13" s="369">
        <f>+KK13</f>
        <v>1001405.9199999997</v>
      </c>
      <c r="KN13" s="372">
        <f>+KM13/KK15</f>
        <v>0.10264415794245166</v>
      </c>
      <c r="KO13" s="263"/>
      <c r="KP13" s="372"/>
      <c r="KR13" s="260"/>
      <c r="KS13" s="260"/>
      <c r="KT13" s="260">
        <f t="shared" ref="KT13:KT14" si="121">AVERAGE(F13,AE13,BD13,CC13,DB13,EA13,EZ13,FY13,GX13,HW13,IV13,JU13)</f>
        <v>1167.3333333333333</v>
      </c>
      <c r="KU13" s="260">
        <f t="shared" ref="KU13:KU14" si="122">G13+AF13+BE13+CD13+DC13+EB13+FA13+FZ13+GY13+HX13+IW13+JV13</f>
        <v>10342588.52</v>
      </c>
      <c r="KV13" s="259"/>
      <c r="KW13" s="260"/>
      <c r="KX13" s="260"/>
      <c r="KY13" s="260">
        <f t="shared" ref="KY13:KY14" si="123">AVERAGE(K13,AJ13,BI13,CH13,DG13,EF13,FE13,GD13,HC13,IB13,JA13,JZ13)</f>
        <v>76.5</v>
      </c>
      <c r="KZ13" s="260">
        <f>L13+AK13+BJ13+CI13+DH13+EG13+FF13+GE13+HD13+IC13+JB13+KA13</f>
        <v>1159944.6499999999</v>
      </c>
      <c r="LA13" s="259"/>
      <c r="LB13" s="369"/>
      <c r="LC13" s="369"/>
      <c r="LD13" s="369">
        <f t="shared" ref="LD13:LD14" si="124">AVERAGE(P13,AO13,BN13,CM13,DL13,EK13,FJ13,GI13,HH13,IG13,JF13,KE13)</f>
        <v>109.41666666666667</v>
      </c>
      <c r="LE13" s="369">
        <f t="shared" ref="LE13:LE14" si="125">Q13+AP13+BO13+CN13+DM13+EL13+FK13+GJ13+HI13+IH13+JG13+KF13</f>
        <v>1046799.86</v>
      </c>
      <c r="LF13" s="259"/>
      <c r="LG13" s="369">
        <f t="shared" si="97"/>
        <v>0</v>
      </c>
      <c r="LH13" s="369">
        <f t="shared" si="34"/>
        <v>0</v>
      </c>
      <c r="LI13" s="369">
        <f t="shared" si="35"/>
        <v>1353.25</v>
      </c>
      <c r="LJ13" s="369">
        <f t="shared" si="36"/>
        <v>12549333.029999999</v>
      </c>
      <c r="LK13" s="370"/>
      <c r="LL13" s="369">
        <f>+LJ13</f>
        <v>12549333.029999999</v>
      </c>
      <c r="LM13" s="372">
        <f>+LL13/LJ15</f>
        <v>9.3328685407024492E-2</v>
      </c>
      <c r="LN13" s="263"/>
      <c r="LO13" s="372"/>
      <c r="LQ13" s="260"/>
      <c r="LR13" s="260"/>
      <c r="LS13" s="260">
        <v>1169</v>
      </c>
      <c r="LT13" s="260">
        <v>750563.20999999903</v>
      </c>
      <c r="LU13" s="259"/>
      <c r="LV13" s="260"/>
      <c r="LW13" s="260"/>
      <c r="LX13" s="260">
        <v>67</v>
      </c>
      <c r="LY13" s="260">
        <v>86431.820000000022</v>
      </c>
      <c r="LZ13" s="259"/>
      <c r="MA13" s="369"/>
      <c r="MB13" s="369"/>
      <c r="MC13" s="369">
        <v>16</v>
      </c>
      <c r="MD13" s="369">
        <v>15713.29</v>
      </c>
      <c r="ME13" s="259"/>
      <c r="MF13" s="369">
        <f t="shared" si="98"/>
        <v>0</v>
      </c>
      <c r="MG13" s="369">
        <f t="shared" si="37"/>
        <v>0</v>
      </c>
      <c r="MH13" s="369">
        <f t="shared" si="38"/>
        <v>1252</v>
      </c>
      <c r="MI13" s="369">
        <f t="shared" si="39"/>
        <v>852708.31999999913</v>
      </c>
      <c r="MJ13" s="370"/>
      <c r="MK13" s="369">
        <f>+MI13</f>
        <v>852708.31999999913</v>
      </c>
      <c r="ML13" s="372">
        <f>+MK13/MI15</f>
        <v>9.6383474687658108E-2</v>
      </c>
      <c r="MM13" s="263"/>
      <c r="MN13" s="372"/>
      <c r="MO13" s="381"/>
      <c r="MP13" s="260"/>
      <c r="MQ13" s="260"/>
      <c r="MR13" s="260">
        <v>987</v>
      </c>
      <c r="MS13" s="260">
        <v>670942.12000000058</v>
      </c>
      <c r="MT13" s="259"/>
      <c r="MU13" s="260"/>
      <c r="MV13" s="260"/>
      <c r="MW13" s="260">
        <v>87</v>
      </c>
      <c r="MX13" s="260">
        <v>97850.85</v>
      </c>
      <c r="MY13" s="259"/>
      <c r="MZ13" s="369"/>
      <c r="NA13" s="369"/>
      <c r="NB13" s="369">
        <v>33</v>
      </c>
      <c r="NC13" s="369">
        <v>34836.199999999997</v>
      </c>
      <c r="ND13" s="259"/>
      <c r="NE13" s="369">
        <f t="shared" si="99"/>
        <v>0</v>
      </c>
      <c r="NF13" s="369">
        <f t="shared" si="40"/>
        <v>0</v>
      </c>
      <c r="NG13" s="369">
        <f t="shared" si="41"/>
        <v>1107</v>
      </c>
      <c r="NH13" s="369">
        <f t="shared" si="42"/>
        <v>803629.17000000051</v>
      </c>
      <c r="NI13" s="370"/>
      <c r="NJ13" s="369">
        <f>+NH13</f>
        <v>803629.17000000051</v>
      </c>
      <c r="NK13" s="372">
        <f>+NJ13/NH15</f>
        <v>0.11543870915512919</v>
      </c>
      <c r="NL13" s="263"/>
      <c r="NM13" s="372"/>
      <c r="NN13" s="381"/>
      <c r="NO13" s="260"/>
      <c r="NP13" s="260"/>
      <c r="NQ13" s="260"/>
      <c r="NR13" s="260"/>
      <c r="NS13" s="259"/>
      <c r="NT13" s="260"/>
      <c r="NU13" s="260"/>
      <c r="NV13" s="260"/>
      <c r="NW13" s="260"/>
      <c r="NX13" s="259"/>
      <c r="NY13" s="369"/>
      <c r="NZ13" s="369"/>
      <c r="OA13" s="369"/>
      <c r="OB13" s="369"/>
      <c r="OC13" s="259"/>
      <c r="OD13" s="369">
        <f t="shared" si="100"/>
        <v>0</v>
      </c>
      <c r="OE13" s="369">
        <f t="shared" si="43"/>
        <v>0</v>
      </c>
      <c r="OF13" s="369">
        <f t="shared" si="44"/>
        <v>0</v>
      </c>
      <c r="OG13" s="369">
        <f t="shared" si="45"/>
        <v>0</v>
      </c>
      <c r="OH13" s="370"/>
      <c r="OI13" s="369">
        <f>+OG13</f>
        <v>0</v>
      </c>
      <c r="OJ13" s="372" t="e">
        <f>+OI13/OG15</f>
        <v>#DIV/0!</v>
      </c>
      <c r="OK13" s="263"/>
      <c r="OL13" s="372"/>
      <c r="OM13" s="381"/>
      <c r="ON13" s="260"/>
      <c r="OO13" s="260"/>
      <c r="OP13" s="260"/>
      <c r="OQ13" s="260"/>
      <c r="OR13" s="259"/>
      <c r="OS13" s="260"/>
      <c r="OT13" s="260"/>
      <c r="OU13" s="260"/>
      <c r="OV13" s="260"/>
      <c r="OW13" s="259"/>
      <c r="OX13" s="369"/>
      <c r="OY13" s="369"/>
      <c r="OZ13" s="369"/>
      <c r="PA13" s="369"/>
      <c r="PB13" s="259"/>
      <c r="PC13" s="369">
        <f t="shared" si="101"/>
        <v>0</v>
      </c>
      <c r="PD13" s="369">
        <f t="shared" si="46"/>
        <v>0</v>
      </c>
      <c r="PE13" s="369">
        <f t="shared" si="47"/>
        <v>0</v>
      </c>
      <c r="PF13" s="369">
        <f t="shared" si="48"/>
        <v>0</v>
      </c>
      <c r="PG13" s="370"/>
      <c r="PH13" s="369">
        <f>+PF13</f>
        <v>0</v>
      </c>
      <c r="PI13" s="372" t="e">
        <f>+PH13/PF15</f>
        <v>#DIV/0!</v>
      </c>
      <c r="PJ13" s="263"/>
      <c r="PK13" s="372"/>
      <c r="PL13" s="381"/>
      <c r="PM13" s="260"/>
      <c r="PN13" s="260"/>
      <c r="PO13" s="260"/>
      <c r="PP13" s="260"/>
      <c r="PQ13" s="259"/>
      <c r="PR13" s="260"/>
      <c r="PS13" s="260"/>
      <c r="PT13" s="260"/>
      <c r="PU13" s="260"/>
      <c r="PV13" s="259"/>
      <c r="PW13" s="369"/>
      <c r="PX13" s="369"/>
      <c r="PY13" s="369"/>
      <c r="PZ13" s="369"/>
      <c r="QA13" s="259"/>
      <c r="QB13" s="369">
        <f t="shared" si="102"/>
        <v>0</v>
      </c>
      <c r="QC13" s="369">
        <f t="shared" si="49"/>
        <v>0</v>
      </c>
      <c r="QD13" s="369">
        <f t="shared" si="50"/>
        <v>0</v>
      </c>
      <c r="QE13" s="369">
        <f t="shared" si="51"/>
        <v>0</v>
      </c>
      <c r="QF13" s="370"/>
      <c r="QG13" s="369">
        <f>+QE13</f>
        <v>0</v>
      </c>
      <c r="QH13" s="372" t="e">
        <f>+QG13/QE15</f>
        <v>#DIV/0!</v>
      </c>
      <c r="QI13" s="263"/>
      <c r="QJ13" s="372"/>
      <c r="QK13" s="381"/>
      <c r="QL13" s="260"/>
      <c r="QM13" s="260"/>
      <c r="QN13" s="260"/>
      <c r="QO13" s="260"/>
      <c r="QP13" s="259"/>
      <c r="QQ13" s="260"/>
      <c r="QR13" s="260"/>
      <c r="QS13" s="260"/>
      <c r="QT13" s="260"/>
      <c r="QU13" s="259"/>
      <c r="QV13" s="369"/>
      <c r="QW13" s="369"/>
      <c r="QX13" s="369"/>
      <c r="QY13" s="369"/>
      <c r="QZ13" s="259"/>
      <c r="RA13" s="369">
        <f t="shared" si="103"/>
        <v>0</v>
      </c>
      <c r="RB13" s="369">
        <f t="shared" si="52"/>
        <v>0</v>
      </c>
      <c r="RC13" s="369">
        <f t="shared" si="53"/>
        <v>0</v>
      </c>
      <c r="RD13" s="369">
        <f t="shared" si="54"/>
        <v>0</v>
      </c>
      <c r="RE13" s="370"/>
      <c r="RF13" s="369">
        <f>+RD13</f>
        <v>0</v>
      </c>
      <c r="RG13" s="372" t="e">
        <f>+RF13/RD15</f>
        <v>#DIV/0!</v>
      </c>
      <c r="RH13" s="263"/>
      <c r="RI13" s="372"/>
      <c r="RJ13" s="381"/>
      <c r="RK13" s="260"/>
      <c r="RL13" s="260"/>
      <c r="RM13" s="260"/>
      <c r="RN13" s="260"/>
      <c r="RO13" s="259"/>
      <c r="RP13" s="260"/>
      <c r="RQ13" s="260"/>
      <c r="RR13" s="260"/>
      <c r="RS13" s="260"/>
      <c r="RT13" s="259"/>
      <c r="RU13" s="369"/>
      <c r="RV13" s="369"/>
      <c r="RW13" s="369"/>
      <c r="RX13" s="369"/>
      <c r="RY13" s="259"/>
      <c r="RZ13" s="369">
        <f t="shared" si="104"/>
        <v>0</v>
      </c>
      <c r="SA13" s="369">
        <f t="shared" si="55"/>
        <v>0</v>
      </c>
      <c r="SB13" s="369">
        <f t="shared" si="56"/>
        <v>0</v>
      </c>
      <c r="SC13" s="369">
        <f t="shared" si="57"/>
        <v>0</v>
      </c>
      <c r="SD13" s="370"/>
      <c r="SE13" s="369">
        <f>+SC13</f>
        <v>0</v>
      </c>
      <c r="SF13" s="372" t="e">
        <f>+SE13/SC15</f>
        <v>#DIV/0!</v>
      </c>
      <c r="SG13" s="263"/>
      <c r="SH13" s="372"/>
      <c r="SI13" s="378"/>
      <c r="SJ13" s="260"/>
      <c r="SK13" s="260"/>
      <c r="SL13" s="260"/>
      <c r="SM13" s="260"/>
      <c r="SN13" s="259"/>
      <c r="SO13" s="260"/>
      <c r="SP13" s="260"/>
      <c r="SQ13" s="260"/>
      <c r="SR13" s="260"/>
      <c r="SS13" s="259"/>
      <c r="ST13" s="369"/>
      <c r="SU13" s="369"/>
      <c r="SV13" s="369"/>
      <c r="SW13" s="369"/>
      <c r="SX13" s="259"/>
      <c r="SY13" s="369">
        <f t="shared" si="105"/>
        <v>0</v>
      </c>
      <c r="SZ13" s="369">
        <f t="shared" si="58"/>
        <v>0</v>
      </c>
      <c r="TA13" s="369">
        <f t="shared" si="59"/>
        <v>0</v>
      </c>
      <c r="TB13" s="369">
        <f t="shared" si="60"/>
        <v>0</v>
      </c>
      <c r="TC13" s="370"/>
      <c r="TD13" s="369">
        <f>+TB13</f>
        <v>0</v>
      </c>
      <c r="TE13" s="372" t="e">
        <f>+TD13/TB15</f>
        <v>#DIV/0!</v>
      </c>
      <c r="TF13" s="263"/>
      <c r="TG13" s="372"/>
      <c r="TI13" s="260"/>
      <c r="TJ13" s="260"/>
      <c r="TK13" s="260"/>
      <c r="TL13" s="260"/>
      <c r="TM13" s="259"/>
      <c r="TN13" s="260"/>
      <c r="TO13" s="260"/>
      <c r="TP13" s="260"/>
      <c r="TQ13" s="260"/>
      <c r="TR13" s="259"/>
      <c r="TS13" s="369"/>
      <c r="TT13" s="369"/>
      <c r="TU13" s="369"/>
      <c r="TV13" s="369"/>
      <c r="TW13" s="259"/>
      <c r="TX13" s="369">
        <f t="shared" si="106"/>
        <v>0</v>
      </c>
      <c r="TY13" s="369">
        <f t="shared" si="61"/>
        <v>0</v>
      </c>
      <c r="TZ13" s="369">
        <f t="shared" si="62"/>
        <v>0</v>
      </c>
      <c r="UA13" s="369">
        <f t="shared" si="63"/>
        <v>0</v>
      </c>
      <c r="UB13" s="370"/>
      <c r="UC13" s="369">
        <f>+UA13</f>
        <v>0</v>
      </c>
      <c r="UD13" s="372" t="e">
        <f>+UC13/UA15</f>
        <v>#DIV/0!</v>
      </c>
      <c r="UE13" s="263"/>
      <c r="UF13" s="372"/>
      <c r="UG13" s="101"/>
      <c r="UH13" s="260"/>
      <c r="UI13" s="260"/>
      <c r="UJ13" s="260"/>
      <c r="UK13" s="260"/>
      <c r="UL13" s="259"/>
      <c r="UM13" s="260"/>
      <c r="UN13" s="260"/>
      <c r="UO13" s="260"/>
      <c r="UP13" s="260"/>
      <c r="UQ13" s="259"/>
      <c r="UR13" s="369"/>
      <c r="US13" s="369"/>
      <c r="UT13" s="369"/>
      <c r="UU13" s="369"/>
      <c r="UV13" s="259"/>
      <c r="UW13" s="369">
        <f t="shared" si="107"/>
        <v>0</v>
      </c>
      <c r="UX13" s="369">
        <f t="shared" si="64"/>
        <v>0</v>
      </c>
      <c r="UY13" s="369">
        <f t="shared" si="65"/>
        <v>0</v>
      </c>
      <c r="UZ13" s="369">
        <f t="shared" si="66"/>
        <v>0</v>
      </c>
      <c r="VA13" s="370"/>
      <c r="VB13" s="369">
        <f>+UZ13</f>
        <v>0</v>
      </c>
      <c r="VC13" s="372" t="e">
        <f>+VB13/UZ15</f>
        <v>#DIV/0!</v>
      </c>
      <c r="VD13" s="263"/>
      <c r="VE13" s="372"/>
      <c r="VG13" s="260"/>
      <c r="VH13" s="260"/>
      <c r="VI13" s="260"/>
      <c r="VJ13" s="260"/>
      <c r="VK13" s="259"/>
      <c r="VL13" s="260"/>
      <c r="VM13" s="260"/>
      <c r="VN13" s="260"/>
      <c r="VO13" s="260"/>
      <c r="VP13" s="259"/>
      <c r="VQ13" s="369"/>
      <c r="VR13" s="369"/>
      <c r="VS13" s="369"/>
      <c r="VT13" s="369"/>
      <c r="VU13" s="259"/>
      <c r="VV13" s="369">
        <f t="shared" si="108"/>
        <v>0</v>
      </c>
      <c r="VW13" s="369">
        <f t="shared" si="67"/>
        <v>0</v>
      </c>
      <c r="VX13" s="369">
        <f t="shared" si="68"/>
        <v>0</v>
      </c>
      <c r="VY13" s="369">
        <f t="shared" si="69"/>
        <v>0</v>
      </c>
      <c r="VZ13" s="370"/>
      <c r="WA13" s="369">
        <f>+VY13</f>
        <v>0</v>
      </c>
      <c r="WB13" s="372" t="e">
        <f>+WA13/VY15</f>
        <v>#DIV/0!</v>
      </c>
      <c r="WC13" s="263"/>
      <c r="WD13" s="372"/>
      <c r="WF13" s="260"/>
      <c r="WG13" s="260"/>
      <c r="WH13" s="260"/>
      <c r="WI13" s="260"/>
      <c r="WJ13" s="259"/>
      <c r="WK13" s="260"/>
      <c r="WL13" s="260"/>
      <c r="WM13" s="260"/>
      <c r="WN13" s="260"/>
      <c r="WO13" s="259"/>
      <c r="WP13" s="369"/>
      <c r="WQ13" s="369"/>
      <c r="WR13" s="369"/>
      <c r="WS13" s="369"/>
      <c r="WT13" s="259"/>
      <c r="WU13" s="369">
        <f t="shared" si="109"/>
        <v>0</v>
      </c>
      <c r="WV13" s="369">
        <f t="shared" si="70"/>
        <v>0</v>
      </c>
      <c r="WW13" s="369">
        <f t="shared" si="71"/>
        <v>0</v>
      </c>
      <c r="WX13" s="369">
        <f t="shared" si="72"/>
        <v>0</v>
      </c>
      <c r="WY13" s="370"/>
      <c r="WZ13" s="369">
        <f>+WX13</f>
        <v>0</v>
      </c>
      <c r="XA13" s="372" t="e">
        <f>+WZ13/WX15</f>
        <v>#DIV/0!</v>
      </c>
      <c r="XB13" s="263"/>
      <c r="XC13" s="372"/>
      <c r="XE13" s="260"/>
      <c r="XF13" s="260"/>
      <c r="XG13" s="260">
        <f t="shared" ref="XG13:XG14" si="126">AVERAGE(LS13,MR13,NQ13,OP13,PO13,QN13,RM13,SL13,TK13,UJ13,VI13,WH13)</f>
        <v>1078</v>
      </c>
      <c r="XH13" s="260">
        <f t="shared" ref="XH13:XH14" si="127">LT13+MS13+NR13+OQ13+PP13+QO13+RN13+SM13+TL13+UK13+VJ13+WI13</f>
        <v>1421505.3299999996</v>
      </c>
      <c r="XI13" s="259"/>
      <c r="XJ13" s="260"/>
      <c r="XK13" s="260"/>
      <c r="XL13" s="260">
        <f t="shared" ref="XL13:XL14" si="128">AVERAGE(LX13,MW13,NV13,OU13,PT13,QS13,RR13,SQ13,TP13,UO13,VN13,WM13)</f>
        <v>77</v>
      </c>
      <c r="XM13" s="260">
        <f>LY13+MX13+NW13+OV13+PU13+QT13+RS13+SR13+TQ13+UP13+VO13+WN13</f>
        <v>184282.67000000004</v>
      </c>
      <c r="XN13" s="259"/>
      <c r="XO13" s="369"/>
      <c r="XP13" s="369"/>
      <c r="XQ13" s="369">
        <f t="shared" ref="XQ13:XQ14" si="129">AVERAGE(MC13,NB13,OA13,OZ13,PY13,QX13,RW13,SV13,TU13,UT13,VS13,WR13)</f>
        <v>24.5</v>
      </c>
      <c r="XR13" s="369">
        <f t="shared" ref="XR13:XR14" si="130">MD13+NC13+OB13+PA13+PZ13+QY13+RX13+SW13+TV13+UU13+VT13+WS13</f>
        <v>50549.49</v>
      </c>
      <c r="XS13" s="259"/>
      <c r="XT13" s="369">
        <f t="shared" si="110"/>
        <v>0</v>
      </c>
      <c r="XU13" s="369">
        <f t="shared" si="79"/>
        <v>0</v>
      </c>
      <c r="XV13" s="369">
        <f t="shared" si="80"/>
        <v>1179.5</v>
      </c>
      <c r="XW13" s="369">
        <f t="shared" si="81"/>
        <v>1656337.4899999995</v>
      </c>
      <c r="XX13" s="370"/>
      <c r="XY13" s="369">
        <f>+XW13</f>
        <v>1656337.4899999995</v>
      </c>
      <c r="XZ13" s="372">
        <f>+XY13/XW15</f>
        <v>0.10477471552395078</v>
      </c>
      <c r="YA13" s="263"/>
      <c r="YB13" s="372"/>
    </row>
    <row r="14" spans="2:652" ht="15" customHeight="1" x14ac:dyDescent="0.25">
      <c r="B14" s="86" t="s">
        <v>101</v>
      </c>
      <c r="C14" s="381"/>
      <c r="D14" s="260"/>
      <c r="E14" s="260"/>
      <c r="F14" s="260">
        <v>201</v>
      </c>
      <c r="G14" s="260">
        <v>837825.26</v>
      </c>
      <c r="H14" s="259"/>
      <c r="I14" s="260"/>
      <c r="J14" s="260"/>
      <c r="K14" s="260">
        <v>117</v>
      </c>
      <c r="L14" s="260">
        <v>237250.81</v>
      </c>
      <c r="M14" s="259"/>
      <c r="N14" s="369"/>
      <c r="O14" s="369"/>
      <c r="P14" s="369">
        <v>16</v>
      </c>
      <c r="Q14" s="369">
        <v>149679.13</v>
      </c>
      <c r="R14" s="259"/>
      <c r="S14" s="369">
        <f t="shared" si="82"/>
        <v>0</v>
      </c>
      <c r="T14" s="369">
        <f t="shared" si="0"/>
        <v>0</v>
      </c>
      <c r="U14" s="369">
        <f t="shared" si="1"/>
        <v>334</v>
      </c>
      <c r="V14" s="369">
        <f t="shared" si="2"/>
        <v>1224755.2000000002</v>
      </c>
      <c r="W14" s="370"/>
      <c r="X14" s="263"/>
      <c r="Y14" s="371"/>
      <c r="Z14" s="369">
        <f>+V14</f>
        <v>1224755.2000000002</v>
      </c>
      <c r="AA14" s="372">
        <f>+Z14/V15</f>
        <v>8.7634222771231687E-2</v>
      </c>
      <c r="AB14" s="381"/>
      <c r="AC14" s="260"/>
      <c r="AD14" s="260"/>
      <c r="AE14" s="260">
        <v>175</v>
      </c>
      <c r="AF14" s="260">
        <v>839546.66999999993</v>
      </c>
      <c r="AG14" s="259"/>
      <c r="AH14" s="260"/>
      <c r="AI14" s="260"/>
      <c r="AJ14" s="260">
        <v>133</v>
      </c>
      <c r="AK14" s="260">
        <v>244031.69999999998</v>
      </c>
      <c r="AL14" s="259"/>
      <c r="AM14" s="369"/>
      <c r="AN14" s="369"/>
      <c r="AO14" s="369">
        <v>11</v>
      </c>
      <c r="AP14" s="369">
        <v>14967.369999999999</v>
      </c>
      <c r="AQ14" s="259"/>
      <c r="AR14" s="369">
        <f t="shared" si="83"/>
        <v>0</v>
      </c>
      <c r="AS14" s="369">
        <f t="shared" si="3"/>
        <v>0</v>
      </c>
      <c r="AT14" s="369">
        <f t="shared" si="4"/>
        <v>319</v>
      </c>
      <c r="AU14" s="369">
        <f t="shared" si="5"/>
        <v>1098545.74</v>
      </c>
      <c r="AV14" s="370"/>
      <c r="AW14" s="263"/>
      <c r="AX14" s="371"/>
      <c r="AY14" s="369">
        <f>+AU14</f>
        <v>1098545.74</v>
      </c>
      <c r="AZ14" s="372">
        <f>+AY14/AU15</f>
        <v>8.6871565363599509E-2</v>
      </c>
      <c r="BA14" s="381"/>
      <c r="BB14" s="260"/>
      <c r="BC14" s="260"/>
      <c r="BD14" s="260">
        <v>160</v>
      </c>
      <c r="BE14" s="260">
        <v>1068603.07</v>
      </c>
      <c r="BF14" s="259"/>
      <c r="BG14" s="260"/>
      <c r="BH14" s="260"/>
      <c r="BI14" s="260">
        <v>115</v>
      </c>
      <c r="BJ14" s="260">
        <v>313502.28000000003</v>
      </c>
      <c r="BK14" s="259"/>
      <c r="BL14" s="369"/>
      <c r="BM14" s="369"/>
      <c r="BN14" s="369">
        <v>7</v>
      </c>
      <c r="BO14" s="369">
        <v>13680.510000000002</v>
      </c>
      <c r="BP14" s="259"/>
      <c r="BQ14" s="369">
        <f t="shared" si="84"/>
        <v>0</v>
      </c>
      <c r="BR14" s="369">
        <f t="shared" si="6"/>
        <v>0</v>
      </c>
      <c r="BS14" s="369">
        <f t="shared" si="7"/>
        <v>282</v>
      </c>
      <c r="BT14" s="369">
        <f t="shared" si="8"/>
        <v>1395785.86</v>
      </c>
      <c r="BU14" s="370"/>
      <c r="BV14" s="263"/>
      <c r="BW14" s="371"/>
      <c r="BX14" s="369">
        <f>+BT14</f>
        <v>1395785.86</v>
      </c>
      <c r="BY14" s="372">
        <f>+BX14/BT15</f>
        <v>0.10036381409890198</v>
      </c>
      <c r="BZ14" s="381"/>
      <c r="CA14" s="260"/>
      <c r="CB14" s="260"/>
      <c r="CC14" s="260">
        <v>178</v>
      </c>
      <c r="CD14" s="260">
        <v>1162881.27</v>
      </c>
      <c r="CE14" s="259"/>
      <c r="CF14" s="260"/>
      <c r="CG14" s="260"/>
      <c r="CH14" s="260">
        <v>135</v>
      </c>
      <c r="CI14" s="260">
        <v>262646.33999999997</v>
      </c>
      <c r="CJ14" s="259"/>
      <c r="CK14" s="369"/>
      <c r="CL14" s="369"/>
      <c r="CM14" s="369">
        <v>6</v>
      </c>
      <c r="CN14" s="369">
        <v>15835.4</v>
      </c>
      <c r="CO14" s="259"/>
      <c r="CP14" s="369">
        <f t="shared" si="85"/>
        <v>0</v>
      </c>
      <c r="CQ14" s="369">
        <f t="shared" si="9"/>
        <v>0</v>
      </c>
      <c r="CR14" s="369">
        <f t="shared" si="10"/>
        <v>319</v>
      </c>
      <c r="CS14" s="369">
        <f t="shared" si="11"/>
        <v>1441363.0099999998</v>
      </c>
      <c r="CT14" s="370"/>
      <c r="CU14" s="263"/>
      <c r="CV14" s="371"/>
      <c r="CW14" s="369">
        <f>+CS14</f>
        <v>1441363.0099999998</v>
      </c>
      <c r="CX14" s="372">
        <f>+CW14/CS15</f>
        <v>0.11435056071226078</v>
      </c>
      <c r="CY14" s="381"/>
      <c r="CZ14" s="260"/>
      <c r="DA14" s="260"/>
      <c r="DB14" s="260">
        <v>181</v>
      </c>
      <c r="DC14" s="260">
        <v>1461107.3699999999</v>
      </c>
      <c r="DD14" s="259"/>
      <c r="DE14" s="260"/>
      <c r="DF14" s="260"/>
      <c r="DG14" s="260">
        <v>117</v>
      </c>
      <c r="DH14" s="260">
        <v>340266.48000000004</v>
      </c>
      <c r="DI14" s="259"/>
      <c r="DJ14" s="369"/>
      <c r="DK14" s="369"/>
      <c r="DL14" s="369">
        <v>4</v>
      </c>
      <c r="DM14" s="369">
        <v>16406.27</v>
      </c>
      <c r="DN14" s="259"/>
      <c r="DO14" s="369">
        <f t="shared" si="86"/>
        <v>0</v>
      </c>
      <c r="DP14" s="369">
        <f t="shared" si="12"/>
        <v>0</v>
      </c>
      <c r="DQ14" s="369">
        <f t="shared" si="13"/>
        <v>302</v>
      </c>
      <c r="DR14" s="369">
        <f t="shared" si="14"/>
        <v>1817780.1199999999</v>
      </c>
      <c r="DS14" s="370"/>
      <c r="DT14" s="263"/>
      <c r="DU14" s="371"/>
      <c r="DV14" s="369">
        <f>+DR14</f>
        <v>1817780.1199999999</v>
      </c>
      <c r="DW14" s="372">
        <f>+DV14/DR15</f>
        <v>0.151090674649732</v>
      </c>
      <c r="DX14" s="381"/>
      <c r="DY14" s="260"/>
      <c r="DZ14" s="260"/>
      <c r="EA14" s="260">
        <v>156</v>
      </c>
      <c r="EB14" s="260">
        <v>700157.83999999985</v>
      </c>
      <c r="EC14" s="259"/>
      <c r="ED14" s="260"/>
      <c r="EE14" s="260"/>
      <c r="EF14" s="260">
        <v>125</v>
      </c>
      <c r="EG14" s="260">
        <v>186154.75</v>
      </c>
      <c r="EH14" s="259"/>
      <c r="EI14" s="369"/>
      <c r="EJ14" s="369"/>
      <c r="EK14" s="369">
        <v>18</v>
      </c>
      <c r="EL14" s="369">
        <v>166059.73999999996</v>
      </c>
      <c r="EM14" s="259"/>
      <c r="EN14" s="369">
        <f t="shared" si="87"/>
        <v>0</v>
      </c>
      <c r="EO14" s="369">
        <f t="shared" si="15"/>
        <v>0</v>
      </c>
      <c r="EP14" s="369">
        <f t="shared" si="16"/>
        <v>299</v>
      </c>
      <c r="EQ14" s="369">
        <f t="shared" si="17"/>
        <v>1052372.3299999998</v>
      </c>
      <c r="ER14" s="370"/>
      <c r="ES14" s="263"/>
      <c r="ET14" s="371"/>
      <c r="EU14" s="369">
        <f>+EQ14</f>
        <v>1052372.3299999998</v>
      </c>
      <c r="EV14" s="372">
        <f>+EU14/EQ15</f>
        <v>0.12051896330774002</v>
      </c>
      <c r="EW14" s="381"/>
      <c r="EX14" s="260"/>
      <c r="EY14" s="260"/>
      <c r="EZ14" s="260">
        <v>226</v>
      </c>
      <c r="FA14" s="260">
        <v>1623994.0799999998</v>
      </c>
      <c r="FB14" s="259"/>
      <c r="FC14" s="260"/>
      <c r="FD14" s="260"/>
      <c r="FE14" s="260">
        <v>160</v>
      </c>
      <c r="FF14" s="260">
        <v>626920.64</v>
      </c>
      <c r="FG14" s="259"/>
      <c r="FH14" s="369"/>
      <c r="FI14" s="369"/>
      <c r="FJ14" s="369">
        <v>11</v>
      </c>
      <c r="FK14" s="369">
        <v>25153.759999999998</v>
      </c>
      <c r="FL14" s="259"/>
      <c r="FM14" s="369">
        <f t="shared" si="88"/>
        <v>0</v>
      </c>
      <c r="FN14" s="369">
        <f t="shared" si="18"/>
        <v>0</v>
      </c>
      <c r="FO14" s="369">
        <f t="shared" si="18"/>
        <v>397</v>
      </c>
      <c r="FP14" s="369">
        <f t="shared" si="18"/>
        <v>2276068.4799999995</v>
      </c>
      <c r="FQ14" s="370"/>
      <c r="FR14" s="263"/>
      <c r="FS14" s="371"/>
      <c r="FT14" s="369">
        <f>+FP14</f>
        <v>2276068.4799999995</v>
      </c>
      <c r="FU14" s="372">
        <f>+FT14/FP15</f>
        <v>0.18761027330628888</v>
      </c>
      <c r="FV14" s="378"/>
      <c r="FW14" s="260"/>
      <c r="FX14" s="260"/>
      <c r="FY14" s="260">
        <v>220</v>
      </c>
      <c r="FZ14" s="260">
        <v>1490830.5599999998</v>
      </c>
      <c r="GA14" s="259"/>
      <c r="GB14" s="260"/>
      <c r="GC14" s="260"/>
      <c r="GD14" s="260">
        <v>149</v>
      </c>
      <c r="GE14" s="260">
        <v>503052.05999999994</v>
      </c>
      <c r="GF14" s="259"/>
      <c r="GG14" s="369"/>
      <c r="GH14" s="369"/>
      <c r="GI14" s="369">
        <v>13</v>
      </c>
      <c r="GJ14" s="369">
        <v>29934.769999999997</v>
      </c>
      <c r="GK14" s="259"/>
      <c r="GL14" s="369">
        <f t="shared" si="89"/>
        <v>0</v>
      </c>
      <c r="GM14" s="369">
        <f t="shared" si="90"/>
        <v>0</v>
      </c>
      <c r="GN14" s="369">
        <f t="shared" si="91"/>
        <v>382</v>
      </c>
      <c r="GO14" s="369">
        <f t="shared" si="92"/>
        <v>2023817.3899999997</v>
      </c>
      <c r="GP14" s="370"/>
      <c r="GQ14" s="263"/>
      <c r="GR14" s="371"/>
      <c r="GS14" s="369">
        <f>+GO14</f>
        <v>2023817.3899999997</v>
      </c>
      <c r="GT14" s="372">
        <f>+GS14/GO15</f>
        <v>0.1929677919547117</v>
      </c>
      <c r="GV14" s="260"/>
      <c r="GW14" s="260"/>
      <c r="GX14" s="260">
        <v>164</v>
      </c>
      <c r="GY14" s="260">
        <v>821483.57999999984</v>
      </c>
      <c r="GZ14" s="259"/>
      <c r="HA14" s="260"/>
      <c r="HB14" s="260"/>
      <c r="HC14" s="260">
        <v>132</v>
      </c>
      <c r="HD14" s="260">
        <v>363608.89</v>
      </c>
      <c r="HE14" s="259"/>
      <c r="HF14" s="369"/>
      <c r="HG14" s="369"/>
      <c r="HH14" s="369">
        <v>9</v>
      </c>
      <c r="HI14" s="369">
        <v>31973.660000000007</v>
      </c>
      <c r="HJ14" s="259"/>
      <c r="HK14" s="369">
        <f t="shared" si="93"/>
        <v>0</v>
      </c>
      <c r="HL14" s="369">
        <f t="shared" si="20"/>
        <v>0</v>
      </c>
      <c r="HM14" s="369">
        <f t="shared" si="21"/>
        <v>305</v>
      </c>
      <c r="HN14" s="369">
        <f t="shared" si="22"/>
        <v>1217066.1299999997</v>
      </c>
      <c r="HO14" s="370"/>
      <c r="HP14" s="263"/>
      <c r="HQ14" s="371"/>
      <c r="HR14" s="369">
        <f>+HN14</f>
        <v>1217066.1299999997</v>
      </c>
      <c r="HS14" s="372">
        <f>+HR14/HN15</f>
        <v>0.12127799691187792</v>
      </c>
      <c r="HT14" s="101"/>
      <c r="HU14" s="260"/>
      <c r="HV14" s="260"/>
      <c r="HW14" s="260">
        <v>184</v>
      </c>
      <c r="HX14" s="260">
        <v>891630.89000000013</v>
      </c>
      <c r="HY14" s="259"/>
      <c r="HZ14" s="260"/>
      <c r="IA14" s="260"/>
      <c r="IB14" s="260">
        <v>158</v>
      </c>
      <c r="IC14" s="260">
        <v>662528.07000000007</v>
      </c>
      <c r="ID14" s="259"/>
      <c r="IE14" s="369"/>
      <c r="IF14" s="369"/>
      <c r="IG14" s="369">
        <v>14</v>
      </c>
      <c r="IH14" s="369">
        <v>40840.430000000008</v>
      </c>
      <c r="II14" s="259"/>
      <c r="IJ14" s="369">
        <f t="shared" si="94"/>
        <v>0</v>
      </c>
      <c r="IK14" s="369">
        <f t="shared" si="23"/>
        <v>0</v>
      </c>
      <c r="IL14" s="369">
        <f t="shared" si="24"/>
        <v>356</v>
      </c>
      <c r="IM14" s="369">
        <f t="shared" si="25"/>
        <v>1594999.3900000001</v>
      </c>
      <c r="IN14" s="370"/>
      <c r="IO14" s="263"/>
      <c r="IP14" s="371"/>
      <c r="IQ14" s="369">
        <f>+IM14</f>
        <v>1594999.3900000001</v>
      </c>
      <c r="IR14" s="372">
        <f>+IQ14/IM15</f>
        <v>0.18587173681545804</v>
      </c>
      <c r="IT14" s="260"/>
      <c r="IU14" s="260"/>
      <c r="IV14" s="260">
        <v>146</v>
      </c>
      <c r="IW14" s="260">
        <v>676021.94</v>
      </c>
      <c r="IX14" s="259"/>
      <c r="IY14" s="260"/>
      <c r="IZ14" s="260"/>
      <c r="JA14" s="260">
        <v>149</v>
      </c>
      <c r="JB14" s="260">
        <v>327491.54000000004</v>
      </c>
      <c r="JC14" s="259"/>
      <c r="JD14" s="369"/>
      <c r="JE14" s="369"/>
      <c r="JF14" s="369">
        <v>3</v>
      </c>
      <c r="JG14" s="369">
        <v>128555.7</v>
      </c>
      <c r="JH14" s="259"/>
      <c r="JI14" s="369">
        <f t="shared" si="95"/>
        <v>0</v>
      </c>
      <c r="JJ14" s="369">
        <f t="shared" si="26"/>
        <v>0</v>
      </c>
      <c r="JK14" s="369">
        <f t="shared" si="27"/>
        <v>298</v>
      </c>
      <c r="JL14" s="369">
        <f t="shared" si="28"/>
        <v>1132069.18</v>
      </c>
      <c r="JM14" s="370"/>
      <c r="JN14" s="263"/>
      <c r="JO14" s="371"/>
      <c r="JP14" s="369">
        <f>+JL14</f>
        <v>1132069.18</v>
      </c>
      <c r="JQ14" s="372">
        <f>+JP14/JL15</f>
        <v>0.11823202115656535</v>
      </c>
      <c r="JS14" s="260"/>
      <c r="JT14" s="260"/>
      <c r="JU14" s="260">
        <v>138</v>
      </c>
      <c r="JV14" s="260">
        <v>719814.67</v>
      </c>
      <c r="JW14" s="259"/>
      <c r="JX14" s="260"/>
      <c r="JY14" s="260"/>
      <c r="JZ14" s="260">
        <v>140</v>
      </c>
      <c r="KA14" s="260">
        <v>440994.99000000005</v>
      </c>
      <c r="KB14" s="259"/>
      <c r="KC14" s="369"/>
      <c r="KD14" s="369"/>
      <c r="KE14" s="369">
        <v>18</v>
      </c>
      <c r="KF14" s="369">
        <v>61075.06</v>
      </c>
      <c r="KG14" s="259"/>
      <c r="KH14" s="369">
        <f t="shared" si="96"/>
        <v>0</v>
      </c>
      <c r="KI14" s="369">
        <f t="shared" si="29"/>
        <v>0</v>
      </c>
      <c r="KJ14" s="369">
        <f t="shared" si="30"/>
        <v>296</v>
      </c>
      <c r="KK14" s="369">
        <f t="shared" si="31"/>
        <v>1221884.7200000002</v>
      </c>
      <c r="KL14" s="370"/>
      <c r="KM14" s="263"/>
      <c r="KN14" s="371"/>
      <c r="KO14" s="369">
        <f>+KK14</f>
        <v>1221884.7200000002</v>
      </c>
      <c r="KP14" s="372">
        <f>+KO14/KK15</f>
        <v>0.12524324620244742</v>
      </c>
      <c r="KR14" s="260"/>
      <c r="KS14" s="260"/>
      <c r="KT14" s="260">
        <f t="shared" si="121"/>
        <v>177.41666666666666</v>
      </c>
      <c r="KU14" s="260">
        <f t="shared" si="122"/>
        <v>12293897.199999999</v>
      </c>
      <c r="KV14" s="259"/>
      <c r="KW14" s="260"/>
      <c r="KX14" s="260"/>
      <c r="KY14" s="260">
        <f t="shared" si="123"/>
        <v>135.83333333333334</v>
      </c>
      <c r="KZ14" s="260">
        <f>L14+AK14+BJ14+CI14+DH14+EG14+FF14+GE14+HD14+IC14+JB14+KA14</f>
        <v>4508448.5500000007</v>
      </c>
      <c r="LA14" s="259"/>
      <c r="LB14" s="369"/>
      <c r="LC14" s="369"/>
      <c r="LD14" s="369">
        <f t="shared" si="124"/>
        <v>10.833333333333334</v>
      </c>
      <c r="LE14" s="369">
        <f t="shared" si="125"/>
        <v>694161.8</v>
      </c>
      <c r="LF14" s="259"/>
      <c r="LG14" s="369">
        <f t="shared" si="97"/>
        <v>0</v>
      </c>
      <c r="LH14" s="369">
        <f t="shared" si="34"/>
        <v>0</v>
      </c>
      <c r="LI14" s="369">
        <f t="shared" si="35"/>
        <v>324.08333333333331</v>
      </c>
      <c r="LJ14" s="369">
        <f t="shared" si="36"/>
        <v>17496507.550000001</v>
      </c>
      <c r="LK14" s="370"/>
      <c r="LL14" s="263"/>
      <c r="LM14" s="371"/>
      <c r="LN14" s="369">
        <f>+LJ14</f>
        <v>17496507.550000001</v>
      </c>
      <c r="LO14" s="372">
        <f>+LN14/LJ15</f>
        <v>0.13012054464982026</v>
      </c>
      <c r="LQ14" s="260"/>
      <c r="LR14" s="260"/>
      <c r="LS14" s="260">
        <v>135</v>
      </c>
      <c r="LT14" s="260">
        <v>854443.82000000007</v>
      </c>
      <c r="LU14" s="259"/>
      <c r="LV14" s="260"/>
      <c r="LW14" s="260"/>
      <c r="LX14" s="260">
        <v>123</v>
      </c>
      <c r="LY14" s="260">
        <v>299415.11</v>
      </c>
      <c r="LZ14" s="259"/>
      <c r="MA14" s="369"/>
      <c r="MB14" s="369"/>
      <c r="MC14" s="369">
        <v>20</v>
      </c>
      <c r="MD14" s="369">
        <v>47003.319999999992</v>
      </c>
      <c r="ME14" s="259"/>
      <c r="MF14" s="369">
        <f t="shared" si="98"/>
        <v>0</v>
      </c>
      <c r="MG14" s="369">
        <f t="shared" si="37"/>
        <v>0</v>
      </c>
      <c r="MH14" s="369">
        <f t="shared" si="38"/>
        <v>278</v>
      </c>
      <c r="MI14" s="369">
        <f t="shared" si="39"/>
        <v>1200862.2500000002</v>
      </c>
      <c r="MJ14" s="370"/>
      <c r="MK14" s="263"/>
      <c r="ML14" s="371"/>
      <c r="MM14" s="369">
        <f>+MI14</f>
        <v>1200862.2500000002</v>
      </c>
      <c r="MN14" s="372">
        <f>+MM14/MI15</f>
        <v>0.13573607007404279</v>
      </c>
      <c r="MO14" s="381"/>
      <c r="MP14" s="260"/>
      <c r="MQ14" s="260"/>
      <c r="MR14" s="260">
        <v>135</v>
      </c>
      <c r="MS14" s="260">
        <v>802871.95000000007</v>
      </c>
      <c r="MT14" s="259"/>
      <c r="MU14" s="260"/>
      <c r="MV14" s="260"/>
      <c r="MW14" s="260">
        <v>88</v>
      </c>
      <c r="MX14" s="260">
        <v>159681.06</v>
      </c>
      <c r="MY14" s="259"/>
      <c r="MZ14" s="369"/>
      <c r="NA14" s="369"/>
      <c r="NB14" s="369">
        <v>14</v>
      </c>
      <c r="NC14" s="369">
        <v>39548.46</v>
      </c>
      <c r="ND14" s="259"/>
      <c r="NE14" s="369">
        <f t="shared" si="99"/>
        <v>0</v>
      </c>
      <c r="NF14" s="369">
        <f t="shared" si="40"/>
        <v>0</v>
      </c>
      <c r="NG14" s="369">
        <f t="shared" si="41"/>
        <v>237</v>
      </c>
      <c r="NH14" s="369">
        <f t="shared" si="42"/>
        <v>1002101.47</v>
      </c>
      <c r="NI14" s="370"/>
      <c r="NJ14" s="263"/>
      <c r="NK14" s="371"/>
      <c r="NL14" s="369">
        <f>+NH14</f>
        <v>1002101.47</v>
      </c>
      <c r="NM14" s="372">
        <f>+NL14/NH15</f>
        <v>0.1439486077132533</v>
      </c>
      <c r="NN14" s="381"/>
      <c r="NO14" s="260"/>
      <c r="NP14" s="260"/>
      <c r="NQ14" s="260"/>
      <c r="NR14" s="260"/>
      <c r="NS14" s="259"/>
      <c r="NT14" s="260"/>
      <c r="NU14" s="260"/>
      <c r="NV14" s="260"/>
      <c r="NW14" s="260"/>
      <c r="NX14" s="259"/>
      <c r="NY14" s="369"/>
      <c r="NZ14" s="369"/>
      <c r="OA14" s="369"/>
      <c r="OB14" s="369"/>
      <c r="OC14" s="259"/>
      <c r="OD14" s="369">
        <f t="shared" si="100"/>
        <v>0</v>
      </c>
      <c r="OE14" s="369">
        <f t="shared" si="43"/>
        <v>0</v>
      </c>
      <c r="OF14" s="369">
        <f t="shared" si="44"/>
        <v>0</v>
      </c>
      <c r="OG14" s="369">
        <f t="shared" si="45"/>
        <v>0</v>
      </c>
      <c r="OH14" s="370"/>
      <c r="OI14" s="263"/>
      <c r="OJ14" s="371"/>
      <c r="OK14" s="369">
        <f>+OG14</f>
        <v>0</v>
      </c>
      <c r="OL14" s="372" t="e">
        <f>+OK14/OG15</f>
        <v>#DIV/0!</v>
      </c>
      <c r="OM14" s="381"/>
      <c r="ON14" s="260"/>
      <c r="OO14" s="260"/>
      <c r="OP14" s="260"/>
      <c r="OQ14" s="260"/>
      <c r="OR14" s="259"/>
      <c r="OS14" s="260"/>
      <c r="OT14" s="260"/>
      <c r="OU14" s="260"/>
      <c r="OV14" s="260"/>
      <c r="OW14" s="259"/>
      <c r="OX14" s="369"/>
      <c r="OY14" s="369"/>
      <c r="OZ14" s="369"/>
      <c r="PA14" s="369"/>
      <c r="PB14" s="259"/>
      <c r="PC14" s="369">
        <f t="shared" si="101"/>
        <v>0</v>
      </c>
      <c r="PD14" s="369">
        <f t="shared" si="46"/>
        <v>0</v>
      </c>
      <c r="PE14" s="369">
        <f t="shared" si="47"/>
        <v>0</v>
      </c>
      <c r="PF14" s="369">
        <f t="shared" si="48"/>
        <v>0</v>
      </c>
      <c r="PG14" s="370"/>
      <c r="PH14" s="263"/>
      <c r="PI14" s="371"/>
      <c r="PJ14" s="369">
        <f>+PF14</f>
        <v>0</v>
      </c>
      <c r="PK14" s="372" t="e">
        <f>+PJ14/PF15</f>
        <v>#DIV/0!</v>
      </c>
      <c r="PL14" s="381"/>
      <c r="PM14" s="260"/>
      <c r="PN14" s="260"/>
      <c r="PO14" s="260"/>
      <c r="PP14" s="260"/>
      <c r="PQ14" s="259"/>
      <c r="PR14" s="260"/>
      <c r="PS14" s="260"/>
      <c r="PT14" s="260"/>
      <c r="PU14" s="260"/>
      <c r="PV14" s="259"/>
      <c r="PW14" s="369"/>
      <c r="PX14" s="369"/>
      <c r="PY14" s="369"/>
      <c r="PZ14" s="369"/>
      <c r="QA14" s="259"/>
      <c r="QB14" s="369">
        <f t="shared" si="102"/>
        <v>0</v>
      </c>
      <c r="QC14" s="369">
        <f t="shared" si="49"/>
        <v>0</v>
      </c>
      <c r="QD14" s="369">
        <f t="shared" si="50"/>
        <v>0</v>
      </c>
      <c r="QE14" s="369">
        <f t="shared" si="51"/>
        <v>0</v>
      </c>
      <c r="QF14" s="370"/>
      <c r="QG14" s="263"/>
      <c r="QH14" s="371"/>
      <c r="QI14" s="369">
        <f>+QE14</f>
        <v>0</v>
      </c>
      <c r="QJ14" s="372" t="e">
        <f>+QI14/QE15</f>
        <v>#DIV/0!</v>
      </c>
      <c r="QK14" s="381"/>
      <c r="QL14" s="260"/>
      <c r="QM14" s="260"/>
      <c r="QN14" s="260"/>
      <c r="QO14" s="260"/>
      <c r="QP14" s="259"/>
      <c r="QQ14" s="260"/>
      <c r="QR14" s="260"/>
      <c r="QS14" s="260"/>
      <c r="QT14" s="260"/>
      <c r="QU14" s="259"/>
      <c r="QV14" s="369"/>
      <c r="QW14" s="369"/>
      <c r="QX14" s="369"/>
      <c r="QY14" s="369"/>
      <c r="QZ14" s="259"/>
      <c r="RA14" s="369">
        <f t="shared" si="103"/>
        <v>0</v>
      </c>
      <c r="RB14" s="369">
        <f t="shared" si="52"/>
        <v>0</v>
      </c>
      <c r="RC14" s="369">
        <f t="shared" si="53"/>
        <v>0</v>
      </c>
      <c r="RD14" s="369">
        <f t="shared" si="54"/>
        <v>0</v>
      </c>
      <c r="RE14" s="370"/>
      <c r="RF14" s="263"/>
      <c r="RG14" s="371"/>
      <c r="RH14" s="369">
        <f>+RD14</f>
        <v>0</v>
      </c>
      <c r="RI14" s="372" t="e">
        <f>+RH14/RD15</f>
        <v>#DIV/0!</v>
      </c>
      <c r="RJ14" s="381"/>
      <c r="RK14" s="260"/>
      <c r="RL14" s="260"/>
      <c r="RM14" s="260"/>
      <c r="RN14" s="260"/>
      <c r="RO14" s="259"/>
      <c r="RP14" s="260"/>
      <c r="RQ14" s="260"/>
      <c r="RR14" s="260"/>
      <c r="RS14" s="260"/>
      <c r="RT14" s="259"/>
      <c r="RU14" s="369"/>
      <c r="RV14" s="369"/>
      <c r="RW14" s="369"/>
      <c r="RX14" s="369"/>
      <c r="RY14" s="259"/>
      <c r="RZ14" s="369">
        <f t="shared" si="104"/>
        <v>0</v>
      </c>
      <c r="SA14" s="369">
        <f t="shared" si="55"/>
        <v>0</v>
      </c>
      <c r="SB14" s="369">
        <f t="shared" si="56"/>
        <v>0</v>
      </c>
      <c r="SC14" s="369">
        <f t="shared" si="57"/>
        <v>0</v>
      </c>
      <c r="SD14" s="370"/>
      <c r="SE14" s="263"/>
      <c r="SF14" s="371"/>
      <c r="SG14" s="369">
        <f>+SC14</f>
        <v>0</v>
      </c>
      <c r="SH14" s="372" t="e">
        <f>+SG14/SC15</f>
        <v>#DIV/0!</v>
      </c>
      <c r="SI14" s="378"/>
      <c r="SJ14" s="260"/>
      <c r="SK14" s="260"/>
      <c r="SL14" s="260"/>
      <c r="SM14" s="260"/>
      <c r="SN14" s="259"/>
      <c r="SO14" s="260"/>
      <c r="SP14" s="260"/>
      <c r="SQ14" s="260"/>
      <c r="SR14" s="260"/>
      <c r="SS14" s="259"/>
      <c r="ST14" s="369"/>
      <c r="SU14" s="369"/>
      <c r="SV14" s="369"/>
      <c r="SW14" s="369"/>
      <c r="SX14" s="259"/>
      <c r="SY14" s="369">
        <f t="shared" si="105"/>
        <v>0</v>
      </c>
      <c r="SZ14" s="369">
        <f t="shared" si="58"/>
        <v>0</v>
      </c>
      <c r="TA14" s="369">
        <f t="shared" si="59"/>
        <v>0</v>
      </c>
      <c r="TB14" s="369">
        <f t="shared" si="60"/>
        <v>0</v>
      </c>
      <c r="TC14" s="370"/>
      <c r="TD14" s="263"/>
      <c r="TE14" s="371"/>
      <c r="TF14" s="369">
        <f>+TB14</f>
        <v>0</v>
      </c>
      <c r="TG14" s="372" t="e">
        <f>+TF14/TB15</f>
        <v>#DIV/0!</v>
      </c>
      <c r="TI14" s="260"/>
      <c r="TJ14" s="260"/>
      <c r="TK14" s="260"/>
      <c r="TL14" s="260"/>
      <c r="TM14" s="259"/>
      <c r="TN14" s="260"/>
      <c r="TO14" s="260"/>
      <c r="TP14" s="260"/>
      <c r="TQ14" s="260"/>
      <c r="TR14" s="259"/>
      <c r="TS14" s="369"/>
      <c r="TT14" s="369"/>
      <c r="TU14" s="369"/>
      <c r="TV14" s="369"/>
      <c r="TW14" s="259"/>
      <c r="TX14" s="369">
        <f t="shared" si="106"/>
        <v>0</v>
      </c>
      <c r="TY14" s="369">
        <f t="shared" si="61"/>
        <v>0</v>
      </c>
      <c r="TZ14" s="369">
        <f t="shared" si="62"/>
        <v>0</v>
      </c>
      <c r="UA14" s="369">
        <f t="shared" si="63"/>
        <v>0</v>
      </c>
      <c r="UB14" s="370"/>
      <c r="UC14" s="263"/>
      <c r="UD14" s="371"/>
      <c r="UE14" s="369">
        <f>+UA14</f>
        <v>0</v>
      </c>
      <c r="UF14" s="372" t="e">
        <f>+UE14/UA15</f>
        <v>#DIV/0!</v>
      </c>
      <c r="UG14" s="101"/>
      <c r="UH14" s="260"/>
      <c r="UI14" s="260"/>
      <c r="UJ14" s="260"/>
      <c r="UK14" s="260"/>
      <c r="UL14" s="259"/>
      <c r="UM14" s="260"/>
      <c r="UN14" s="260"/>
      <c r="UO14" s="260"/>
      <c r="UP14" s="260"/>
      <c r="UQ14" s="259"/>
      <c r="UR14" s="369"/>
      <c r="US14" s="369"/>
      <c r="UT14" s="369"/>
      <c r="UU14" s="369"/>
      <c r="UV14" s="259"/>
      <c r="UW14" s="369">
        <f t="shared" si="107"/>
        <v>0</v>
      </c>
      <c r="UX14" s="369">
        <f t="shared" si="64"/>
        <v>0</v>
      </c>
      <c r="UY14" s="369">
        <f t="shared" si="65"/>
        <v>0</v>
      </c>
      <c r="UZ14" s="369">
        <f t="shared" si="66"/>
        <v>0</v>
      </c>
      <c r="VA14" s="370"/>
      <c r="VB14" s="263"/>
      <c r="VC14" s="371"/>
      <c r="VD14" s="369">
        <f>+UZ14</f>
        <v>0</v>
      </c>
      <c r="VE14" s="372" t="e">
        <f>+VD14/UZ15</f>
        <v>#DIV/0!</v>
      </c>
      <c r="VG14" s="260"/>
      <c r="VH14" s="260"/>
      <c r="VI14" s="260"/>
      <c r="VJ14" s="260"/>
      <c r="VK14" s="259"/>
      <c r="VL14" s="260"/>
      <c r="VM14" s="260"/>
      <c r="VN14" s="260"/>
      <c r="VO14" s="260"/>
      <c r="VP14" s="259"/>
      <c r="VQ14" s="369"/>
      <c r="VR14" s="369"/>
      <c r="VS14" s="369"/>
      <c r="VT14" s="369"/>
      <c r="VU14" s="259"/>
      <c r="VV14" s="369">
        <f t="shared" si="108"/>
        <v>0</v>
      </c>
      <c r="VW14" s="369">
        <f t="shared" si="67"/>
        <v>0</v>
      </c>
      <c r="VX14" s="369">
        <f t="shared" si="68"/>
        <v>0</v>
      </c>
      <c r="VY14" s="369">
        <f t="shared" si="69"/>
        <v>0</v>
      </c>
      <c r="VZ14" s="370"/>
      <c r="WA14" s="263"/>
      <c r="WB14" s="371"/>
      <c r="WC14" s="369">
        <f>+VY14</f>
        <v>0</v>
      </c>
      <c r="WD14" s="372" t="e">
        <f>+WC14/VY15</f>
        <v>#DIV/0!</v>
      </c>
      <c r="WF14" s="260"/>
      <c r="WG14" s="260"/>
      <c r="WH14" s="260"/>
      <c r="WI14" s="260"/>
      <c r="WJ14" s="259"/>
      <c r="WK14" s="260"/>
      <c r="WL14" s="260"/>
      <c r="WM14" s="260"/>
      <c r="WN14" s="260"/>
      <c r="WO14" s="259"/>
      <c r="WP14" s="369"/>
      <c r="WQ14" s="369"/>
      <c r="WR14" s="369"/>
      <c r="WS14" s="369"/>
      <c r="WT14" s="259"/>
      <c r="WU14" s="369">
        <f t="shared" si="109"/>
        <v>0</v>
      </c>
      <c r="WV14" s="369">
        <f t="shared" si="70"/>
        <v>0</v>
      </c>
      <c r="WW14" s="369">
        <f t="shared" si="71"/>
        <v>0</v>
      </c>
      <c r="WX14" s="369">
        <f t="shared" si="72"/>
        <v>0</v>
      </c>
      <c r="WY14" s="370"/>
      <c r="WZ14" s="263"/>
      <c r="XA14" s="371"/>
      <c r="XB14" s="369">
        <f>+WX14</f>
        <v>0</v>
      </c>
      <c r="XC14" s="372" t="e">
        <f>+XB14/WX15</f>
        <v>#DIV/0!</v>
      </c>
      <c r="XE14" s="260"/>
      <c r="XF14" s="260"/>
      <c r="XG14" s="260">
        <f t="shared" si="126"/>
        <v>135</v>
      </c>
      <c r="XH14" s="260">
        <f t="shared" si="127"/>
        <v>1657315.77</v>
      </c>
      <c r="XI14" s="259"/>
      <c r="XJ14" s="260"/>
      <c r="XK14" s="260"/>
      <c r="XL14" s="260">
        <f t="shared" si="128"/>
        <v>105.5</v>
      </c>
      <c r="XM14" s="260">
        <f>LY14+MX14+NW14+OV14+PU14+QT14+RS14+SR14+TQ14+UP14+VO14+WN14</f>
        <v>459096.17</v>
      </c>
      <c r="XN14" s="259"/>
      <c r="XO14" s="369"/>
      <c r="XP14" s="369"/>
      <c r="XQ14" s="369">
        <f t="shared" si="129"/>
        <v>17</v>
      </c>
      <c r="XR14" s="369">
        <f t="shared" si="130"/>
        <v>86551.78</v>
      </c>
      <c r="XS14" s="259"/>
      <c r="XT14" s="369">
        <f t="shared" si="110"/>
        <v>0</v>
      </c>
      <c r="XU14" s="369">
        <f t="shared" si="79"/>
        <v>0</v>
      </c>
      <c r="XV14" s="369">
        <f t="shared" si="80"/>
        <v>257.5</v>
      </c>
      <c r="XW14" s="369">
        <f t="shared" si="81"/>
        <v>2202963.7199999997</v>
      </c>
      <c r="XX14" s="370"/>
      <c r="XY14" s="263"/>
      <c r="XZ14" s="371"/>
      <c r="YA14" s="369">
        <f>+XW14</f>
        <v>2202963.7199999997</v>
      </c>
      <c r="YB14" s="372">
        <f>+YA14/XW15</f>
        <v>0.13935257667360074</v>
      </c>
    </row>
    <row r="15" spans="2:652" s="11" customFormat="1" ht="15" customHeight="1" x14ac:dyDescent="0.25">
      <c r="D15" s="373">
        <f t="shared" ref="D15" si="131">SUM(D7:D14)</f>
        <v>139161</v>
      </c>
      <c r="E15" s="373">
        <f>SUM(E7:E14)</f>
        <v>2875033575.9800038</v>
      </c>
      <c r="F15" s="373">
        <f>SUM(F7:F14)</f>
        <v>8377</v>
      </c>
      <c r="G15" s="373">
        <f>SUM(G7:G14)</f>
        <v>8066781.6000000015</v>
      </c>
      <c r="H15" s="270"/>
      <c r="I15" s="373">
        <f t="shared" ref="I15" si="132">SUM(I7:I14)</f>
        <v>12309</v>
      </c>
      <c r="J15" s="373">
        <f>SUM(J7:J14)</f>
        <v>490393498.15999991</v>
      </c>
      <c r="K15" s="373">
        <f>SUM(K7:K14)</f>
        <v>2206</v>
      </c>
      <c r="L15" s="373">
        <f>SUM(L7:L14)</f>
        <v>3894565.58</v>
      </c>
      <c r="M15" s="270"/>
      <c r="N15" s="374">
        <f t="shared" ref="N15:Q15" si="133">SUM(N7:N14)</f>
        <v>0</v>
      </c>
      <c r="O15" s="374">
        <f t="shared" si="133"/>
        <v>0</v>
      </c>
      <c r="P15" s="374">
        <f t="shared" si="133"/>
        <v>2245</v>
      </c>
      <c r="Q15" s="375">
        <f t="shared" si="133"/>
        <v>2014416.6400000006</v>
      </c>
      <c r="R15" s="270"/>
      <c r="S15" s="374">
        <f t="shared" si="82"/>
        <v>151470</v>
      </c>
      <c r="T15" s="374">
        <f t="shared" si="0"/>
        <v>3365427074.1400037</v>
      </c>
      <c r="U15" s="374">
        <f t="shared" si="1"/>
        <v>12828</v>
      </c>
      <c r="V15" s="375">
        <f t="shared" si="2"/>
        <v>13975763.820000002</v>
      </c>
      <c r="W15" s="376"/>
      <c r="X15" s="374">
        <f>SUM(X7:X14)</f>
        <v>5536757.2800000012</v>
      </c>
      <c r="Y15" s="372">
        <f>+X15/$EX$15</f>
        <v>27.826676383227881</v>
      </c>
      <c r="Z15" s="374">
        <f>SUM(Z7:Z14)</f>
        <v>8439006.5399999991</v>
      </c>
      <c r="AA15" s="372">
        <f>+Z15/V15</f>
        <v>0.60383150779375416</v>
      </c>
      <c r="AC15" s="373">
        <f t="shared" ref="AC15" si="134">SUM(AC7:AC14)</f>
        <v>141223</v>
      </c>
      <c r="AD15" s="373">
        <f>SUM(AD7:AD14)</f>
        <v>3023128772.4000196</v>
      </c>
      <c r="AE15" s="373">
        <f>SUM(AE7:AE14)</f>
        <v>6436</v>
      </c>
      <c r="AF15" s="373">
        <f>SUM(AF7:AF14)</f>
        <v>6990769.8899999987</v>
      </c>
      <c r="AG15" s="270"/>
      <c r="AH15" s="373">
        <f t="shared" ref="AH15" si="135">SUM(AH7:AH14)</f>
        <v>10954</v>
      </c>
      <c r="AI15" s="373">
        <f>SUM(AI7:AI14)</f>
        <v>381383129.43999994</v>
      </c>
      <c r="AJ15" s="373">
        <f>SUM(AJ7:AJ14)</f>
        <v>2499</v>
      </c>
      <c r="AK15" s="373">
        <f>SUM(AK7:AK14)</f>
        <v>3791496.4299999997</v>
      </c>
      <c r="AL15" s="270"/>
      <c r="AM15" s="374">
        <f t="shared" ref="AM15:AP15" si="136">SUM(AM7:AM14)</f>
        <v>0</v>
      </c>
      <c r="AN15" s="374">
        <f t="shared" si="136"/>
        <v>0</v>
      </c>
      <c r="AO15" s="374">
        <f t="shared" si="136"/>
        <v>2337</v>
      </c>
      <c r="AP15" s="375">
        <f t="shared" si="136"/>
        <v>1863364.4499999993</v>
      </c>
      <c r="AQ15" s="270"/>
      <c r="AR15" s="374">
        <f t="shared" si="83"/>
        <v>152177</v>
      </c>
      <c r="AS15" s="374">
        <f t="shared" si="3"/>
        <v>3404511901.8400197</v>
      </c>
      <c r="AT15" s="374">
        <f t="shared" si="4"/>
        <v>11272</v>
      </c>
      <c r="AU15" s="375">
        <f t="shared" si="5"/>
        <v>12645630.769999998</v>
      </c>
      <c r="AV15" s="376"/>
      <c r="AW15" s="374">
        <f>SUM(AW7:AW14)</f>
        <v>4995406.3299999982</v>
      </c>
      <c r="AX15" s="372">
        <f>+AW15/$EX$15</f>
        <v>25.10595070687982</v>
      </c>
      <c r="AY15" s="374">
        <f>SUM(AY7:AY14)</f>
        <v>7650224.4400000004</v>
      </c>
      <c r="AZ15" s="372">
        <f>+AY15/AU15</f>
        <v>0.60496977803187924</v>
      </c>
      <c r="BB15" s="373">
        <f t="shared" ref="BB15" si="137">SUM(BB7:BB14)</f>
        <v>138663</v>
      </c>
      <c r="BC15" s="373">
        <f>SUM(BC7:BC14)</f>
        <v>3023470797.1100197</v>
      </c>
      <c r="BD15" s="373">
        <f>SUM(BD7:BD14)</f>
        <v>7215</v>
      </c>
      <c r="BE15" s="373">
        <f>SUM(BE7:BE14)</f>
        <v>7390452.0700000003</v>
      </c>
      <c r="BF15" s="270"/>
      <c r="BG15" s="373">
        <f t="shared" ref="BG15" si="138">SUM(BG7:BG14)</f>
        <v>11314</v>
      </c>
      <c r="BH15" s="373">
        <f>SUM(BH7:BH14)</f>
        <v>385231036.10000002</v>
      </c>
      <c r="BI15" s="373">
        <f>SUM(BI7:BI14)</f>
        <v>2609</v>
      </c>
      <c r="BJ15" s="373">
        <f>SUM(BJ7:BJ14)</f>
        <v>4303767.490000003</v>
      </c>
      <c r="BK15" s="270"/>
      <c r="BL15" s="374">
        <f t="shared" ref="BL15:BO15" si="139">SUM(BL7:BL14)</f>
        <v>0</v>
      </c>
      <c r="BM15" s="374">
        <f t="shared" si="139"/>
        <v>0</v>
      </c>
      <c r="BN15" s="374">
        <f t="shared" si="139"/>
        <v>2420</v>
      </c>
      <c r="BO15" s="375">
        <f t="shared" si="139"/>
        <v>2213042.4599999995</v>
      </c>
      <c r="BP15" s="270"/>
      <c r="BQ15" s="374">
        <f t="shared" si="84"/>
        <v>149977</v>
      </c>
      <c r="BR15" s="374">
        <f t="shared" si="6"/>
        <v>3408701833.2100196</v>
      </c>
      <c r="BS15" s="374">
        <f t="shared" si="7"/>
        <v>12244</v>
      </c>
      <c r="BT15" s="375">
        <f t="shared" si="8"/>
        <v>13907262.020000001</v>
      </c>
      <c r="BU15" s="376"/>
      <c r="BV15" s="374">
        <f>SUM(BV7:BV14)</f>
        <v>4730687.2800000012</v>
      </c>
      <c r="BW15" s="372">
        <f>+BV15/$EX$15</f>
        <v>23.775523714272797</v>
      </c>
      <c r="BX15" s="374">
        <f>SUM(BX7:BX14)</f>
        <v>9176574.7399999984</v>
      </c>
      <c r="BY15" s="372">
        <f>+BX15/BT15</f>
        <v>0.65984050108520187</v>
      </c>
      <c r="CA15" s="373">
        <f t="shared" ref="CA15" si="140">SUM(CA7:CA14)</f>
        <v>191053</v>
      </c>
      <c r="CB15" s="373">
        <f>SUM(CB7:CB14)</f>
        <v>3432367320.9000001</v>
      </c>
      <c r="CC15" s="373">
        <f>SUM(CC7:CC14)</f>
        <v>5231</v>
      </c>
      <c r="CD15" s="373">
        <f>SUM(CD7:CD14)</f>
        <v>6741482.7299999986</v>
      </c>
      <c r="CE15" s="270"/>
      <c r="CF15" s="373">
        <f t="shared" ref="CF15" si="141">SUM(CF7:CF14)</f>
        <v>11316</v>
      </c>
      <c r="CG15" s="373">
        <f>SUM(CG7:CG14)</f>
        <v>464752141.32999998</v>
      </c>
      <c r="CH15" s="373">
        <f>SUM(CH7:CH14)</f>
        <v>1818</v>
      </c>
      <c r="CI15" s="373">
        <f>SUM(CI7:CI14)</f>
        <v>4148914.8100000005</v>
      </c>
      <c r="CJ15" s="270"/>
      <c r="CK15" s="374">
        <f t="shared" ref="CK15:CN15" si="142">SUM(CK7:CK14)</f>
        <v>0</v>
      </c>
      <c r="CL15" s="374">
        <f t="shared" si="142"/>
        <v>0</v>
      </c>
      <c r="CM15" s="374">
        <f t="shared" si="142"/>
        <v>1547</v>
      </c>
      <c r="CN15" s="375">
        <f t="shared" si="142"/>
        <v>1714376.7699999998</v>
      </c>
      <c r="CO15" s="270"/>
      <c r="CP15" s="374">
        <f t="shared" si="85"/>
        <v>202369</v>
      </c>
      <c r="CQ15" s="374">
        <f t="shared" si="9"/>
        <v>3897119462.23</v>
      </c>
      <c r="CR15" s="374">
        <f t="shared" si="10"/>
        <v>8596</v>
      </c>
      <c r="CS15" s="375">
        <f t="shared" si="11"/>
        <v>12604774.309999999</v>
      </c>
      <c r="CT15" s="376"/>
      <c r="CU15" s="374">
        <f>SUM(CU7:CU14)</f>
        <v>4349297.43</v>
      </c>
      <c r="CV15" s="372">
        <f>+CU15/$EX$15</f>
        <v>21.858731737471917</v>
      </c>
      <c r="CW15" s="374">
        <f>SUM(CW7:CW14)</f>
        <v>8255476.879999999</v>
      </c>
      <c r="CX15" s="372">
        <f>+CW15/CS15</f>
        <v>0.6549484089890063</v>
      </c>
      <c r="CZ15" s="373">
        <f t="shared" ref="CZ15" si="143">SUM(CZ7:CZ14)</f>
        <v>193906</v>
      </c>
      <c r="DA15" s="373">
        <f>SUM(DA7:DA14)</f>
        <v>3486823774.2600017</v>
      </c>
      <c r="DB15" s="373">
        <f>SUM(DB7:DB14)</f>
        <v>5941</v>
      </c>
      <c r="DC15" s="373">
        <f>SUM(DC7:DC14)</f>
        <v>7556913.5699999994</v>
      </c>
      <c r="DD15" s="270"/>
      <c r="DE15" s="373">
        <f t="shared" ref="DE15" si="144">SUM(DE7:DE14)</f>
        <v>9564</v>
      </c>
      <c r="DF15" s="373">
        <f>SUM(DF7:DF14)</f>
        <v>406153824.10999995</v>
      </c>
      <c r="DG15" s="373">
        <f>SUM(DG7:DG14)</f>
        <v>1724</v>
      </c>
      <c r="DH15" s="373">
        <f>SUM(DH7:DH14)</f>
        <v>3269330.930000002</v>
      </c>
      <c r="DI15" s="270"/>
      <c r="DJ15" s="374">
        <f t="shared" ref="DJ15:DM15" si="145">SUM(DJ7:DJ14)</f>
        <v>0</v>
      </c>
      <c r="DK15" s="374">
        <f t="shared" si="145"/>
        <v>0</v>
      </c>
      <c r="DL15" s="374">
        <f t="shared" si="145"/>
        <v>1112</v>
      </c>
      <c r="DM15" s="375">
        <f t="shared" si="145"/>
        <v>1204809.8599999996</v>
      </c>
      <c r="DN15" s="270"/>
      <c r="DO15" s="374">
        <f t="shared" si="86"/>
        <v>203470</v>
      </c>
      <c r="DP15" s="374">
        <f t="shared" si="12"/>
        <v>3892977598.3700018</v>
      </c>
      <c r="DQ15" s="374">
        <f t="shared" si="13"/>
        <v>8777</v>
      </c>
      <c r="DR15" s="375">
        <f t="shared" si="14"/>
        <v>12031054.360000001</v>
      </c>
      <c r="DS15" s="376"/>
      <c r="DT15" s="374">
        <f>SUM(DT7:DT14)</f>
        <v>2787966.370000002</v>
      </c>
      <c r="DU15" s="372">
        <f>+DT15/$EX$15</f>
        <v>14.011782352379479</v>
      </c>
      <c r="DV15" s="374">
        <f>SUM(DV7:DV14)</f>
        <v>9243087.9900000002</v>
      </c>
      <c r="DW15" s="372">
        <f>+DV15/DR15</f>
        <v>0.76826915691867914</v>
      </c>
      <c r="DY15" s="373">
        <f t="shared" ref="DY15" si="146">SUM(DY7:DY14)</f>
        <v>196855</v>
      </c>
      <c r="DZ15" s="373">
        <f>SUM(DZ7:DZ14)</f>
        <v>3596876885.8500209</v>
      </c>
      <c r="EA15" s="373">
        <f>SUM(EA7:EA14)</f>
        <v>4745</v>
      </c>
      <c r="EB15" s="373">
        <f>SUM(EB7:EB14)</f>
        <v>5595384.1400000006</v>
      </c>
      <c r="EC15" s="270"/>
      <c r="ED15" s="373">
        <f t="shared" ref="ED15" si="147">SUM(ED7:ED14)</f>
        <v>7826</v>
      </c>
      <c r="EE15" s="373">
        <f>SUM(EE7:EE14)</f>
        <v>349058680.31999999</v>
      </c>
      <c r="EF15" s="373">
        <f>SUM(EF7:EF14)</f>
        <v>1447</v>
      </c>
      <c r="EG15" s="373">
        <f>SUM(EG7:EG14)</f>
        <v>2326274.62</v>
      </c>
      <c r="EH15" s="270"/>
      <c r="EI15" s="374">
        <f t="shared" ref="EI15:EL15" si="148">SUM(EI7:EI14)</f>
        <v>0</v>
      </c>
      <c r="EJ15" s="374">
        <f t="shared" si="148"/>
        <v>0</v>
      </c>
      <c r="EK15" s="374">
        <f t="shared" si="148"/>
        <v>851</v>
      </c>
      <c r="EL15" s="375">
        <f t="shared" si="148"/>
        <v>810347.4</v>
      </c>
      <c r="EM15" s="270"/>
      <c r="EN15" s="374">
        <f t="shared" si="87"/>
        <v>204681</v>
      </c>
      <c r="EO15" s="374">
        <f t="shared" si="15"/>
        <v>3945935566.1700211</v>
      </c>
      <c r="EP15" s="374">
        <f t="shared" si="16"/>
        <v>7043</v>
      </c>
      <c r="EQ15" s="375">
        <f t="shared" si="17"/>
        <v>8732006.1600000001</v>
      </c>
      <c r="ER15" s="376"/>
      <c r="ES15" s="374">
        <f>SUM(ES7:ES14)</f>
        <v>2154045.4399999999</v>
      </c>
      <c r="ET15" s="372">
        <f>+ES15/$EX$15</f>
        <v>10.825817774270881</v>
      </c>
      <c r="EU15" s="374">
        <f>SUM(EU7:EU14)</f>
        <v>6577960.7199999997</v>
      </c>
      <c r="EV15" s="372">
        <f>+EU15/EQ15</f>
        <v>0.75331608790344684</v>
      </c>
      <c r="EX15" s="373">
        <f t="shared" ref="EX15" si="149">SUM(EX7:EX14)</f>
        <v>198973</v>
      </c>
      <c r="EY15" s="373">
        <f>SUM(EY7:EY14)</f>
        <v>3623714641.8500023</v>
      </c>
      <c r="EZ15" s="373">
        <f>SUM(EZ7:EZ14)</f>
        <v>5315</v>
      </c>
      <c r="FA15" s="373">
        <f>SUM(FA7:FA14)</f>
        <v>7400867.2700000005</v>
      </c>
      <c r="FB15" s="270"/>
      <c r="FC15" s="373">
        <f t="shared" ref="FC15" si="150">SUM(FC7:FC14)</f>
        <v>5469</v>
      </c>
      <c r="FD15" s="373">
        <f>SUM(FD7:FD14)</f>
        <v>278639363.06</v>
      </c>
      <c r="FE15" s="373">
        <f>SUM(FE7:FE14)</f>
        <v>1637</v>
      </c>
      <c r="FF15" s="373">
        <f>SUM(FF7:FF14)</f>
        <v>3997516.9</v>
      </c>
      <c r="FG15" s="270"/>
      <c r="FH15" s="374">
        <f t="shared" ref="FH15:FK15" si="151">SUM(FH7:FH14)</f>
        <v>0</v>
      </c>
      <c r="FI15" s="374">
        <f t="shared" si="151"/>
        <v>0</v>
      </c>
      <c r="FJ15" s="374">
        <f t="shared" si="151"/>
        <v>852</v>
      </c>
      <c r="FK15" s="375">
        <f t="shared" si="151"/>
        <v>733512.66</v>
      </c>
      <c r="FL15" s="270"/>
      <c r="FM15" s="374">
        <f t="shared" si="88"/>
        <v>204442</v>
      </c>
      <c r="FN15" s="374">
        <f t="shared" si="18"/>
        <v>3902354004.9100022</v>
      </c>
      <c r="FO15" s="374">
        <f t="shared" si="18"/>
        <v>7804</v>
      </c>
      <c r="FP15" s="375">
        <f t="shared" si="18"/>
        <v>12131896.83</v>
      </c>
      <c r="FQ15" s="376"/>
      <c r="FR15" s="374">
        <f>SUM(FR7:FR14)</f>
        <v>2861370.5200000005</v>
      </c>
      <c r="FS15" s="372">
        <f>+FR15/$EX$15</f>
        <v>14.380697481567854</v>
      </c>
      <c r="FT15" s="374">
        <f>SUM(FT7:FT14)</f>
        <v>9270526.3099999987</v>
      </c>
      <c r="FU15" s="372">
        <f>+FT15/FP15</f>
        <v>0.76414483570909153</v>
      </c>
      <c r="FW15" s="373">
        <f t="shared" ref="FW15" si="152">SUM(FW7:FW14)</f>
        <v>199692</v>
      </c>
      <c r="FX15" s="373">
        <f>SUM(FX7:FX14)</f>
        <v>3653628934.2400007</v>
      </c>
      <c r="FY15" s="373">
        <f>SUM(FY7:FY14)</f>
        <v>4698</v>
      </c>
      <c r="FZ15" s="373">
        <f>SUM(FZ7:FZ14)</f>
        <v>5914429.1799999997</v>
      </c>
      <c r="GA15" s="270"/>
      <c r="GB15" s="373">
        <f t="shared" ref="GB15" si="153">SUM(GB7:GB14)</f>
        <v>5015</v>
      </c>
      <c r="GC15" s="373">
        <f>SUM(GC7:GC14)</f>
        <v>252755527.23000005</v>
      </c>
      <c r="GD15" s="373">
        <f>SUM(GD7:GD14)</f>
        <v>1356</v>
      </c>
      <c r="GE15" s="373">
        <f>SUM(GE7:GE14)</f>
        <v>3307164.9500000007</v>
      </c>
      <c r="GF15" s="270"/>
      <c r="GG15" s="374">
        <f t="shared" ref="GG15:GJ15" si="154">SUM(GG7:GG14)</f>
        <v>0</v>
      </c>
      <c r="GH15" s="374">
        <f t="shared" si="154"/>
        <v>0</v>
      </c>
      <c r="GI15" s="374">
        <f t="shared" si="154"/>
        <v>1596</v>
      </c>
      <c r="GJ15" s="375">
        <f t="shared" si="154"/>
        <v>1266256.5599999998</v>
      </c>
      <c r="GK15" s="270"/>
      <c r="GL15" s="374">
        <f t="shared" ref="GL15" si="155">FW15+GB15+GG15</f>
        <v>204707</v>
      </c>
      <c r="GM15" s="374">
        <f t="shared" ref="GM15" si="156">FX15+GC15+GH15</f>
        <v>3906384461.4700007</v>
      </c>
      <c r="GN15" s="374">
        <f t="shared" ref="GN15" si="157">FY15+GD15+GI15</f>
        <v>7650</v>
      </c>
      <c r="GO15" s="375">
        <f t="shared" ref="GO15" si="158">FZ15+GE15+GJ15</f>
        <v>10487850.690000001</v>
      </c>
      <c r="GP15" s="376"/>
      <c r="GQ15" s="374">
        <f>SUM(GQ7:GQ14)</f>
        <v>3022865.2800000007</v>
      </c>
      <c r="GR15" s="372">
        <f>+GQ15/$GO$15</f>
        <v>0.28822543048617716</v>
      </c>
      <c r="GS15" s="374">
        <f>SUM(GS7:GS14)</f>
        <v>7464985.4099999992</v>
      </c>
      <c r="GT15" s="372">
        <f>+GS15/GO15</f>
        <v>0.71177456951382267</v>
      </c>
      <c r="GV15" s="373">
        <f t="shared" ref="GV15" si="159">SUM(GV7:GV14)</f>
        <v>199737</v>
      </c>
      <c r="GW15" s="373">
        <f>SUM(GW7:GW14)</f>
        <v>3625165203.4299955</v>
      </c>
      <c r="GX15" s="373">
        <f>SUM(GX7:GX14)</f>
        <v>5397</v>
      </c>
      <c r="GY15" s="373">
        <f>SUM(GY7:GY14)</f>
        <v>5655134.2799999975</v>
      </c>
      <c r="GZ15" s="270"/>
      <c r="HA15" s="373">
        <f t="shared" ref="HA15" si="160">SUM(HA7:HA14)</f>
        <v>5824</v>
      </c>
      <c r="HB15" s="373">
        <f>SUM(HB7:HB14)</f>
        <v>358025476.03999996</v>
      </c>
      <c r="HC15" s="373">
        <f>SUM(HC7:HC14)</f>
        <v>1683</v>
      </c>
      <c r="HD15" s="373">
        <f>SUM(HD7:HD14)</f>
        <v>3650808.0199999991</v>
      </c>
      <c r="HE15" s="270"/>
      <c r="HF15" s="374">
        <f t="shared" ref="HF15:HI15" si="161">SUM(HF7:HF14)</f>
        <v>0</v>
      </c>
      <c r="HG15" s="374">
        <f t="shared" si="161"/>
        <v>0</v>
      </c>
      <c r="HH15" s="374">
        <f t="shared" si="161"/>
        <v>802</v>
      </c>
      <c r="HI15" s="375">
        <f t="shared" si="161"/>
        <v>729399.32000000007</v>
      </c>
      <c r="HJ15" s="270"/>
      <c r="HK15" s="374">
        <f t="shared" si="93"/>
        <v>205561</v>
      </c>
      <c r="HL15" s="374">
        <f t="shared" si="20"/>
        <v>3983190679.4699955</v>
      </c>
      <c r="HM15" s="374">
        <f t="shared" si="21"/>
        <v>7882</v>
      </c>
      <c r="HN15" s="375">
        <f t="shared" si="22"/>
        <v>10035341.619999997</v>
      </c>
      <c r="HO15" s="376"/>
      <c r="HP15" s="374">
        <f>SUM(HP7:HP14)</f>
        <v>3598726.9799999977</v>
      </c>
      <c r="HQ15" s="372">
        <f>+HP15/$GO$15</f>
        <v>0.34313293413218843</v>
      </c>
      <c r="HR15" s="374">
        <f>SUM(HR7:HR14)</f>
        <v>6436614.6399999987</v>
      </c>
      <c r="HS15" s="372">
        <f>+HR15/HN15</f>
        <v>0.64139467132559858</v>
      </c>
      <c r="HT15" s="103"/>
      <c r="HU15" s="373">
        <f t="shared" ref="HU15" si="162">SUM(HU7:HU14)</f>
        <v>199999</v>
      </c>
      <c r="HV15" s="373">
        <f>SUM(HV7:HV14)</f>
        <v>3631606692.7499981</v>
      </c>
      <c r="HW15" s="373">
        <f>SUM(HW7:HW14)</f>
        <v>3796</v>
      </c>
      <c r="HX15" s="373">
        <f>SUM(HX7:HX14)</f>
        <v>5138212.8000000007</v>
      </c>
      <c r="HY15" s="270"/>
      <c r="HZ15" s="373">
        <f t="shared" ref="HZ15" si="163">SUM(HZ7:HZ14)</f>
        <v>6042</v>
      </c>
      <c r="IA15" s="373">
        <f>SUM(IA7:IA14)</f>
        <v>367782988.04999995</v>
      </c>
      <c r="IB15" s="373">
        <f>SUM(IB7:IB14)</f>
        <v>1443</v>
      </c>
      <c r="IC15" s="373">
        <f>SUM(IC7:IC14)</f>
        <v>2843319.26</v>
      </c>
      <c r="ID15" s="270"/>
      <c r="IE15" s="374">
        <f t="shared" ref="IE15:IH15" si="164">SUM(IE7:IE14)</f>
        <v>0</v>
      </c>
      <c r="IF15" s="374">
        <f t="shared" si="164"/>
        <v>0</v>
      </c>
      <c r="IG15" s="374">
        <f t="shared" si="164"/>
        <v>608</v>
      </c>
      <c r="IH15" s="375">
        <f t="shared" si="164"/>
        <v>599650.95000000007</v>
      </c>
      <c r="II15" s="270"/>
      <c r="IJ15" s="374">
        <f t="shared" si="94"/>
        <v>206041</v>
      </c>
      <c r="IK15" s="374">
        <f t="shared" si="23"/>
        <v>3999389680.7999983</v>
      </c>
      <c r="IL15" s="374">
        <f t="shared" si="24"/>
        <v>5847</v>
      </c>
      <c r="IM15" s="375">
        <f t="shared" si="25"/>
        <v>8581183.0099999998</v>
      </c>
      <c r="IN15" s="376"/>
      <c r="IO15" s="374">
        <f>SUM(IO7:IO14)</f>
        <v>2461505.8299999996</v>
      </c>
      <c r="IP15" s="372">
        <f>+IO15/$GO$15</f>
        <v>0.23470069347449865</v>
      </c>
      <c r="IQ15" s="374">
        <f>SUM(IQ7:IQ14)</f>
        <v>6119677.1799999997</v>
      </c>
      <c r="IR15" s="372">
        <f>+IQ15/IM15</f>
        <v>0.71315075938463168</v>
      </c>
      <c r="IT15" s="373">
        <f t="shared" ref="IT15" si="165">SUM(IT7:IT14)</f>
        <v>200054</v>
      </c>
      <c r="IU15" s="373">
        <f>SUM(IU7:IU14)</f>
        <v>3646721187.2699957</v>
      </c>
      <c r="IV15" s="373">
        <f>SUM(IV7:IV14)</f>
        <v>4470</v>
      </c>
      <c r="IW15" s="373">
        <f>SUM(IW7:IW14)</f>
        <v>5649210.9000000004</v>
      </c>
      <c r="IX15" s="270"/>
      <c r="IY15" s="373">
        <f t="shared" ref="IY15" si="166">SUM(IY7:IY14)</f>
        <v>5554</v>
      </c>
      <c r="IZ15" s="373">
        <f>SUM(IZ7:IZ14)</f>
        <v>313449095.11000001</v>
      </c>
      <c r="JA15" s="373">
        <f>SUM(JA7:JA14)</f>
        <v>1645</v>
      </c>
      <c r="JB15" s="373">
        <f>SUM(JB7:JB14)</f>
        <v>3301619.0600000005</v>
      </c>
      <c r="JC15" s="270"/>
      <c r="JD15" s="374">
        <f t="shared" ref="JD15:JG15" si="167">SUM(JD7:JD14)</f>
        <v>0</v>
      </c>
      <c r="JE15" s="374">
        <f t="shared" si="167"/>
        <v>0</v>
      </c>
      <c r="JF15" s="374">
        <f t="shared" si="167"/>
        <v>621</v>
      </c>
      <c r="JG15" s="375">
        <f t="shared" si="167"/>
        <v>624149.55000000005</v>
      </c>
      <c r="JH15" s="270"/>
      <c r="JI15" s="374">
        <f t="shared" si="95"/>
        <v>205608</v>
      </c>
      <c r="JJ15" s="374">
        <f t="shared" si="26"/>
        <v>3960170282.3799958</v>
      </c>
      <c r="JK15" s="374">
        <f t="shared" si="27"/>
        <v>6736</v>
      </c>
      <c r="JL15" s="375">
        <f t="shared" si="28"/>
        <v>9574979.5100000016</v>
      </c>
      <c r="JM15" s="376"/>
      <c r="JN15" s="374">
        <f>SUM(JN7:JN14)</f>
        <v>3645413.4500000011</v>
      </c>
      <c r="JO15" s="372">
        <f>+JN15/$GO$15</f>
        <v>0.34758441531550832</v>
      </c>
      <c r="JP15" s="374">
        <f>SUM(JP7:JP14)</f>
        <v>5929566.0599999996</v>
      </c>
      <c r="JQ15" s="372">
        <f>+JP15/JL15</f>
        <v>0.61927715394139771</v>
      </c>
      <c r="JS15" s="373">
        <f t="shared" ref="JS15" si="168">SUM(JS7:JS14)</f>
        <v>199388</v>
      </c>
      <c r="JT15" s="373">
        <f>SUM(JT7:JT14)</f>
        <v>3590495273.9999924</v>
      </c>
      <c r="JU15" s="373">
        <f>SUM(JU7:JU14)</f>
        <v>4470</v>
      </c>
      <c r="JV15" s="373">
        <f>SUM(JV7:JV14)</f>
        <v>5578823.7700000005</v>
      </c>
      <c r="JW15" s="270"/>
      <c r="JX15" s="373">
        <f t="shared" ref="JX15" si="169">SUM(JX7:JX14)</f>
        <v>4968</v>
      </c>
      <c r="JY15" s="373">
        <f>SUM(JY7:JY14)</f>
        <v>283420432.16000032</v>
      </c>
      <c r="JZ15" s="373">
        <f>SUM(JZ7:JZ14)</f>
        <v>1432</v>
      </c>
      <c r="KA15" s="373">
        <f>SUM(KA7:KA14)</f>
        <v>3360262.2600000012</v>
      </c>
      <c r="KB15" s="270"/>
      <c r="KC15" s="374">
        <f t="shared" ref="KC15:KF15" si="170">SUM(KC7:KC14)</f>
        <v>0</v>
      </c>
      <c r="KD15" s="374">
        <f t="shared" si="170"/>
        <v>0</v>
      </c>
      <c r="KE15" s="374">
        <f t="shared" si="170"/>
        <v>741</v>
      </c>
      <c r="KF15" s="375">
        <f t="shared" si="170"/>
        <v>817006.67000000016</v>
      </c>
      <c r="KG15" s="270"/>
      <c r="KH15" s="374">
        <f t="shared" si="96"/>
        <v>204356</v>
      </c>
      <c r="KI15" s="374">
        <f t="shared" si="29"/>
        <v>3873915706.1599927</v>
      </c>
      <c r="KJ15" s="374">
        <f t="shared" si="30"/>
        <v>6643</v>
      </c>
      <c r="KK15" s="375">
        <f t="shared" si="31"/>
        <v>9756092.7000000011</v>
      </c>
      <c r="KL15" s="376"/>
      <c r="KM15" s="374">
        <f>SUM(KM7:KM14)</f>
        <v>3343509.9500000011</v>
      </c>
      <c r="KN15" s="372">
        <f>+KM15/$GO$15</f>
        <v>0.31879839338178073</v>
      </c>
      <c r="KO15" s="374">
        <f>SUM(KO7:KO14)</f>
        <v>6412582.75</v>
      </c>
      <c r="KP15" s="372">
        <f>+KO15/KK15</f>
        <v>0.65729005936977203</v>
      </c>
      <c r="KR15" s="373">
        <f t="shared" ref="KR15" si="171">SUM(KR7:KR14)</f>
        <v>183225.33333333331</v>
      </c>
      <c r="KS15" s="373">
        <f>SUM(KS7:KS14)</f>
        <v>3434086088.3366709</v>
      </c>
      <c r="KT15" s="373">
        <f>SUM(KT7:KT14)</f>
        <v>5507.5833333333339</v>
      </c>
      <c r="KU15" s="373">
        <f>SUM(KU7:KU14)</f>
        <v>77678462.200000003</v>
      </c>
      <c r="KV15" s="270"/>
      <c r="KW15" s="373">
        <f t="shared" ref="KW15" si="172">SUM(KW7:KW14)</f>
        <v>8012.916666666667</v>
      </c>
      <c r="KX15" s="373">
        <f>SUM(KX7:KX14)</f>
        <v>360920432.59249997</v>
      </c>
      <c r="KY15" s="373">
        <f>SUM(KY7:KY14)</f>
        <v>1792.0303030303028</v>
      </c>
      <c r="KZ15" s="373">
        <f>SUM(KZ7:KZ14)</f>
        <v>42195040.310000002</v>
      </c>
      <c r="LA15" s="270"/>
      <c r="LB15" s="374">
        <f t="shared" ref="LB15:LE15" si="173">SUM(LB7:LB14)</f>
        <v>0</v>
      </c>
      <c r="LC15" s="374">
        <f t="shared" si="173"/>
        <v>0</v>
      </c>
      <c r="LD15" s="374">
        <f t="shared" si="173"/>
        <v>1311</v>
      </c>
      <c r="LE15" s="375">
        <f t="shared" si="173"/>
        <v>14590333.289999999</v>
      </c>
      <c r="LF15" s="270"/>
      <c r="LG15" s="374">
        <f t="shared" si="97"/>
        <v>191238.24999999997</v>
      </c>
      <c r="LH15" s="374">
        <f t="shared" si="34"/>
        <v>3795006520.9291706</v>
      </c>
      <c r="LI15" s="374">
        <f t="shared" si="35"/>
        <v>8610.613636363636</v>
      </c>
      <c r="LJ15" s="375">
        <f>KU15+KZ15+LE15</f>
        <v>134463835.80000001</v>
      </c>
      <c r="LK15" s="376"/>
      <c r="LL15" s="374">
        <f>SUM(LL7:LL14)</f>
        <v>43487552.140000001</v>
      </c>
      <c r="LM15" s="372">
        <f>+LL15/$GO$15</f>
        <v>4.146469417367344</v>
      </c>
      <c r="LN15" s="374">
        <f>SUM(LN7:LN14)</f>
        <v>90976283.659999996</v>
      </c>
      <c r="LO15" s="372">
        <f>+LN15/LJ15</f>
        <v>0.67658551549367585</v>
      </c>
      <c r="LQ15" s="373">
        <f t="shared" ref="LQ15" si="174">SUM(LQ7:LQ14)</f>
        <v>198821</v>
      </c>
      <c r="LR15" s="373">
        <f>SUM(LR7:LR14)</f>
        <v>3569264488.3700004</v>
      </c>
      <c r="LS15" s="373">
        <f>SUM(LS7:LS14)</f>
        <v>3717</v>
      </c>
      <c r="LT15" s="373">
        <f>SUM(LT7:LT14)</f>
        <v>5062190.2599999988</v>
      </c>
      <c r="LU15" s="270"/>
      <c r="LV15" s="373">
        <f t="shared" ref="LV15" si="175">SUM(LV7:LV14)</f>
        <v>5559</v>
      </c>
      <c r="LW15" s="373">
        <f>SUM(LW7:LW14)</f>
        <v>314090331.72000009</v>
      </c>
      <c r="LX15" s="373">
        <f>SUM(LX7:LX14)</f>
        <v>1644</v>
      </c>
      <c r="LY15" s="373">
        <f>SUM(LY7:LY14)</f>
        <v>2955050.1299999985</v>
      </c>
      <c r="LZ15" s="270"/>
      <c r="MA15" s="374">
        <f t="shared" ref="MA15:MD15" si="176">SUM(MA7:MA14)</f>
        <v>0</v>
      </c>
      <c r="MB15" s="374">
        <f t="shared" si="176"/>
        <v>0</v>
      </c>
      <c r="MC15" s="374">
        <f t="shared" si="176"/>
        <v>463</v>
      </c>
      <c r="MD15" s="375">
        <f t="shared" si="176"/>
        <v>829798.20000000007</v>
      </c>
      <c r="ME15" s="270"/>
      <c r="MF15" s="374">
        <f t="shared" si="98"/>
        <v>204380</v>
      </c>
      <c r="MG15" s="374">
        <f t="shared" si="37"/>
        <v>3883354820.0900006</v>
      </c>
      <c r="MH15" s="374">
        <f t="shared" si="38"/>
        <v>5824</v>
      </c>
      <c r="MI15" s="375">
        <f t="shared" si="39"/>
        <v>8847038.5899999961</v>
      </c>
      <c r="MJ15" s="376"/>
      <c r="MK15" s="374">
        <f>SUM(MK7:MK14)</f>
        <v>3756584.4299999969</v>
      </c>
      <c r="ML15" s="372">
        <f>+MK15/$EX$15</f>
        <v>18.879870283907852</v>
      </c>
      <c r="MM15" s="374">
        <f>SUM(MM7:MM14)</f>
        <v>5090454.1600000011</v>
      </c>
      <c r="MN15" s="372">
        <f>+MM15/MI15</f>
        <v>0.57538509730859022</v>
      </c>
      <c r="MP15" s="373">
        <f t="shared" ref="MP15" si="177">SUM(MP7:MP14)</f>
        <v>199369</v>
      </c>
      <c r="MQ15" s="373">
        <f>SUM(MQ7:MQ14)</f>
        <v>3592252928.3600049</v>
      </c>
      <c r="MR15" s="373">
        <f>SUM(MR7:MR14)</f>
        <v>3285</v>
      </c>
      <c r="MS15" s="373">
        <f>SUM(MS7:MS14)</f>
        <v>4037434.7199999993</v>
      </c>
      <c r="MT15" s="270"/>
      <c r="MU15" s="373">
        <f t="shared" ref="MU15" si="178">SUM(MU7:MU14)</f>
        <v>5655</v>
      </c>
      <c r="MV15" s="373">
        <f>SUM(MV7:MV14)</f>
        <v>325158690.72999978</v>
      </c>
      <c r="MW15" s="373">
        <f>SUM(MW7:MW14)</f>
        <v>1334</v>
      </c>
      <c r="MX15" s="373">
        <f>SUM(MX7:MX14)</f>
        <v>2034234.7199999993</v>
      </c>
      <c r="MY15" s="270"/>
      <c r="MZ15" s="374">
        <f t="shared" ref="MZ15:NC15" si="179">SUM(MZ7:MZ14)</f>
        <v>0</v>
      </c>
      <c r="NA15" s="374">
        <f t="shared" si="179"/>
        <v>0</v>
      </c>
      <c r="NB15" s="374">
        <f t="shared" si="179"/>
        <v>976</v>
      </c>
      <c r="NC15" s="375">
        <f t="shared" si="179"/>
        <v>889853.0499999997</v>
      </c>
      <c r="ND15" s="270"/>
      <c r="NE15" s="374">
        <f t="shared" si="99"/>
        <v>205024</v>
      </c>
      <c r="NF15" s="374">
        <f t="shared" si="40"/>
        <v>3917411619.0900049</v>
      </c>
      <c r="NG15" s="374">
        <f t="shared" si="41"/>
        <v>5595</v>
      </c>
      <c r="NH15" s="375">
        <f t="shared" si="42"/>
        <v>6961522.4899999984</v>
      </c>
      <c r="NI15" s="376"/>
      <c r="NJ15" s="374">
        <f>SUM(NJ7:NJ14)</f>
        <v>2790161.9099999978</v>
      </c>
      <c r="NK15" s="372">
        <f>+NJ15/$EX$15</f>
        <v>14.022816713825483</v>
      </c>
      <c r="NL15" s="374">
        <f>SUM(NL7:NL14)</f>
        <v>4171360.58</v>
      </c>
      <c r="NM15" s="372">
        <f>+NL15/NH15</f>
        <v>0.59920234201527389</v>
      </c>
      <c r="NO15" s="373">
        <f t="shared" ref="NO15" si="180">SUM(NO7:NO14)</f>
        <v>0</v>
      </c>
      <c r="NP15" s="373">
        <f>SUM(NP7:NP14)</f>
        <v>0</v>
      </c>
      <c r="NQ15" s="373">
        <f>SUM(NQ7:NQ14)</f>
        <v>0</v>
      </c>
      <c r="NR15" s="373">
        <f>SUM(NR7:NR14)</f>
        <v>0</v>
      </c>
      <c r="NS15" s="270"/>
      <c r="NT15" s="373">
        <f t="shared" ref="NT15" si="181">SUM(NT7:NT14)</f>
        <v>0</v>
      </c>
      <c r="NU15" s="373">
        <f>SUM(NU7:NU14)</f>
        <v>0</v>
      </c>
      <c r="NV15" s="373">
        <f>SUM(NV7:NV14)</f>
        <v>0</v>
      </c>
      <c r="NW15" s="373">
        <f>SUM(NW7:NW14)</f>
        <v>0</v>
      </c>
      <c r="NX15" s="270"/>
      <c r="NY15" s="374">
        <f t="shared" ref="NY15:OB15" si="182">SUM(NY7:NY14)</f>
        <v>0</v>
      </c>
      <c r="NZ15" s="374">
        <f t="shared" si="182"/>
        <v>0</v>
      </c>
      <c r="OA15" s="374">
        <f t="shared" si="182"/>
        <v>0</v>
      </c>
      <c r="OB15" s="375">
        <f t="shared" si="182"/>
        <v>0</v>
      </c>
      <c r="OC15" s="270"/>
      <c r="OD15" s="374">
        <f t="shared" si="100"/>
        <v>0</v>
      </c>
      <c r="OE15" s="374">
        <f t="shared" si="43"/>
        <v>0</v>
      </c>
      <c r="OF15" s="374">
        <f t="shared" si="44"/>
        <v>0</v>
      </c>
      <c r="OG15" s="375">
        <f t="shared" si="45"/>
        <v>0</v>
      </c>
      <c r="OH15" s="376"/>
      <c r="OI15" s="374">
        <f>SUM(OI7:OI14)</f>
        <v>0</v>
      </c>
      <c r="OJ15" s="372">
        <f>+OI15/$EX$15</f>
        <v>0</v>
      </c>
      <c r="OK15" s="374">
        <f>SUM(OK7:OK14)</f>
        <v>0</v>
      </c>
      <c r="OL15" s="372" t="e">
        <f>+OK15/OG15</f>
        <v>#DIV/0!</v>
      </c>
      <c r="ON15" s="373">
        <f t="shared" ref="ON15" si="183">SUM(ON7:ON14)</f>
        <v>0</v>
      </c>
      <c r="OO15" s="373">
        <f>SUM(OO7:OO14)</f>
        <v>0</v>
      </c>
      <c r="OP15" s="373">
        <f>SUM(OP7:OP14)</f>
        <v>0</v>
      </c>
      <c r="OQ15" s="373">
        <f>SUM(OQ7:OQ14)</f>
        <v>0</v>
      </c>
      <c r="OR15" s="270"/>
      <c r="OS15" s="373">
        <f t="shared" ref="OS15" si="184">SUM(OS7:OS14)</f>
        <v>0</v>
      </c>
      <c r="OT15" s="373">
        <f>SUM(OT7:OT14)</f>
        <v>0</v>
      </c>
      <c r="OU15" s="373">
        <f>SUM(OU7:OU14)</f>
        <v>0</v>
      </c>
      <c r="OV15" s="373">
        <f>SUM(OV7:OV14)</f>
        <v>0</v>
      </c>
      <c r="OW15" s="270"/>
      <c r="OX15" s="374">
        <f t="shared" ref="OX15:PA15" si="185">SUM(OX7:OX14)</f>
        <v>0</v>
      </c>
      <c r="OY15" s="374">
        <f t="shared" si="185"/>
        <v>0</v>
      </c>
      <c r="OZ15" s="374">
        <f t="shared" si="185"/>
        <v>0</v>
      </c>
      <c r="PA15" s="375">
        <f t="shared" si="185"/>
        <v>0</v>
      </c>
      <c r="PB15" s="270"/>
      <c r="PC15" s="374">
        <f t="shared" si="101"/>
        <v>0</v>
      </c>
      <c r="PD15" s="374">
        <f t="shared" si="46"/>
        <v>0</v>
      </c>
      <c r="PE15" s="374">
        <f t="shared" si="47"/>
        <v>0</v>
      </c>
      <c r="PF15" s="375">
        <f t="shared" si="48"/>
        <v>0</v>
      </c>
      <c r="PG15" s="376"/>
      <c r="PH15" s="374">
        <f>SUM(PH7:PH14)</f>
        <v>0</v>
      </c>
      <c r="PI15" s="372">
        <f>+PH15/$EX$15</f>
        <v>0</v>
      </c>
      <c r="PJ15" s="374">
        <f>SUM(PJ7:PJ14)</f>
        <v>0</v>
      </c>
      <c r="PK15" s="372" t="e">
        <f>+PJ15/PF15</f>
        <v>#DIV/0!</v>
      </c>
      <c r="PM15" s="373">
        <f t="shared" ref="PM15" si="186">SUM(PM7:PM14)</f>
        <v>0</v>
      </c>
      <c r="PN15" s="373">
        <f>SUM(PN7:PN14)</f>
        <v>0</v>
      </c>
      <c r="PO15" s="373">
        <f>SUM(PO7:PO14)</f>
        <v>0</v>
      </c>
      <c r="PP15" s="373">
        <f>SUM(PP7:PP14)</f>
        <v>0</v>
      </c>
      <c r="PQ15" s="270"/>
      <c r="PR15" s="373">
        <f t="shared" ref="PR15" si="187">SUM(PR7:PR14)</f>
        <v>0</v>
      </c>
      <c r="PS15" s="373">
        <f>SUM(PS7:PS14)</f>
        <v>0</v>
      </c>
      <c r="PT15" s="373">
        <f>SUM(PT7:PT14)</f>
        <v>0</v>
      </c>
      <c r="PU15" s="373">
        <f>SUM(PU7:PU14)</f>
        <v>0</v>
      </c>
      <c r="PV15" s="270"/>
      <c r="PW15" s="374">
        <f t="shared" ref="PW15:PZ15" si="188">SUM(PW7:PW14)</f>
        <v>0</v>
      </c>
      <c r="PX15" s="374">
        <f t="shared" si="188"/>
        <v>0</v>
      </c>
      <c r="PY15" s="374">
        <f t="shared" si="188"/>
        <v>0</v>
      </c>
      <c r="PZ15" s="375">
        <f t="shared" si="188"/>
        <v>0</v>
      </c>
      <c r="QA15" s="270"/>
      <c r="QB15" s="374">
        <f t="shared" si="102"/>
        <v>0</v>
      </c>
      <c r="QC15" s="374">
        <f t="shared" si="49"/>
        <v>0</v>
      </c>
      <c r="QD15" s="374">
        <f t="shared" si="50"/>
        <v>0</v>
      </c>
      <c r="QE15" s="375">
        <f t="shared" si="51"/>
        <v>0</v>
      </c>
      <c r="QF15" s="376"/>
      <c r="QG15" s="374">
        <f>SUM(QG7:QG14)</f>
        <v>0</v>
      </c>
      <c r="QH15" s="372">
        <f>+QG15/$EX$15</f>
        <v>0</v>
      </c>
      <c r="QI15" s="374">
        <f>SUM(QI7:QI14)</f>
        <v>0</v>
      </c>
      <c r="QJ15" s="372" t="e">
        <f>+QI15/QE15</f>
        <v>#DIV/0!</v>
      </c>
      <c r="QL15" s="373">
        <f t="shared" ref="QL15" si="189">SUM(QL7:QL14)</f>
        <v>0</v>
      </c>
      <c r="QM15" s="373">
        <f>SUM(QM7:QM14)</f>
        <v>0</v>
      </c>
      <c r="QN15" s="373">
        <f>SUM(QN7:QN14)</f>
        <v>0</v>
      </c>
      <c r="QO15" s="373">
        <f>SUM(QO7:QO14)</f>
        <v>0</v>
      </c>
      <c r="QP15" s="270"/>
      <c r="QQ15" s="373">
        <f t="shared" ref="QQ15" si="190">SUM(QQ7:QQ14)</f>
        <v>0</v>
      </c>
      <c r="QR15" s="373">
        <f>SUM(QR7:QR14)</f>
        <v>0</v>
      </c>
      <c r="QS15" s="373">
        <f>SUM(QS7:QS14)</f>
        <v>0</v>
      </c>
      <c r="QT15" s="373">
        <f>SUM(QT7:QT14)</f>
        <v>0</v>
      </c>
      <c r="QU15" s="270"/>
      <c r="QV15" s="374">
        <f t="shared" ref="QV15:QY15" si="191">SUM(QV7:QV14)</f>
        <v>0</v>
      </c>
      <c r="QW15" s="374">
        <f t="shared" si="191"/>
        <v>0</v>
      </c>
      <c r="QX15" s="374">
        <f t="shared" si="191"/>
        <v>0</v>
      </c>
      <c r="QY15" s="375">
        <f t="shared" si="191"/>
        <v>0</v>
      </c>
      <c r="QZ15" s="270"/>
      <c r="RA15" s="374">
        <f t="shared" si="103"/>
        <v>0</v>
      </c>
      <c r="RB15" s="374">
        <f t="shared" si="52"/>
        <v>0</v>
      </c>
      <c r="RC15" s="374">
        <f t="shared" si="53"/>
        <v>0</v>
      </c>
      <c r="RD15" s="375">
        <f t="shared" si="54"/>
        <v>0</v>
      </c>
      <c r="RE15" s="376"/>
      <c r="RF15" s="374">
        <f>SUM(RF7:RF14)</f>
        <v>0</v>
      </c>
      <c r="RG15" s="372">
        <f>+RF15/$EX$15</f>
        <v>0</v>
      </c>
      <c r="RH15" s="374">
        <f>SUM(RH7:RH14)</f>
        <v>0</v>
      </c>
      <c r="RI15" s="372" t="e">
        <f>+RH15/RD15</f>
        <v>#DIV/0!</v>
      </c>
      <c r="RK15" s="373">
        <f t="shared" ref="RK15" si="192">SUM(RK7:RK14)</f>
        <v>0</v>
      </c>
      <c r="RL15" s="373">
        <f>SUM(RL7:RL14)</f>
        <v>0</v>
      </c>
      <c r="RM15" s="373">
        <f>SUM(RM7:RM14)</f>
        <v>0</v>
      </c>
      <c r="RN15" s="373">
        <f>SUM(RN7:RN14)</f>
        <v>0</v>
      </c>
      <c r="RO15" s="270"/>
      <c r="RP15" s="373">
        <f t="shared" ref="RP15" si="193">SUM(RP7:RP14)</f>
        <v>0</v>
      </c>
      <c r="RQ15" s="373">
        <f>SUM(RQ7:RQ14)</f>
        <v>0</v>
      </c>
      <c r="RR15" s="373">
        <f>SUM(RR7:RR14)</f>
        <v>0</v>
      </c>
      <c r="RS15" s="373">
        <f>SUM(RS7:RS14)</f>
        <v>0</v>
      </c>
      <c r="RT15" s="270"/>
      <c r="RU15" s="374">
        <f t="shared" ref="RU15:RX15" si="194">SUM(RU7:RU14)</f>
        <v>0</v>
      </c>
      <c r="RV15" s="374">
        <f t="shared" si="194"/>
        <v>0</v>
      </c>
      <c r="RW15" s="374">
        <f t="shared" si="194"/>
        <v>0</v>
      </c>
      <c r="RX15" s="375">
        <f t="shared" si="194"/>
        <v>0</v>
      </c>
      <c r="RY15" s="270"/>
      <c r="RZ15" s="374">
        <f t="shared" si="104"/>
        <v>0</v>
      </c>
      <c r="SA15" s="374">
        <f t="shared" si="55"/>
        <v>0</v>
      </c>
      <c r="SB15" s="374">
        <f t="shared" si="56"/>
        <v>0</v>
      </c>
      <c r="SC15" s="375">
        <f t="shared" si="57"/>
        <v>0</v>
      </c>
      <c r="SD15" s="376"/>
      <c r="SE15" s="374">
        <f>SUM(SE7:SE14)</f>
        <v>0</v>
      </c>
      <c r="SF15" s="372">
        <f>+SE15/$EX$15</f>
        <v>0</v>
      </c>
      <c r="SG15" s="374">
        <f>SUM(SG7:SG14)</f>
        <v>0</v>
      </c>
      <c r="SH15" s="372" t="e">
        <f>+SG15/SC15</f>
        <v>#DIV/0!</v>
      </c>
      <c r="SJ15" s="373">
        <f t="shared" ref="SJ15" si="195">SUM(SJ7:SJ14)</f>
        <v>0</v>
      </c>
      <c r="SK15" s="373">
        <f>SUM(SK7:SK14)</f>
        <v>0</v>
      </c>
      <c r="SL15" s="373">
        <f>SUM(SL7:SL14)</f>
        <v>0</v>
      </c>
      <c r="SM15" s="373">
        <f>SUM(SM7:SM14)</f>
        <v>0</v>
      </c>
      <c r="SN15" s="270"/>
      <c r="SO15" s="373">
        <f t="shared" ref="SO15" si="196">SUM(SO7:SO14)</f>
        <v>0</v>
      </c>
      <c r="SP15" s="373">
        <f>SUM(SP7:SP14)</f>
        <v>0</v>
      </c>
      <c r="SQ15" s="373">
        <f>SUM(SQ7:SQ14)</f>
        <v>0</v>
      </c>
      <c r="SR15" s="373">
        <f>SUM(SR7:SR14)</f>
        <v>0</v>
      </c>
      <c r="SS15" s="270"/>
      <c r="ST15" s="374">
        <f t="shared" ref="ST15:SW15" si="197">SUM(ST7:ST14)</f>
        <v>0</v>
      </c>
      <c r="SU15" s="374">
        <f t="shared" si="197"/>
        <v>0</v>
      </c>
      <c r="SV15" s="374">
        <f t="shared" si="197"/>
        <v>0</v>
      </c>
      <c r="SW15" s="375">
        <f t="shared" si="197"/>
        <v>0</v>
      </c>
      <c r="SX15" s="270"/>
      <c r="SY15" s="374">
        <f t="shared" si="105"/>
        <v>0</v>
      </c>
      <c r="SZ15" s="374">
        <f t="shared" si="58"/>
        <v>0</v>
      </c>
      <c r="TA15" s="374">
        <f t="shared" si="59"/>
        <v>0</v>
      </c>
      <c r="TB15" s="375">
        <f t="shared" si="60"/>
        <v>0</v>
      </c>
      <c r="TC15" s="376"/>
      <c r="TD15" s="374">
        <f>SUM(TD7:TD14)</f>
        <v>0</v>
      </c>
      <c r="TE15" s="372">
        <f>+TD15/$GO$15</f>
        <v>0</v>
      </c>
      <c r="TF15" s="374">
        <f>SUM(TF7:TF14)</f>
        <v>0</v>
      </c>
      <c r="TG15" s="372" t="e">
        <f>+TF15/TB15</f>
        <v>#DIV/0!</v>
      </c>
      <c r="TI15" s="373">
        <f t="shared" ref="TI15" si="198">SUM(TI7:TI14)</f>
        <v>0</v>
      </c>
      <c r="TJ15" s="373">
        <f>SUM(TJ7:TJ14)</f>
        <v>0</v>
      </c>
      <c r="TK15" s="373">
        <f>SUM(TK7:TK14)</f>
        <v>0</v>
      </c>
      <c r="TL15" s="373">
        <f>SUM(TL7:TL14)</f>
        <v>0</v>
      </c>
      <c r="TM15" s="270"/>
      <c r="TN15" s="373">
        <f t="shared" ref="TN15" si="199">SUM(TN7:TN14)</f>
        <v>0</v>
      </c>
      <c r="TO15" s="373">
        <f>SUM(TO7:TO14)</f>
        <v>0</v>
      </c>
      <c r="TP15" s="373">
        <f>SUM(TP7:TP14)</f>
        <v>0</v>
      </c>
      <c r="TQ15" s="373">
        <f>SUM(TQ7:TQ14)</f>
        <v>0</v>
      </c>
      <c r="TR15" s="270"/>
      <c r="TS15" s="374">
        <f t="shared" ref="TS15:TV15" si="200">SUM(TS7:TS14)</f>
        <v>0</v>
      </c>
      <c r="TT15" s="374">
        <f t="shared" si="200"/>
        <v>0</v>
      </c>
      <c r="TU15" s="374">
        <f t="shared" si="200"/>
        <v>0</v>
      </c>
      <c r="TV15" s="375">
        <f t="shared" si="200"/>
        <v>0</v>
      </c>
      <c r="TW15" s="270"/>
      <c r="TX15" s="374">
        <f t="shared" si="106"/>
        <v>0</v>
      </c>
      <c r="TY15" s="374">
        <f t="shared" si="61"/>
        <v>0</v>
      </c>
      <c r="TZ15" s="374">
        <f t="shared" si="62"/>
        <v>0</v>
      </c>
      <c r="UA15" s="375">
        <f t="shared" si="63"/>
        <v>0</v>
      </c>
      <c r="UB15" s="376"/>
      <c r="UC15" s="374">
        <f>SUM(UC7:UC14)</f>
        <v>0</v>
      </c>
      <c r="UD15" s="372">
        <f>+UC15/$GO$15</f>
        <v>0</v>
      </c>
      <c r="UE15" s="374">
        <f>SUM(UE7:UE14)</f>
        <v>0</v>
      </c>
      <c r="UF15" s="372" t="e">
        <f>+UE15/UA15</f>
        <v>#DIV/0!</v>
      </c>
      <c r="UG15" s="103"/>
      <c r="UH15" s="373">
        <f t="shared" ref="UH15" si="201">SUM(UH7:UH14)</f>
        <v>0</v>
      </c>
      <c r="UI15" s="373">
        <f>SUM(UI7:UI14)</f>
        <v>0</v>
      </c>
      <c r="UJ15" s="373">
        <f>SUM(UJ7:UJ14)</f>
        <v>0</v>
      </c>
      <c r="UK15" s="373">
        <f>SUM(UK7:UK14)</f>
        <v>0</v>
      </c>
      <c r="UL15" s="270"/>
      <c r="UM15" s="373">
        <f t="shared" ref="UM15" si="202">SUM(UM7:UM14)</f>
        <v>0</v>
      </c>
      <c r="UN15" s="373">
        <f>SUM(UN7:UN14)</f>
        <v>0</v>
      </c>
      <c r="UO15" s="373">
        <f>SUM(UO7:UO14)</f>
        <v>0</v>
      </c>
      <c r="UP15" s="373">
        <f>SUM(UP7:UP14)</f>
        <v>0</v>
      </c>
      <c r="UQ15" s="270"/>
      <c r="UR15" s="374">
        <f t="shared" ref="UR15:UU15" si="203">SUM(UR7:UR14)</f>
        <v>0</v>
      </c>
      <c r="US15" s="374">
        <f t="shared" si="203"/>
        <v>0</v>
      </c>
      <c r="UT15" s="374">
        <f t="shared" si="203"/>
        <v>0</v>
      </c>
      <c r="UU15" s="375">
        <f t="shared" si="203"/>
        <v>0</v>
      </c>
      <c r="UV15" s="270"/>
      <c r="UW15" s="374">
        <f t="shared" si="107"/>
        <v>0</v>
      </c>
      <c r="UX15" s="374">
        <f t="shared" si="64"/>
        <v>0</v>
      </c>
      <c r="UY15" s="374">
        <f t="shared" si="65"/>
        <v>0</v>
      </c>
      <c r="UZ15" s="375">
        <f t="shared" si="66"/>
        <v>0</v>
      </c>
      <c r="VA15" s="376"/>
      <c r="VB15" s="374">
        <f>SUM(VB7:VB14)</f>
        <v>0</v>
      </c>
      <c r="VC15" s="372">
        <f>+VB15/$GO$15</f>
        <v>0</v>
      </c>
      <c r="VD15" s="374">
        <f>SUM(VD7:VD14)</f>
        <v>0</v>
      </c>
      <c r="VE15" s="372" t="e">
        <f>+VD15/UZ15</f>
        <v>#DIV/0!</v>
      </c>
      <c r="VG15" s="373">
        <f t="shared" ref="VG15" si="204">SUM(VG7:VG14)</f>
        <v>0</v>
      </c>
      <c r="VH15" s="373">
        <f>SUM(VH7:VH14)</f>
        <v>0</v>
      </c>
      <c r="VI15" s="373">
        <f>SUM(VI7:VI14)</f>
        <v>0</v>
      </c>
      <c r="VJ15" s="373">
        <f>SUM(VJ7:VJ14)</f>
        <v>0</v>
      </c>
      <c r="VK15" s="270"/>
      <c r="VL15" s="373">
        <f t="shared" ref="VL15" si="205">SUM(VL7:VL14)</f>
        <v>0</v>
      </c>
      <c r="VM15" s="373">
        <f>SUM(VM7:VM14)</f>
        <v>0</v>
      </c>
      <c r="VN15" s="373">
        <f>SUM(VN7:VN14)</f>
        <v>0</v>
      </c>
      <c r="VO15" s="373">
        <f>SUM(VO7:VO14)</f>
        <v>0</v>
      </c>
      <c r="VP15" s="270"/>
      <c r="VQ15" s="374">
        <f t="shared" ref="VQ15:VT15" si="206">SUM(VQ7:VQ14)</f>
        <v>0</v>
      </c>
      <c r="VR15" s="374">
        <f t="shared" si="206"/>
        <v>0</v>
      </c>
      <c r="VS15" s="374">
        <f t="shared" si="206"/>
        <v>0</v>
      </c>
      <c r="VT15" s="375">
        <f t="shared" si="206"/>
        <v>0</v>
      </c>
      <c r="VU15" s="270"/>
      <c r="VV15" s="374">
        <f t="shared" si="108"/>
        <v>0</v>
      </c>
      <c r="VW15" s="374">
        <f t="shared" si="67"/>
        <v>0</v>
      </c>
      <c r="VX15" s="374">
        <f t="shared" si="68"/>
        <v>0</v>
      </c>
      <c r="VY15" s="375">
        <f t="shared" si="69"/>
        <v>0</v>
      </c>
      <c r="VZ15" s="376"/>
      <c r="WA15" s="374">
        <f>SUM(WA7:WA14)</f>
        <v>0</v>
      </c>
      <c r="WB15" s="372">
        <f>+WA15/$GO$15</f>
        <v>0</v>
      </c>
      <c r="WC15" s="374">
        <f>SUM(WC7:WC14)</f>
        <v>0</v>
      </c>
      <c r="WD15" s="372" t="e">
        <f>+WC15/VY15</f>
        <v>#DIV/0!</v>
      </c>
      <c r="WF15" s="373">
        <f t="shared" ref="WF15" si="207">SUM(WF7:WF14)</f>
        <v>0</v>
      </c>
      <c r="WG15" s="373">
        <f>SUM(WG7:WG14)</f>
        <v>0</v>
      </c>
      <c r="WH15" s="373">
        <f>SUM(WH7:WH14)</f>
        <v>0</v>
      </c>
      <c r="WI15" s="373">
        <f>SUM(WI7:WI14)</f>
        <v>0</v>
      </c>
      <c r="WJ15" s="270"/>
      <c r="WK15" s="373">
        <f t="shared" ref="WK15" si="208">SUM(WK7:WK14)</f>
        <v>0</v>
      </c>
      <c r="WL15" s="373">
        <f>SUM(WL7:WL14)</f>
        <v>0</v>
      </c>
      <c r="WM15" s="373">
        <f>SUM(WM7:WM14)</f>
        <v>0</v>
      </c>
      <c r="WN15" s="373">
        <f>SUM(WN7:WN14)</f>
        <v>0</v>
      </c>
      <c r="WO15" s="270"/>
      <c r="WP15" s="374">
        <f t="shared" ref="WP15:WS15" si="209">SUM(WP7:WP14)</f>
        <v>0</v>
      </c>
      <c r="WQ15" s="374">
        <f t="shared" si="209"/>
        <v>0</v>
      </c>
      <c r="WR15" s="374">
        <f t="shared" si="209"/>
        <v>0</v>
      </c>
      <c r="WS15" s="375">
        <f t="shared" si="209"/>
        <v>0</v>
      </c>
      <c r="WT15" s="270"/>
      <c r="WU15" s="374">
        <f t="shared" si="109"/>
        <v>0</v>
      </c>
      <c r="WV15" s="374">
        <f t="shared" si="70"/>
        <v>0</v>
      </c>
      <c r="WW15" s="374">
        <f t="shared" si="71"/>
        <v>0</v>
      </c>
      <c r="WX15" s="375">
        <f t="shared" si="72"/>
        <v>0</v>
      </c>
      <c r="WY15" s="376"/>
      <c r="WZ15" s="374">
        <f>SUM(WZ7:WZ14)</f>
        <v>0</v>
      </c>
      <c r="XA15" s="372">
        <f>+WZ15/$GO$15</f>
        <v>0</v>
      </c>
      <c r="XB15" s="374">
        <f>SUM(XB7:XB14)</f>
        <v>0</v>
      </c>
      <c r="XC15" s="372" t="e">
        <f>+XB15/WX15</f>
        <v>#DIV/0!</v>
      </c>
      <c r="XE15" s="373">
        <f t="shared" ref="XE15" si="210">SUM(XE7:XE14)</f>
        <v>199095</v>
      </c>
      <c r="XF15" s="373">
        <f>SUM(XF7:XF14)</f>
        <v>3580758708.3650026</v>
      </c>
      <c r="XG15" s="373">
        <f>SUM(XG7:XG14)</f>
        <v>3501</v>
      </c>
      <c r="XH15" s="373">
        <f>SUM(XH7:XH14)</f>
        <v>9099624.9799999967</v>
      </c>
      <c r="XI15" s="270"/>
      <c r="XJ15" s="373">
        <f t="shared" ref="XJ15" si="211">SUM(XJ7:XJ14)</f>
        <v>5607</v>
      </c>
      <c r="XK15" s="373">
        <f>SUM(XK7:XK14)</f>
        <v>319624511.2249999</v>
      </c>
      <c r="XL15" s="373">
        <f>SUM(XL7:XL14)</f>
        <v>1489</v>
      </c>
      <c r="XM15" s="373">
        <f>SUM(XM7:XM14)</f>
        <v>4989284.8499999978</v>
      </c>
      <c r="XN15" s="270"/>
      <c r="XO15" s="374">
        <f t="shared" ref="XO15:XR15" si="212">SUM(XO7:XO14)</f>
        <v>0</v>
      </c>
      <c r="XP15" s="374">
        <f t="shared" si="212"/>
        <v>0</v>
      </c>
      <c r="XQ15" s="374">
        <f t="shared" si="212"/>
        <v>719.5</v>
      </c>
      <c r="XR15" s="375">
        <f t="shared" si="212"/>
        <v>1719651.25</v>
      </c>
      <c r="XS15" s="270"/>
      <c r="XT15" s="374">
        <f t="shared" si="110"/>
        <v>204702</v>
      </c>
      <c r="XU15" s="374">
        <f t="shared" si="79"/>
        <v>3900383219.5900025</v>
      </c>
      <c r="XV15" s="374">
        <f t="shared" si="80"/>
        <v>5709.5</v>
      </c>
      <c r="XW15" s="375">
        <f>XH15+XM15+XR15</f>
        <v>15808561.079999994</v>
      </c>
      <c r="XX15" s="376"/>
      <c r="XY15" s="374">
        <f>SUM(XY7:XY14)</f>
        <v>6546746.3399999943</v>
      </c>
      <c r="XZ15" s="372">
        <f>+XY15/$GO$15</f>
        <v>0.62422192434930568</v>
      </c>
      <c r="YA15" s="374">
        <f>SUM(YA7:YA14)</f>
        <v>9261814.7400000002</v>
      </c>
      <c r="YB15" s="372">
        <f>+YA15/XW15</f>
        <v>0.58587335641303062</v>
      </c>
    </row>
    <row r="16" spans="2:652" ht="15" customHeight="1" x14ac:dyDescent="0.25"/>
    <row r="17" spans="31:647" ht="15" customHeight="1" x14ac:dyDescent="0.25">
      <c r="JD17" s="383"/>
      <c r="JE17" s="383"/>
      <c r="JF17" s="383"/>
      <c r="JG17" s="383"/>
      <c r="KT17" s="383"/>
      <c r="LJ17" s="4">
        <v>134463835.80000001</v>
      </c>
      <c r="VQ17" s="383"/>
      <c r="VR17" s="383"/>
      <c r="VS17" s="383"/>
      <c r="VT17" s="383"/>
      <c r="XG17" s="383"/>
    </row>
    <row r="18" spans="31:647" ht="15" customHeight="1" x14ac:dyDescent="0.25">
      <c r="IH18" s="383"/>
      <c r="LJ18" s="383">
        <f>LJ17-LJ15</f>
        <v>0</v>
      </c>
      <c r="UU18" s="383"/>
      <c r="XV18" s="383"/>
      <c r="XW18" s="383"/>
    </row>
    <row r="19" spans="31:647" ht="15" customHeight="1" x14ac:dyDescent="0.25">
      <c r="AE19" s="383"/>
      <c r="MR19" s="383"/>
    </row>
    <row r="20" spans="31:647" ht="15" customHeight="1" x14ac:dyDescent="0.25"/>
    <row r="21" spans="31:647" ht="15" customHeight="1" x14ac:dyDescent="0.25"/>
    <row r="22" spans="31:647" ht="15" customHeight="1" x14ac:dyDescent="0.25"/>
    <row r="23" spans="31:647" ht="15" customHeight="1" x14ac:dyDescent="0.25"/>
    <row r="24" spans="31:647" ht="15" customHeight="1" x14ac:dyDescent="0.25"/>
    <row r="25" spans="31:647" ht="15" customHeight="1" x14ac:dyDescent="0.25"/>
    <row r="26" spans="31:647" ht="15" customHeight="1" x14ac:dyDescent="0.25"/>
    <row r="27" spans="31:647" ht="15" customHeight="1" x14ac:dyDescent="0.25"/>
    <row r="28" spans="31:647" ht="15" customHeight="1" x14ac:dyDescent="0.25"/>
    <row r="29" spans="31:647" ht="15" customHeight="1" x14ac:dyDescent="0.25"/>
    <row r="30" spans="31:647" ht="15" customHeight="1" x14ac:dyDescent="0.25"/>
    <row r="31" spans="31:647" ht="15" customHeight="1" x14ac:dyDescent="0.25"/>
    <row r="32" spans="31:64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332" spans="18:346" x14ac:dyDescent="0.25">
      <c r="R332" s="4">
        <v>12309</v>
      </c>
      <c r="S332" s="4">
        <v>490393498.15999991</v>
      </c>
      <c r="T332" s="4">
        <v>2924</v>
      </c>
      <c r="U332" s="4">
        <v>3894565.58</v>
      </c>
      <c r="ME332" s="4">
        <v>12309</v>
      </c>
      <c r="MF332" s="4">
        <v>490393498.15999991</v>
      </c>
      <c r="MG332" s="4">
        <v>2924</v>
      </c>
      <c r="MH332" s="4">
        <v>3894565.58</v>
      </c>
    </row>
  </sheetData>
  <mergeCells count="442">
    <mergeCell ref="LL6:LM6"/>
    <mergeCell ref="LN6:LO6"/>
    <mergeCell ref="KR2:LO2"/>
    <mergeCell ref="KR4:KU4"/>
    <mergeCell ref="KW4:KZ4"/>
    <mergeCell ref="LB4:LE4"/>
    <mergeCell ref="LG4:LJ4"/>
    <mergeCell ref="LL4:LO4"/>
    <mergeCell ref="KR5:KS5"/>
    <mergeCell ref="KT5:KU5"/>
    <mergeCell ref="KW5:KX5"/>
    <mergeCell ref="KY5:KZ5"/>
    <mergeCell ref="LB5:LC5"/>
    <mergeCell ref="LD5:LE5"/>
    <mergeCell ref="LG5:LH5"/>
    <mergeCell ref="LI5:LJ5"/>
    <mergeCell ref="LL5:LO5"/>
    <mergeCell ref="FW2:GT2"/>
    <mergeCell ref="GQ6:GR6"/>
    <mergeCell ref="GS6:GT6"/>
    <mergeCell ref="FW4:FZ4"/>
    <mergeCell ref="GB4:GE4"/>
    <mergeCell ref="GL4:GO4"/>
    <mergeCell ref="GQ4:GT4"/>
    <mergeCell ref="FW5:FX5"/>
    <mergeCell ref="FY5:FZ5"/>
    <mergeCell ref="GB5:GC5"/>
    <mergeCell ref="GD5:GE5"/>
    <mergeCell ref="GL5:GM5"/>
    <mergeCell ref="GN5:GO5"/>
    <mergeCell ref="GQ5:GT5"/>
    <mergeCell ref="GG4:GJ4"/>
    <mergeCell ref="GG5:GH5"/>
    <mergeCell ref="GI5:GJ5"/>
    <mergeCell ref="FJ5:FK5"/>
    <mergeCell ref="FM5:FN5"/>
    <mergeCell ref="FO5:FP5"/>
    <mergeCell ref="FR5:FU5"/>
    <mergeCell ref="FR6:FS6"/>
    <mergeCell ref="FT6:FU6"/>
    <mergeCell ref="EX5:EY5"/>
    <mergeCell ref="EZ5:FA5"/>
    <mergeCell ref="FC5:FD5"/>
    <mergeCell ref="FE5:FF5"/>
    <mergeCell ref="FH5:FI5"/>
    <mergeCell ref="EX2:FU2"/>
    <mergeCell ref="DY2:EV2"/>
    <mergeCell ref="DY4:EB4"/>
    <mergeCell ref="ED4:EG4"/>
    <mergeCell ref="EI4:EL4"/>
    <mergeCell ref="EN4:EQ4"/>
    <mergeCell ref="ES4:EV4"/>
    <mergeCell ref="EX4:FA4"/>
    <mergeCell ref="FC4:FF4"/>
    <mergeCell ref="FH4:FK4"/>
    <mergeCell ref="FM4:FP4"/>
    <mergeCell ref="FR4:FU4"/>
    <mergeCell ref="EK5:EL5"/>
    <mergeCell ref="EN5:EO5"/>
    <mergeCell ref="EP5:EQ5"/>
    <mergeCell ref="DL5:DM5"/>
    <mergeCell ref="DO5:DP5"/>
    <mergeCell ref="DQ5:DR5"/>
    <mergeCell ref="DT5:DW5"/>
    <mergeCell ref="ES5:EV5"/>
    <mergeCell ref="ES6:ET6"/>
    <mergeCell ref="EU6:EV6"/>
    <mergeCell ref="DY5:DZ5"/>
    <mergeCell ref="EA5:EB5"/>
    <mergeCell ref="ED5:EE5"/>
    <mergeCell ref="EF5:EG5"/>
    <mergeCell ref="EI5:EJ5"/>
    <mergeCell ref="CA2:CX2"/>
    <mergeCell ref="CA4:CD4"/>
    <mergeCell ref="CF4:CI4"/>
    <mergeCell ref="CK4:CN4"/>
    <mergeCell ref="CP4:CS4"/>
    <mergeCell ref="CU4:CX4"/>
    <mergeCell ref="DT6:DU6"/>
    <mergeCell ref="DV6:DW6"/>
    <mergeCell ref="CZ5:DA5"/>
    <mergeCell ref="DB5:DC5"/>
    <mergeCell ref="DE5:DF5"/>
    <mergeCell ref="DG5:DH5"/>
    <mergeCell ref="DJ5:DK5"/>
    <mergeCell ref="CU5:CX5"/>
    <mergeCell ref="CU6:CV6"/>
    <mergeCell ref="CW6:CX6"/>
    <mergeCell ref="CZ2:DW2"/>
    <mergeCell ref="CZ4:DC4"/>
    <mergeCell ref="DE4:DH4"/>
    <mergeCell ref="DJ4:DM4"/>
    <mergeCell ref="DO4:DR4"/>
    <mergeCell ref="DT4:DW4"/>
    <mergeCell ref="CM5:CN5"/>
    <mergeCell ref="CP5:CQ5"/>
    <mergeCell ref="CR5:CS5"/>
    <mergeCell ref="BN5:BO5"/>
    <mergeCell ref="BQ5:BR5"/>
    <mergeCell ref="BS5:BT5"/>
    <mergeCell ref="BV5:BY5"/>
    <mergeCell ref="CA5:CB5"/>
    <mergeCell ref="CC5:CD5"/>
    <mergeCell ref="CF5:CG5"/>
    <mergeCell ref="CH5:CI5"/>
    <mergeCell ref="CK5:CL5"/>
    <mergeCell ref="BL5:BM5"/>
    <mergeCell ref="AW5:AZ5"/>
    <mergeCell ref="AW6:AX6"/>
    <mergeCell ref="AY6:AZ6"/>
    <mergeCell ref="BB2:BY2"/>
    <mergeCell ref="BB4:BE4"/>
    <mergeCell ref="BG4:BJ4"/>
    <mergeCell ref="BL4:BO4"/>
    <mergeCell ref="BQ4:BT4"/>
    <mergeCell ref="BV4:BY4"/>
    <mergeCell ref="D2:AA2"/>
    <mergeCell ref="D4:G4"/>
    <mergeCell ref="I4:L4"/>
    <mergeCell ref="N4:Q4"/>
    <mergeCell ref="S4:V4"/>
    <mergeCell ref="X4:AA4"/>
    <mergeCell ref="AO5:AP5"/>
    <mergeCell ref="AR5:AS5"/>
    <mergeCell ref="AT5:AU5"/>
    <mergeCell ref="P5:Q5"/>
    <mergeCell ref="S5:T5"/>
    <mergeCell ref="U5:V5"/>
    <mergeCell ref="X5:AA5"/>
    <mergeCell ref="AC5:AD5"/>
    <mergeCell ref="AE5:AF5"/>
    <mergeCell ref="AH5:AI5"/>
    <mergeCell ref="AJ5:AK5"/>
    <mergeCell ref="AM5:AN5"/>
    <mergeCell ref="AC2:AZ2"/>
    <mergeCell ref="AC4:AF4"/>
    <mergeCell ref="AH4:AK4"/>
    <mergeCell ref="AM4:AP4"/>
    <mergeCell ref="AR4:AU4"/>
    <mergeCell ref="AW4:AZ4"/>
    <mergeCell ref="X6:Y6"/>
    <mergeCell ref="Z6:AA6"/>
    <mergeCell ref="D5:E5"/>
    <mergeCell ref="F5:G5"/>
    <mergeCell ref="I5:J5"/>
    <mergeCell ref="K5:L5"/>
    <mergeCell ref="N5:O5"/>
    <mergeCell ref="HP6:HQ6"/>
    <mergeCell ref="HR6:HS6"/>
    <mergeCell ref="GV5:GW5"/>
    <mergeCell ref="GX5:GY5"/>
    <mergeCell ref="HA5:HB5"/>
    <mergeCell ref="HC5:HD5"/>
    <mergeCell ref="HF5:HG5"/>
    <mergeCell ref="HH5:HI5"/>
    <mergeCell ref="HK5:HL5"/>
    <mergeCell ref="HM5:HN5"/>
    <mergeCell ref="HP5:HS5"/>
    <mergeCell ref="BV6:BW6"/>
    <mergeCell ref="BX6:BY6"/>
    <mergeCell ref="BB5:BC5"/>
    <mergeCell ref="BD5:BE5"/>
    <mergeCell ref="BG5:BH5"/>
    <mergeCell ref="BI5:BJ5"/>
    <mergeCell ref="GV2:HS2"/>
    <mergeCell ref="GV4:GY4"/>
    <mergeCell ref="HA4:HD4"/>
    <mergeCell ref="HF4:HI4"/>
    <mergeCell ref="HK4:HN4"/>
    <mergeCell ref="HP4:HS4"/>
    <mergeCell ref="HU2:IR2"/>
    <mergeCell ref="HU4:HX4"/>
    <mergeCell ref="HZ4:IC4"/>
    <mergeCell ref="IE4:IH4"/>
    <mergeCell ref="IJ4:IM4"/>
    <mergeCell ref="IO4:IR4"/>
    <mergeCell ref="IG5:IH5"/>
    <mergeCell ref="IJ5:IK5"/>
    <mergeCell ref="IL5:IM5"/>
    <mergeCell ref="IO5:IR5"/>
    <mergeCell ref="IO6:IP6"/>
    <mergeCell ref="IQ6:IR6"/>
    <mergeCell ref="HU5:HV5"/>
    <mergeCell ref="HW5:HX5"/>
    <mergeCell ref="HZ5:IA5"/>
    <mergeCell ref="IB5:IC5"/>
    <mergeCell ref="IE5:IF5"/>
    <mergeCell ref="IT5:IU5"/>
    <mergeCell ref="IV5:IW5"/>
    <mergeCell ref="IY5:IZ5"/>
    <mergeCell ref="JA5:JB5"/>
    <mergeCell ref="JD5:JE5"/>
    <mergeCell ref="IT2:JQ2"/>
    <mergeCell ref="IT4:IW4"/>
    <mergeCell ref="IY4:JB4"/>
    <mergeCell ref="JD4:JG4"/>
    <mergeCell ref="JI4:JL4"/>
    <mergeCell ref="JN4:JQ4"/>
    <mergeCell ref="JF5:JG5"/>
    <mergeCell ref="JI5:JJ5"/>
    <mergeCell ref="JK5:JL5"/>
    <mergeCell ref="JN5:JQ5"/>
    <mergeCell ref="JN6:JO6"/>
    <mergeCell ref="JP6:JQ6"/>
    <mergeCell ref="KM6:KN6"/>
    <mergeCell ref="KO6:KP6"/>
    <mergeCell ref="JS5:JT5"/>
    <mergeCell ref="JU5:JV5"/>
    <mergeCell ref="JX5:JY5"/>
    <mergeCell ref="JZ5:KA5"/>
    <mergeCell ref="KC5:KD5"/>
    <mergeCell ref="JS2:KP2"/>
    <mergeCell ref="JS4:JV4"/>
    <mergeCell ref="JX4:KA4"/>
    <mergeCell ref="KC4:KF4"/>
    <mergeCell ref="KH4:KK4"/>
    <mergeCell ref="KM4:KP4"/>
    <mergeCell ref="KE5:KF5"/>
    <mergeCell ref="KH5:KI5"/>
    <mergeCell ref="KJ5:KK5"/>
    <mergeCell ref="KM5:KP5"/>
    <mergeCell ref="LQ2:MN2"/>
    <mergeCell ref="MP2:NM2"/>
    <mergeCell ref="NO2:OL2"/>
    <mergeCell ref="ON2:PK2"/>
    <mergeCell ref="PM2:QJ2"/>
    <mergeCell ref="QL2:RI2"/>
    <mergeCell ref="RK2:SH2"/>
    <mergeCell ref="SJ2:TG2"/>
    <mergeCell ref="TI2:UF2"/>
    <mergeCell ref="UH2:VE2"/>
    <mergeCell ref="VG2:WD2"/>
    <mergeCell ref="WF2:XC2"/>
    <mergeCell ref="XE2:YB2"/>
    <mergeCell ref="LQ4:LT4"/>
    <mergeCell ref="LV4:LY4"/>
    <mergeCell ref="MA4:MD4"/>
    <mergeCell ref="MF4:MI4"/>
    <mergeCell ref="MK4:MN4"/>
    <mergeCell ref="MP4:MS4"/>
    <mergeCell ref="MU4:MX4"/>
    <mergeCell ref="MZ4:NC4"/>
    <mergeCell ref="NE4:NH4"/>
    <mergeCell ref="NJ4:NM4"/>
    <mergeCell ref="NO4:NR4"/>
    <mergeCell ref="NT4:NW4"/>
    <mergeCell ref="NY4:OB4"/>
    <mergeCell ref="OD4:OG4"/>
    <mergeCell ref="OI4:OL4"/>
    <mergeCell ref="ON4:OQ4"/>
    <mergeCell ref="OS4:OV4"/>
    <mergeCell ref="OX4:PA4"/>
    <mergeCell ref="PC4:PF4"/>
    <mergeCell ref="PH4:PK4"/>
    <mergeCell ref="PM4:PP4"/>
    <mergeCell ref="PR4:PU4"/>
    <mergeCell ref="PW4:PZ4"/>
    <mergeCell ref="QB4:QE4"/>
    <mergeCell ref="QG4:QJ4"/>
    <mergeCell ref="QL4:QO4"/>
    <mergeCell ref="QQ4:QT4"/>
    <mergeCell ref="QV4:QY4"/>
    <mergeCell ref="RA4:RD4"/>
    <mergeCell ref="RF4:RI4"/>
    <mergeCell ref="RK4:RN4"/>
    <mergeCell ref="RP4:RS4"/>
    <mergeCell ref="RU4:RX4"/>
    <mergeCell ref="RZ4:SC4"/>
    <mergeCell ref="SE4:SH4"/>
    <mergeCell ref="SJ4:SM4"/>
    <mergeCell ref="SO4:SR4"/>
    <mergeCell ref="ST4:SW4"/>
    <mergeCell ref="SY4:TB4"/>
    <mergeCell ref="TD4:TG4"/>
    <mergeCell ref="TI4:TL4"/>
    <mergeCell ref="TN4:TQ4"/>
    <mergeCell ref="TS4:TV4"/>
    <mergeCell ref="TX4:UA4"/>
    <mergeCell ref="UC4:UF4"/>
    <mergeCell ref="UH4:UK4"/>
    <mergeCell ref="UM4:UP4"/>
    <mergeCell ref="UR4:UU4"/>
    <mergeCell ref="UW4:UZ4"/>
    <mergeCell ref="VB4:VE4"/>
    <mergeCell ref="VG4:VJ4"/>
    <mergeCell ref="VL4:VO4"/>
    <mergeCell ref="VQ4:VT4"/>
    <mergeCell ref="VV4:VY4"/>
    <mergeCell ref="WA4:WD4"/>
    <mergeCell ref="WF4:WI4"/>
    <mergeCell ref="WK4:WN4"/>
    <mergeCell ref="WP4:WS4"/>
    <mergeCell ref="WU4:WX4"/>
    <mergeCell ref="WZ4:XC4"/>
    <mergeCell ref="XE4:XH4"/>
    <mergeCell ref="XJ4:XM4"/>
    <mergeCell ref="XO4:XR4"/>
    <mergeCell ref="XT4:XW4"/>
    <mergeCell ref="XY4:YB4"/>
    <mergeCell ref="LQ5:LR5"/>
    <mergeCell ref="LS5:LT5"/>
    <mergeCell ref="LV5:LW5"/>
    <mergeCell ref="LX5:LY5"/>
    <mergeCell ref="MA5:MB5"/>
    <mergeCell ref="MC5:MD5"/>
    <mergeCell ref="MF5:MG5"/>
    <mergeCell ref="MH5:MI5"/>
    <mergeCell ref="MK5:MN5"/>
    <mergeCell ref="MP5:MQ5"/>
    <mergeCell ref="MR5:MS5"/>
    <mergeCell ref="MU5:MV5"/>
    <mergeCell ref="MW5:MX5"/>
    <mergeCell ref="MZ5:NA5"/>
    <mergeCell ref="NB5:NC5"/>
    <mergeCell ref="NE5:NF5"/>
    <mergeCell ref="NG5:NH5"/>
    <mergeCell ref="NJ5:NM5"/>
    <mergeCell ref="NO5:NP5"/>
    <mergeCell ref="NQ5:NR5"/>
    <mergeCell ref="NT5:NU5"/>
    <mergeCell ref="NV5:NW5"/>
    <mergeCell ref="NY5:NZ5"/>
    <mergeCell ref="OA5:OB5"/>
    <mergeCell ref="OD5:OE5"/>
    <mergeCell ref="OF5:OG5"/>
    <mergeCell ref="OI5:OL5"/>
    <mergeCell ref="ON5:OO5"/>
    <mergeCell ref="OP5:OQ5"/>
    <mergeCell ref="OS5:OT5"/>
    <mergeCell ref="OU5:OV5"/>
    <mergeCell ref="OX5:OY5"/>
    <mergeCell ref="OZ5:PA5"/>
    <mergeCell ref="PC5:PD5"/>
    <mergeCell ref="PE5:PF5"/>
    <mergeCell ref="PH5:PK5"/>
    <mergeCell ref="PM5:PN5"/>
    <mergeCell ref="PO5:PP5"/>
    <mergeCell ref="PR5:PS5"/>
    <mergeCell ref="PT5:PU5"/>
    <mergeCell ref="PW5:PX5"/>
    <mergeCell ref="PY5:PZ5"/>
    <mergeCell ref="QB5:QC5"/>
    <mergeCell ref="QD5:QE5"/>
    <mergeCell ref="QG5:QJ5"/>
    <mergeCell ref="QL5:QM5"/>
    <mergeCell ref="QN5:QO5"/>
    <mergeCell ref="QQ5:QR5"/>
    <mergeCell ref="QS5:QT5"/>
    <mergeCell ref="QV5:QW5"/>
    <mergeCell ref="QX5:QY5"/>
    <mergeCell ref="RA5:RB5"/>
    <mergeCell ref="RC5:RD5"/>
    <mergeCell ref="RF5:RI5"/>
    <mergeCell ref="RK5:RL5"/>
    <mergeCell ref="RM5:RN5"/>
    <mergeCell ref="RP5:RQ5"/>
    <mergeCell ref="RR5:RS5"/>
    <mergeCell ref="RU5:RV5"/>
    <mergeCell ref="RW5:RX5"/>
    <mergeCell ref="RZ5:SA5"/>
    <mergeCell ref="SB5:SC5"/>
    <mergeCell ref="SE5:SH5"/>
    <mergeCell ref="SJ5:SK5"/>
    <mergeCell ref="SL5:SM5"/>
    <mergeCell ref="SO5:SP5"/>
    <mergeCell ref="SQ5:SR5"/>
    <mergeCell ref="ST5:SU5"/>
    <mergeCell ref="SV5:SW5"/>
    <mergeCell ref="SY5:SZ5"/>
    <mergeCell ref="TA5:TB5"/>
    <mergeCell ref="TD5:TG5"/>
    <mergeCell ref="TI5:TJ5"/>
    <mergeCell ref="TK5:TL5"/>
    <mergeCell ref="TN5:TO5"/>
    <mergeCell ref="TP5:TQ5"/>
    <mergeCell ref="TS5:TT5"/>
    <mergeCell ref="TU5:TV5"/>
    <mergeCell ref="TX5:TY5"/>
    <mergeCell ref="TZ5:UA5"/>
    <mergeCell ref="UC5:UF5"/>
    <mergeCell ref="UH5:UI5"/>
    <mergeCell ref="UJ5:UK5"/>
    <mergeCell ref="UM5:UN5"/>
    <mergeCell ref="UO5:UP5"/>
    <mergeCell ref="UR5:US5"/>
    <mergeCell ref="UT5:UU5"/>
    <mergeCell ref="UW5:UX5"/>
    <mergeCell ref="UY5:UZ5"/>
    <mergeCell ref="VB5:VE5"/>
    <mergeCell ref="VG5:VH5"/>
    <mergeCell ref="VI5:VJ5"/>
    <mergeCell ref="VL5:VM5"/>
    <mergeCell ref="VN5:VO5"/>
    <mergeCell ref="VQ5:VR5"/>
    <mergeCell ref="VS5:VT5"/>
    <mergeCell ref="VV5:VW5"/>
    <mergeCell ref="VX5:VY5"/>
    <mergeCell ref="WA5:WD5"/>
    <mergeCell ref="WF5:WG5"/>
    <mergeCell ref="WH5:WI5"/>
    <mergeCell ref="WK5:WL5"/>
    <mergeCell ref="WM5:WN5"/>
    <mergeCell ref="WP5:WQ5"/>
    <mergeCell ref="WR5:WS5"/>
    <mergeCell ref="WU5:WV5"/>
    <mergeCell ref="WW5:WX5"/>
    <mergeCell ref="WZ5:XC5"/>
    <mergeCell ref="XE5:XF5"/>
    <mergeCell ref="XG5:XH5"/>
    <mergeCell ref="XJ5:XK5"/>
    <mergeCell ref="XL5:XM5"/>
    <mergeCell ref="XO5:XP5"/>
    <mergeCell ref="XQ5:XR5"/>
    <mergeCell ref="XT5:XU5"/>
    <mergeCell ref="XV5:XW5"/>
    <mergeCell ref="XY5:YB5"/>
    <mergeCell ref="MK6:ML6"/>
    <mergeCell ref="MM6:MN6"/>
    <mergeCell ref="NJ6:NK6"/>
    <mergeCell ref="NL6:NM6"/>
    <mergeCell ref="OI6:OJ6"/>
    <mergeCell ref="OK6:OL6"/>
    <mergeCell ref="PH6:PI6"/>
    <mergeCell ref="PJ6:PK6"/>
    <mergeCell ref="QG6:QH6"/>
    <mergeCell ref="VB6:VC6"/>
    <mergeCell ref="VD6:VE6"/>
    <mergeCell ref="WA6:WB6"/>
    <mergeCell ref="WC6:WD6"/>
    <mergeCell ref="WZ6:XA6"/>
    <mergeCell ref="XB6:XC6"/>
    <mergeCell ref="XY6:XZ6"/>
    <mergeCell ref="YA6:YB6"/>
    <mergeCell ref="QI6:QJ6"/>
    <mergeCell ref="RF6:RG6"/>
    <mergeCell ref="RH6:RI6"/>
    <mergeCell ref="SE6:SF6"/>
    <mergeCell ref="SG6:SH6"/>
    <mergeCell ref="TD6:TE6"/>
    <mergeCell ref="TF6:TG6"/>
    <mergeCell ref="UC6:UD6"/>
    <mergeCell ref="UE6:UF6"/>
  </mergeCells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O46"/>
  <sheetViews>
    <sheetView showGridLines="0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U26" sqref="AU26"/>
    </sheetView>
  </sheetViews>
  <sheetFormatPr baseColWidth="10" defaultRowHeight="13.5" x14ac:dyDescent="0.25"/>
  <cols>
    <col min="1" max="1" width="16.7109375" style="105" customWidth="1"/>
    <col min="2" max="2" width="8.28515625" style="105" customWidth="1"/>
    <col min="3" max="3" width="10.5703125" style="105" customWidth="1"/>
    <col min="4" max="4" width="8.28515625" style="105" customWidth="1"/>
    <col min="5" max="5" width="10.5703125" style="105" customWidth="1"/>
    <col min="6" max="6" width="5.5703125" style="113" customWidth="1"/>
    <col min="7" max="7" width="0.85546875" style="109" customWidth="1"/>
    <col min="8" max="8" width="8.28515625" style="105" customWidth="1"/>
    <col min="9" max="9" width="10.5703125" style="105" customWidth="1"/>
    <col min="10" max="10" width="8.28515625" style="105" customWidth="1"/>
    <col min="11" max="11" width="10.5703125" style="105" customWidth="1"/>
    <col min="12" max="12" width="6.28515625" style="114" customWidth="1"/>
    <col min="13" max="13" width="0.85546875" style="142" customWidth="1"/>
    <col min="14" max="15" width="7.7109375" style="142" customWidth="1"/>
    <col min="16" max="16" width="0.85546875" style="142" customWidth="1"/>
    <col min="17" max="18" width="7.7109375" style="142" customWidth="1"/>
    <col min="19" max="19" width="0.85546875" style="142" customWidth="1"/>
    <col min="20" max="20" width="1" style="105" customWidth="1"/>
    <col min="21" max="25" width="11.42578125" style="105" customWidth="1"/>
    <col min="26" max="26" width="1" style="105" customWidth="1"/>
    <col min="27" max="28" width="7.7109375" style="142" customWidth="1"/>
    <col min="29" max="29" width="0.85546875" style="142" customWidth="1"/>
    <col min="30" max="31" width="7.7109375" style="142" customWidth="1"/>
    <col min="32" max="32" width="1" style="105" customWidth="1"/>
    <col min="33" max="33" width="8.28515625" style="105" customWidth="1"/>
    <col min="34" max="34" width="10.5703125" style="105" customWidth="1"/>
    <col min="35" max="35" width="8.28515625" style="105" customWidth="1"/>
    <col min="36" max="36" width="8.5703125" style="105" customWidth="1"/>
    <col min="37" max="37" width="5.5703125" style="105" customWidth="1"/>
    <col min="38" max="38" width="1" style="105" customWidth="1"/>
    <col min="39" max="40" width="7.7109375" style="162" customWidth="1"/>
    <col min="41" max="42" width="7.7109375" style="105" customWidth="1"/>
    <col min="43" max="43" width="1" style="105" customWidth="1"/>
    <col min="44" max="44" width="7.85546875" style="105" customWidth="1"/>
    <col min="45" max="45" width="10.5703125" style="105" customWidth="1"/>
    <col min="46" max="46" width="8.28515625" style="105" customWidth="1"/>
    <col min="47" max="47" width="7.7109375" style="105" customWidth="1"/>
    <col min="48" max="48" width="5.5703125" style="105" customWidth="1"/>
    <col min="49" max="49" width="1" style="105" customWidth="1"/>
    <col min="50" max="50" width="8.7109375" style="162" customWidth="1"/>
    <col min="51" max="51" width="7.7109375" style="162" customWidth="1"/>
    <col min="52" max="53" width="7.7109375" style="105" customWidth="1"/>
    <col min="54" max="54" width="1" style="105" customWidth="1"/>
    <col min="55" max="55" width="7.85546875" style="105" customWidth="1"/>
    <col min="56" max="56" width="10.5703125" style="105" customWidth="1"/>
    <col min="57" max="57" width="8.28515625" style="105" customWidth="1"/>
    <col min="58" max="58" width="7.7109375" style="105" customWidth="1"/>
    <col min="59" max="59" width="5.5703125" style="105" customWidth="1"/>
    <col min="60" max="60" width="1" style="105" customWidth="1"/>
    <col min="61" max="61" width="8.7109375" style="162" customWidth="1"/>
    <col min="62" max="62" width="7.7109375" style="162" customWidth="1"/>
    <col min="63" max="64" width="7.7109375" style="105" customWidth="1"/>
    <col min="65" max="65" width="1" style="105" customWidth="1"/>
    <col min="66" max="66" width="7.85546875" style="105" customWidth="1"/>
    <col min="67" max="67" width="10.5703125" style="105" customWidth="1"/>
    <col min="68" max="68" width="8.28515625" style="105" customWidth="1"/>
    <col min="69" max="69" width="7.7109375" style="105" customWidth="1"/>
    <col min="70" max="70" width="5.5703125" style="105" customWidth="1"/>
    <col min="71" max="71" width="1" style="105" customWidth="1"/>
    <col min="72" max="72" width="8.7109375" style="105" customWidth="1"/>
    <col min="73" max="75" width="7.7109375" style="105" customWidth="1"/>
    <col min="76" max="76" width="1" style="105" customWidth="1"/>
    <col min="77" max="77" width="7.85546875" style="105" customWidth="1"/>
    <col min="78" max="78" width="10.5703125" style="105" customWidth="1"/>
    <col min="79" max="79" width="8.28515625" style="105" customWidth="1"/>
    <col min="80" max="80" width="7.7109375" style="105" customWidth="1"/>
    <col min="81" max="81" width="5.5703125" style="105" customWidth="1"/>
    <col min="82" max="82" width="1" style="105" customWidth="1"/>
    <col min="83" max="83" width="8.7109375" style="105" customWidth="1"/>
    <col min="84" max="86" width="7.7109375" style="105" customWidth="1"/>
    <col min="87" max="87" width="1" style="105" customWidth="1"/>
    <col min="88" max="88" width="7.85546875" style="105" customWidth="1"/>
    <col min="89" max="89" width="10.5703125" style="105" customWidth="1"/>
    <col min="90" max="90" width="8.28515625" style="105" customWidth="1"/>
    <col min="91" max="91" width="7.7109375" style="105" customWidth="1"/>
    <col min="92" max="92" width="5.5703125" style="105" customWidth="1"/>
    <col min="93" max="93" width="1" style="105" customWidth="1"/>
    <col min="94" max="94" width="8.7109375" style="105" customWidth="1"/>
    <col min="95" max="97" width="7.7109375" style="105" customWidth="1"/>
    <col min="98" max="98" width="1" style="105" customWidth="1"/>
    <col min="99" max="99" width="7.85546875" style="105" customWidth="1"/>
    <col min="100" max="100" width="10.5703125" style="105" customWidth="1"/>
    <col min="101" max="101" width="8.28515625" style="105" customWidth="1"/>
    <col min="102" max="102" width="7.7109375" style="105" customWidth="1"/>
    <col min="103" max="103" width="5.5703125" style="105" customWidth="1"/>
    <col min="104" max="104" width="1" style="105" customWidth="1"/>
    <col min="105" max="105" width="8.7109375" style="105" customWidth="1"/>
    <col min="106" max="108" width="7.7109375" style="105" customWidth="1"/>
    <col min="109" max="109" width="1" style="105" customWidth="1"/>
    <col min="110" max="110" width="7.85546875" style="105" customWidth="1"/>
    <col min="111" max="111" width="10.5703125" style="105" customWidth="1"/>
    <col min="112" max="112" width="8.28515625" style="105" customWidth="1"/>
    <col min="113" max="113" width="7.7109375" style="105" customWidth="1"/>
    <col min="114" max="114" width="5.5703125" style="105" customWidth="1"/>
    <col min="115" max="115" width="1" style="105" customWidth="1"/>
    <col min="116" max="116" width="8.7109375" style="105" customWidth="1"/>
    <col min="117" max="119" width="7.7109375" style="105" customWidth="1"/>
    <col min="120" max="120" width="1" style="105" customWidth="1"/>
    <col min="121" max="121" width="7.85546875" style="105" customWidth="1"/>
    <col min="122" max="122" width="10.5703125" style="105" customWidth="1"/>
    <col min="123" max="123" width="8.28515625" style="105" customWidth="1"/>
    <col min="124" max="124" width="7.7109375" style="105" customWidth="1"/>
    <col min="125" max="125" width="5.5703125" style="105" customWidth="1"/>
    <col min="126" max="126" width="1" style="105" customWidth="1"/>
    <col min="127" max="127" width="8.7109375" style="105" customWidth="1"/>
    <col min="128" max="130" width="7.7109375" style="105" customWidth="1"/>
    <col min="131" max="131" width="1" style="105" customWidth="1"/>
    <col min="132" max="132" width="7.85546875" style="105" customWidth="1"/>
    <col min="133" max="134" width="11.42578125" style="105" customWidth="1"/>
    <col min="135" max="135" width="7.7109375" style="105" customWidth="1"/>
    <col min="136" max="136" width="4.28515625" style="105" customWidth="1"/>
    <col min="137" max="137" width="1" style="105" customWidth="1"/>
    <col min="138" max="138" width="8.7109375" style="105" customWidth="1"/>
    <col min="139" max="141" width="11.42578125" style="105" customWidth="1"/>
    <col min="142" max="142" width="1" style="105" customWidth="1"/>
    <col min="143" max="143" width="7.85546875" style="105" customWidth="1"/>
    <col min="144" max="145" width="11.42578125" style="105" customWidth="1"/>
    <col min="146" max="146" width="7.7109375" style="105" customWidth="1"/>
    <col min="147" max="147" width="5" style="105" customWidth="1"/>
    <col min="148" max="148" width="1" style="105" customWidth="1"/>
    <col min="149" max="149" width="8.7109375" style="105" customWidth="1"/>
    <col min="150" max="152" width="11.42578125" style="105" customWidth="1"/>
    <col min="153" max="153" width="1" style="105" customWidth="1"/>
    <col min="154" max="154" width="7.85546875" style="105" customWidth="1"/>
    <col min="155" max="156" width="11.42578125" style="105" customWidth="1"/>
    <col min="157" max="157" width="7.7109375" style="105" customWidth="1"/>
    <col min="158" max="158" width="5" style="105" customWidth="1"/>
    <col min="159" max="159" width="1" style="105" customWidth="1"/>
    <col min="160" max="160" width="8.7109375" style="105" customWidth="1"/>
    <col min="161" max="163" width="11.42578125" style="105" customWidth="1"/>
    <col min="164" max="164" width="1" style="105" customWidth="1"/>
    <col min="165" max="169" width="11.42578125" style="105"/>
    <col min="170" max="170" width="1" style="105" customWidth="1"/>
    <col min="171" max="16384" width="11.42578125" style="105"/>
  </cols>
  <sheetData>
    <row r="1" spans="1:171" s="104" customFormat="1" ht="40.5" customHeight="1" thickBot="1" x14ac:dyDescent="0.3">
      <c r="A1" s="451" t="s">
        <v>87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AA1" s="451"/>
      <c r="AB1" s="451"/>
      <c r="AC1" s="451"/>
      <c r="AD1" s="451"/>
      <c r="AE1" s="451"/>
      <c r="AG1" s="451"/>
      <c r="AH1" s="451"/>
      <c r="AI1" s="451"/>
      <c r="AJ1" s="451"/>
      <c r="AK1" s="451"/>
      <c r="AM1" s="161"/>
      <c r="AN1" s="161"/>
      <c r="AX1" s="161"/>
      <c r="AY1" s="161"/>
      <c r="BI1" s="161"/>
      <c r="BJ1" s="161"/>
    </row>
    <row r="2" spans="1:171" ht="28.5" customHeight="1" x14ac:dyDescent="0.25">
      <c r="A2" s="115"/>
      <c r="B2" s="546">
        <v>2017</v>
      </c>
      <c r="C2" s="547"/>
      <c r="D2" s="547"/>
      <c r="E2" s="547"/>
      <c r="F2" s="548"/>
      <c r="G2" s="110"/>
      <c r="H2" s="549">
        <v>2018</v>
      </c>
      <c r="I2" s="550"/>
      <c r="J2" s="550"/>
      <c r="K2" s="550"/>
      <c r="L2" s="551"/>
      <c r="M2" s="139"/>
      <c r="N2" s="543" t="s">
        <v>110</v>
      </c>
      <c r="O2" s="543"/>
      <c r="P2" s="139"/>
      <c r="Q2" s="543" t="s">
        <v>113</v>
      </c>
      <c r="R2" s="543"/>
      <c r="S2" s="139"/>
      <c r="U2" s="531" t="s">
        <v>179</v>
      </c>
      <c r="V2" s="532"/>
      <c r="W2" s="532"/>
      <c r="X2" s="532"/>
      <c r="Y2" s="533"/>
      <c r="AA2" s="543" t="s">
        <v>110</v>
      </c>
      <c r="AB2" s="543"/>
      <c r="AC2" s="139"/>
      <c r="AD2" s="543" t="s">
        <v>113</v>
      </c>
      <c r="AE2" s="543"/>
      <c r="AG2" s="531" t="s">
        <v>298</v>
      </c>
      <c r="AH2" s="532"/>
      <c r="AI2" s="532"/>
      <c r="AJ2" s="532"/>
      <c r="AK2" s="533"/>
      <c r="AM2" s="534" t="s">
        <v>107</v>
      </c>
      <c r="AN2" s="535"/>
      <c r="AO2" s="535"/>
      <c r="AP2" s="536"/>
      <c r="AR2" s="531" t="s">
        <v>299</v>
      </c>
      <c r="AS2" s="532"/>
      <c r="AT2" s="532"/>
      <c r="AU2" s="532"/>
      <c r="AV2" s="533"/>
      <c r="AX2" s="534" t="s">
        <v>107</v>
      </c>
      <c r="AY2" s="535"/>
      <c r="AZ2" s="535"/>
      <c r="BA2" s="536"/>
      <c r="BC2" s="531" t="s">
        <v>300</v>
      </c>
      <c r="BD2" s="532"/>
      <c r="BE2" s="532"/>
      <c r="BF2" s="532"/>
      <c r="BG2" s="533"/>
      <c r="BI2" s="534" t="s">
        <v>107</v>
      </c>
      <c r="BJ2" s="535"/>
      <c r="BK2" s="535"/>
      <c r="BL2" s="536"/>
      <c r="BN2" s="531" t="s">
        <v>301</v>
      </c>
      <c r="BO2" s="532"/>
      <c r="BP2" s="532"/>
      <c r="BQ2" s="532"/>
      <c r="BR2" s="533"/>
      <c r="BT2" s="534" t="s">
        <v>107</v>
      </c>
      <c r="BU2" s="535"/>
      <c r="BV2" s="535"/>
      <c r="BW2" s="536"/>
      <c r="BY2" s="531" t="s">
        <v>302</v>
      </c>
      <c r="BZ2" s="532"/>
      <c r="CA2" s="532"/>
      <c r="CB2" s="532"/>
      <c r="CC2" s="533"/>
      <c r="CE2" s="534" t="s">
        <v>107</v>
      </c>
      <c r="CF2" s="535"/>
      <c r="CG2" s="535"/>
      <c r="CH2" s="536"/>
      <c r="CJ2" s="531" t="s">
        <v>303</v>
      </c>
      <c r="CK2" s="532"/>
      <c r="CL2" s="532"/>
      <c r="CM2" s="532"/>
      <c r="CN2" s="533"/>
      <c r="CP2" s="534" t="s">
        <v>107</v>
      </c>
      <c r="CQ2" s="535"/>
      <c r="CR2" s="535"/>
      <c r="CS2" s="536"/>
      <c r="CU2" s="531" t="s">
        <v>304</v>
      </c>
      <c r="CV2" s="532"/>
      <c r="CW2" s="532"/>
      <c r="CX2" s="532"/>
      <c r="CY2" s="533"/>
      <c r="DA2" s="534" t="s">
        <v>107</v>
      </c>
      <c r="DB2" s="535"/>
      <c r="DC2" s="535"/>
      <c r="DD2" s="536"/>
      <c r="DF2" s="531" t="s">
        <v>305</v>
      </c>
      <c r="DG2" s="532"/>
      <c r="DH2" s="532"/>
      <c r="DI2" s="532"/>
      <c r="DJ2" s="533"/>
      <c r="DL2" s="534" t="s">
        <v>107</v>
      </c>
      <c r="DM2" s="535"/>
      <c r="DN2" s="535"/>
      <c r="DO2" s="536"/>
      <c r="DQ2" s="531" t="s">
        <v>306</v>
      </c>
      <c r="DR2" s="532"/>
      <c r="DS2" s="532"/>
      <c r="DT2" s="532"/>
      <c r="DU2" s="533"/>
      <c r="DW2" s="534" t="s">
        <v>107</v>
      </c>
      <c r="DX2" s="535"/>
      <c r="DY2" s="535"/>
      <c r="DZ2" s="536"/>
      <c r="EB2" s="531" t="s">
        <v>307</v>
      </c>
      <c r="EC2" s="532"/>
      <c r="ED2" s="532"/>
      <c r="EE2" s="532"/>
      <c r="EF2" s="533"/>
      <c r="EH2" s="534" t="s">
        <v>107</v>
      </c>
      <c r="EI2" s="535"/>
      <c r="EJ2" s="535"/>
      <c r="EK2" s="536"/>
      <c r="EM2" s="531" t="s">
        <v>308</v>
      </c>
      <c r="EN2" s="532"/>
      <c r="EO2" s="532"/>
      <c r="EP2" s="532"/>
      <c r="EQ2" s="533"/>
      <c r="ES2" s="534" t="s">
        <v>107</v>
      </c>
      <c r="ET2" s="535"/>
      <c r="EU2" s="535"/>
      <c r="EV2" s="536"/>
      <c r="EX2" s="531" t="s">
        <v>309</v>
      </c>
      <c r="EY2" s="532"/>
      <c r="EZ2" s="532"/>
      <c r="FA2" s="532"/>
      <c r="FB2" s="533"/>
      <c r="FD2" s="534" t="s">
        <v>107</v>
      </c>
      <c r="FE2" s="535"/>
      <c r="FF2" s="535"/>
      <c r="FG2" s="536"/>
      <c r="FI2" s="537" t="s">
        <v>310</v>
      </c>
      <c r="FJ2" s="538"/>
      <c r="FK2" s="538"/>
      <c r="FL2" s="538"/>
      <c r="FM2" s="539"/>
      <c r="FO2" s="540" t="s">
        <v>115</v>
      </c>
    </row>
    <row r="3" spans="1:171" ht="21.95" customHeight="1" x14ac:dyDescent="0.25">
      <c r="A3" s="544" t="s">
        <v>48</v>
      </c>
      <c r="B3" s="552" t="s">
        <v>46</v>
      </c>
      <c r="C3" s="552"/>
      <c r="D3" s="552" t="s">
        <v>47</v>
      </c>
      <c r="E3" s="552"/>
      <c r="F3" s="553"/>
      <c r="G3" s="111"/>
      <c r="H3" s="554" t="s">
        <v>46</v>
      </c>
      <c r="I3" s="555"/>
      <c r="J3" s="555" t="s">
        <v>47</v>
      </c>
      <c r="K3" s="555"/>
      <c r="L3" s="556"/>
      <c r="M3" s="140"/>
      <c r="N3" s="543"/>
      <c r="O3" s="543"/>
      <c r="P3" s="140"/>
      <c r="Q3" s="543"/>
      <c r="R3" s="543"/>
      <c r="S3" s="140"/>
      <c r="U3" s="518" t="s">
        <v>46</v>
      </c>
      <c r="V3" s="519"/>
      <c r="W3" s="520" t="s">
        <v>47</v>
      </c>
      <c r="X3" s="521"/>
      <c r="Y3" s="522"/>
      <c r="AA3" s="543"/>
      <c r="AB3" s="543"/>
      <c r="AC3" s="140"/>
      <c r="AD3" s="543"/>
      <c r="AE3" s="543"/>
      <c r="AG3" s="518" t="s">
        <v>46</v>
      </c>
      <c r="AH3" s="519"/>
      <c r="AI3" s="520" t="s">
        <v>47</v>
      </c>
      <c r="AJ3" s="521"/>
      <c r="AK3" s="522"/>
      <c r="AM3" s="523" t="s">
        <v>114</v>
      </c>
      <c r="AN3" s="524"/>
      <c r="AO3" s="516" t="s">
        <v>108</v>
      </c>
      <c r="AP3" s="517"/>
      <c r="AR3" s="518" t="s">
        <v>46</v>
      </c>
      <c r="AS3" s="519"/>
      <c r="AT3" s="520" t="s">
        <v>47</v>
      </c>
      <c r="AU3" s="521"/>
      <c r="AV3" s="522"/>
      <c r="AX3" s="523" t="s">
        <v>114</v>
      </c>
      <c r="AY3" s="524"/>
      <c r="AZ3" s="516" t="s">
        <v>108</v>
      </c>
      <c r="BA3" s="517"/>
      <c r="BC3" s="518" t="s">
        <v>46</v>
      </c>
      <c r="BD3" s="519"/>
      <c r="BE3" s="520" t="s">
        <v>47</v>
      </c>
      <c r="BF3" s="521"/>
      <c r="BG3" s="522"/>
      <c r="BI3" s="523" t="s">
        <v>114</v>
      </c>
      <c r="BJ3" s="524"/>
      <c r="BK3" s="516" t="s">
        <v>108</v>
      </c>
      <c r="BL3" s="517"/>
      <c r="BN3" s="518" t="s">
        <v>46</v>
      </c>
      <c r="BO3" s="519"/>
      <c r="BP3" s="520" t="s">
        <v>47</v>
      </c>
      <c r="BQ3" s="521"/>
      <c r="BR3" s="522"/>
      <c r="BT3" s="523" t="s">
        <v>114</v>
      </c>
      <c r="BU3" s="524"/>
      <c r="BV3" s="516" t="s">
        <v>108</v>
      </c>
      <c r="BW3" s="517"/>
      <c r="BY3" s="518" t="s">
        <v>46</v>
      </c>
      <c r="BZ3" s="519"/>
      <c r="CA3" s="520" t="s">
        <v>47</v>
      </c>
      <c r="CB3" s="521"/>
      <c r="CC3" s="522"/>
      <c r="CE3" s="523" t="s">
        <v>114</v>
      </c>
      <c r="CF3" s="524"/>
      <c r="CG3" s="516" t="s">
        <v>108</v>
      </c>
      <c r="CH3" s="517"/>
      <c r="CJ3" s="518" t="s">
        <v>46</v>
      </c>
      <c r="CK3" s="519"/>
      <c r="CL3" s="520" t="s">
        <v>47</v>
      </c>
      <c r="CM3" s="521"/>
      <c r="CN3" s="522"/>
      <c r="CP3" s="523" t="s">
        <v>114</v>
      </c>
      <c r="CQ3" s="524"/>
      <c r="CR3" s="516" t="s">
        <v>108</v>
      </c>
      <c r="CS3" s="517"/>
      <c r="CU3" s="518" t="s">
        <v>46</v>
      </c>
      <c r="CV3" s="519"/>
      <c r="CW3" s="520" t="s">
        <v>47</v>
      </c>
      <c r="CX3" s="521"/>
      <c r="CY3" s="522"/>
      <c r="DA3" s="523" t="s">
        <v>114</v>
      </c>
      <c r="DB3" s="524"/>
      <c r="DC3" s="516" t="s">
        <v>108</v>
      </c>
      <c r="DD3" s="517"/>
      <c r="DF3" s="518" t="s">
        <v>46</v>
      </c>
      <c r="DG3" s="519"/>
      <c r="DH3" s="520" t="s">
        <v>47</v>
      </c>
      <c r="DI3" s="521"/>
      <c r="DJ3" s="522"/>
      <c r="DL3" s="523" t="s">
        <v>114</v>
      </c>
      <c r="DM3" s="524"/>
      <c r="DN3" s="516" t="s">
        <v>108</v>
      </c>
      <c r="DO3" s="517"/>
      <c r="DQ3" s="518" t="s">
        <v>46</v>
      </c>
      <c r="DR3" s="519"/>
      <c r="DS3" s="520" t="s">
        <v>47</v>
      </c>
      <c r="DT3" s="521"/>
      <c r="DU3" s="522"/>
      <c r="DW3" s="523" t="s">
        <v>114</v>
      </c>
      <c r="DX3" s="524"/>
      <c r="DY3" s="516" t="s">
        <v>108</v>
      </c>
      <c r="DZ3" s="517"/>
      <c r="EB3" s="518" t="s">
        <v>46</v>
      </c>
      <c r="EC3" s="519"/>
      <c r="ED3" s="520" t="s">
        <v>47</v>
      </c>
      <c r="EE3" s="521"/>
      <c r="EF3" s="522"/>
      <c r="EH3" s="523" t="s">
        <v>114</v>
      </c>
      <c r="EI3" s="524"/>
      <c r="EJ3" s="516" t="s">
        <v>108</v>
      </c>
      <c r="EK3" s="517"/>
      <c r="EM3" s="518" t="s">
        <v>46</v>
      </c>
      <c r="EN3" s="519"/>
      <c r="EO3" s="520" t="s">
        <v>47</v>
      </c>
      <c r="EP3" s="521"/>
      <c r="EQ3" s="522"/>
      <c r="ES3" s="523" t="s">
        <v>114</v>
      </c>
      <c r="ET3" s="524"/>
      <c r="EU3" s="516" t="s">
        <v>108</v>
      </c>
      <c r="EV3" s="517"/>
      <c r="EX3" s="518" t="s">
        <v>46</v>
      </c>
      <c r="EY3" s="519"/>
      <c r="EZ3" s="520" t="s">
        <v>47</v>
      </c>
      <c r="FA3" s="521"/>
      <c r="FB3" s="522"/>
      <c r="FD3" s="523" t="s">
        <v>114</v>
      </c>
      <c r="FE3" s="524"/>
      <c r="FF3" s="516" t="s">
        <v>108</v>
      </c>
      <c r="FG3" s="517"/>
      <c r="FI3" s="518" t="s">
        <v>46</v>
      </c>
      <c r="FJ3" s="519"/>
      <c r="FK3" s="525" t="s">
        <v>47</v>
      </c>
      <c r="FL3" s="525"/>
      <c r="FM3" s="526"/>
      <c r="FO3" s="541"/>
    </row>
    <row r="4" spans="1:171" ht="33.75" customHeight="1" thickBot="1" x14ac:dyDescent="0.3">
      <c r="A4" s="545"/>
      <c r="B4" s="147" t="s">
        <v>0</v>
      </c>
      <c r="C4" s="147" t="s">
        <v>105</v>
      </c>
      <c r="D4" s="147" t="s">
        <v>0</v>
      </c>
      <c r="E4" s="557" t="s">
        <v>96</v>
      </c>
      <c r="F4" s="558"/>
      <c r="G4" s="112"/>
      <c r="H4" s="157" t="s">
        <v>0</v>
      </c>
      <c r="I4" s="158" t="s">
        <v>94</v>
      </c>
      <c r="J4" s="158" t="s">
        <v>0</v>
      </c>
      <c r="K4" s="559" t="s">
        <v>96</v>
      </c>
      <c r="L4" s="560"/>
      <c r="M4" s="141"/>
      <c r="N4" s="159" t="s">
        <v>111</v>
      </c>
      <c r="O4" s="159" t="s">
        <v>112</v>
      </c>
      <c r="P4" s="141"/>
      <c r="Q4" s="159" t="s">
        <v>111</v>
      </c>
      <c r="R4" s="159" t="s">
        <v>112</v>
      </c>
      <c r="S4" s="141"/>
      <c r="U4" s="148" t="s">
        <v>0</v>
      </c>
      <c r="V4" s="222" t="s">
        <v>95</v>
      </c>
      <c r="W4" s="149" t="s">
        <v>0</v>
      </c>
      <c r="X4" s="527" t="s">
        <v>96</v>
      </c>
      <c r="Y4" s="528"/>
      <c r="AA4" s="159" t="s">
        <v>111</v>
      </c>
      <c r="AB4" s="159" t="s">
        <v>112</v>
      </c>
      <c r="AC4" s="141"/>
      <c r="AD4" s="159" t="s">
        <v>111</v>
      </c>
      <c r="AE4" s="159" t="s">
        <v>112</v>
      </c>
      <c r="AG4" s="148" t="s">
        <v>0</v>
      </c>
      <c r="AH4" s="448" t="s">
        <v>95</v>
      </c>
      <c r="AI4" s="149" t="s">
        <v>0</v>
      </c>
      <c r="AJ4" s="527" t="s">
        <v>96</v>
      </c>
      <c r="AK4" s="528"/>
      <c r="AM4" s="169" t="s">
        <v>112</v>
      </c>
      <c r="AN4" s="170" t="s">
        <v>111</v>
      </c>
      <c r="AO4" s="170" t="s">
        <v>112</v>
      </c>
      <c r="AP4" s="171" t="s">
        <v>111</v>
      </c>
      <c r="AR4" s="148" t="s">
        <v>0</v>
      </c>
      <c r="AS4" s="448" t="s">
        <v>95</v>
      </c>
      <c r="AT4" s="149" t="s">
        <v>0</v>
      </c>
      <c r="AU4" s="527" t="s">
        <v>96</v>
      </c>
      <c r="AV4" s="528"/>
      <c r="AX4" s="169" t="s">
        <v>112</v>
      </c>
      <c r="AY4" s="170" t="s">
        <v>111</v>
      </c>
      <c r="AZ4" s="170" t="s">
        <v>112</v>
      </c>
      <c r="BA4" s="171" t="s">
        <v>111</v>
      </c>
      <c r="BC4" s="148" t="s">
        <v>0</v>
      </c>
      <c r="BD4" s="448" t="s">
        <v>95</v>
      </c>
      <c r="BE4" s="149" t="s">
        <v>0</v>
      </c>
      <c r="BF4" s="527" t="s">
        <v>96</v>
      </c>
      <c r="BG4" s="528"/>
      <c r="BI4" s="169" t="s">
        <v>112</v>
      </c>
      <c r="BJ4" s="170" t="s">
        <v>111</v>
      </c>
      <c r="BK4" s="170" t="s">
        <v>112</v>
      </c>
      <c r="BL4" s="171" t="s">
        <v>111</v>
      </c>
      <c r="BN4" s="148" t="s">
        <v>0</v>
      </c>
      <c r="BO4" s="448" t="s">
        <v>95</v>
      </c>
      <c r="BP4" s="149" t="s">
        <v>0</v>
      </c>
      <c r="BQ4" s="527" t="s">
        <v>96</v>
      </c>
      <c r="BR4" s="528"/>
      <c r="BT4" s="169" t="s">
        <v>112</v>
      </c>
      <c r="BU4" s="170" t="s">
        <v>111</v>
      </c>
      <c r="BV4" s="170" t="s">
        <v>112</v>
      </c>
      <c r="BW4" s="171" t="s">
        <v>111</v>
      </c>
      <c r="BY4" s="148" t="s">
        <v>0</v>
      </c>
      <c r="BZ4" s="448" t="s">
        <v>95</v>
      </c>
      <c r="CA4" s="149" t="s">
        <v>0</v>
      </c>
      <c r="CB4" s="527" t="s">
        <v>96</v>
      </c>
      <c r="CC4" s="528"/>
      <c r="CE4" s="169" t="s">
        <v>112</v>
      </c>
      <c r="CF4" s="170" t="s">
        <v>111</v>
      </c>
      <c r="CG4" s="170" t="s">
        <v>112</v>
      </c>
      <c r="CH4" s="171" t="s">
        <v>111</v>
      </c>
      <c r="CJ4" s="148" t="s">
        <v>0</v>
      </c>
      <c r="CK4" s="448" t="s">
        <v>95</v>
      </c>
      <c r="CL4" s="149" t="s">
        <v>0</v>
      </c>
      <c r="CM4" s="527" t="s">
        <v>96</v>
      </c>
      <c r="CN4" s="528"/>
      <c r="CP4" s="169" t="s">
        <v>112</v>
      </c>
      <c r="CQ4" s="170" t="s">
        <v>111</v>
      </c>
      <c r="CR4" s="170" t="s">
        <v>112</v>
      </c>
      <c r="CS4" s="171" t="s">
        <v>111</v>
      </c>
      <c r="CU4" s="148" t="s">
        <v>0</v>
      </c>
      <c r="CV4" s="448" t="s">
        <v>95</v>
      </c>
      <c r="CW4" s="149" t="s">
        <v>0</v>
      </c>
      <c r="CX4" s="527" t="s">
        <v>96</v>
      </c>
      <c r="CY4" s="528"/>
      <c r="DA4" s="169" t="s">
        <v>112</v>
      </c>
      <c r="DB4" s="170" t="s">
        <v>111</v>
      </c>
      <c r="DC4" s="170" t="s">
        <v>112</v>
      </c>
      <c r="DD4" s="171" t="s">
        <v>111</v>
      </c>
      <c r="DF4" s="148" t="s">
        <v>0</v>
      </c>
      <c r="DG4" s="448" t="s">
        <v>95</v>
      </c>
      <c r="DH4" s="149" t="s">
        <v>0</v>
      </c>
      <c r="DI4" s="527" t="s">
        <v>96</v>
      </c>
      <c r="DJ4" s="528"/>
      <c r="DL4" s="169" t="s">
        <v>112</v>
      </c>
      <c r="DM4" s="170" t="s">
        <v>111</v>
      </c>
      <c r="DN4" s="170" t="s">
        <v>112</v>
      </c>
      <c r="DO4" s="171" t="s">
        <v>111</v>
      </c>
      <c r="DQ4" s="148" t="s">
        <v>0</v>
      </c>
      <c r="DR4" s="448" t="s">
        <v>95</v>
      </c>
      <c r="DS4" s="149" t="s">
        <v>0</v>
      </c>
      <c r="DT4" s="527" t="s">
        <v>96</v>
      </c>
      <c r="DU4" s="528"/>
      <c r="DW4" s="169" t="s">
        <v>112</v>
      </c>
      <c r="DX4" s="170" t="s">
        <v>111</v>
      </c>
      <c r="DY4" s="170" t="s">
        <v>112</v>
      </c>
      <c r="DZ4" s="171" t="s">
        <v>111</v>
      </c>
      <c r="EB4" s="148" t="s">
        <v>0</v>
      </c>
      <c r="EC4" s="448" t="s">
        <v>95</v>
      </c>
      <c r="ED4" s="149" t="s">
        <v>0</v>
      </c>
      <c r="EE4" s="527" t="s">
        <v>96</v>
      </c>
      <c r="EF4" s="528"/>
      <c r="EH4" s="169" t="s">
        <v>112</v>
      </c>
      <c r="EI4" s="170" t="s">
        <v>111</v>
      </c>
      <c r="EJ4" s="170" t="s">
        <v>112</v>
      </c>
      <c r="EK4" s="171" t="s">
        <v>111</v>
      </c>
      <c r="EM4" s="148" t="s">
        <v>0</v>
      </c>
      <c r="EN4" s="448" t="s">
        <v>95</v>
      </c>
      <c r="EO4" s="149" t="s">
        <v>0</v>
      </c>
      <c r="EP4" s="527" t="s">
        <v>96</v>
      </c>
      <c r="EQ4" s="528"/>
      <c r="ES4" s="169" t="s">
        <v>112</v>
      </c>
      <c r="ET4" s="170" t="s">
        <v>111</v>
      </c>
      <c r="EU4" s="170" t="s">
        <v>112</v>
      </c>
      <c r="EV4" s="171" t="s">
        <v>111</v>
      </c>
      <c r="EX4" s="148" t="s">
        <v>0</v>
      </c>
      <c r="EY4" s="448" t="s">
        <v>95</v>
      </c>
      <c r="EZ4" s="149" t="s">
        <v>0</v>
      </c>
      <c r="FA4" s="527" t="s">
        <v>96</v>
      </c>
      <c r="FB4" s="528"/>
      <c r="FD4" s="169" t="s">
        <v>112</v>
      </c>
      <c r="FE4" s="170" t="s">
        <v>111</v>
      </c>
      <c r="FF4" s="170" t="s">
        <v>112</v>
      </c>
      <c r="FG4" s="171" t="s">
        <v>111</v>
      </c>
      <c r="FI4" s="148" t="s">
        <v>0</v>
      </c>
      <c r="FJ4" s="448" t="s">
        <v>95</v>
      </c>
      <c r="FK4" s="149" t="s">
        <v>0</v>
      </c>
      <c r="FL4" s="529" t="s">
        <v>96</v>
      </c>
      <c r="FM4" s="530"/>
      <c r="FO4" s="542"/>
    </row>
    <row r="5" spans="1:171" ht="15" customHeight="1" x14ac:dyDescent="0.25">
      <c r="A5" s="143" t="s">
        <v>92</v>
      </c>
      <c r="B5" s="144">
        <v>65107.000000000007</v>
      </c>
      <c r="C5" s="145">
        <v>801923300.80999827</v>
      </c>
      <c r="D5" s="144">
        <v>9055</v>
      </c>
      <c r="E5" s="145">
        <v>9672584.8899999987</v>
      </c>
      <c r="F5" s="146">
        <f t="shared" ref="F5:F11" si="0">+E5/$E$26</f>
        <v>0.11501438264616713</v>
      </c>
      <c r="G5" s="234"/>
      <c r="H5" s="123">
        <v>58052.5</v>
      </c>
      <c r="I5" s="108">
        <v>515667315.79083264</v>
      </c>
      <c r="J5" s="107">
        <v>8596</v>
      </c>
      <c r="K5" s="108">
        <v>6879703.209999999</v>
      </c>
      <c r="L5" s="117">
        <f t="shared" ref="L5:L11" si="1">+K5/$K$26</f>
        <v>7.5953821908431987E-2</v>
      </c>
      <c r="M5" s="138"/>
      <c r="N5" s="160">
        <f>+(K5+E5)/24</f>
        <v>689678.67083333328</v>
      </c>
      <c r="O5" s="160">
        <f>+K5/12</f>
        <v>573308.60083333321</v>
      </c>
      <c r="P5" s="138"/>
      <c r="Q5" s="166">
        <f>+(K5+E5)/(C5+I5)</f>
        <v>1.2562542485846023E-2</v>
      </c>
      <c r="R5" s="167">
        <f>+K5/I5</f>
        <v>1.3341359825082603E-2</v>
      </c>
      <c r="S5" s="138"/>
      <c r="T5" s="235"/>
      <c r="U5" s="279">
        <v>74246.416666666672</v>
      </c>
      <c r="V5" s="145">
        <v>573523175.32666636</v>
      </c>
      <c r="W5" s="144">
        <v>105</v>
      </c>
      <c r="X5" s="145">
        <v>890361.51</v>
      </c>
      <c r="Y5" s="146">
        <f t="shared" ref="Y5:Y25" si="2">+X5/$X$26</f>
        <v>1.1462141303822049E-2</v>
      </c>
      <c r="Z5" s="235"/>
      <c r="AA5" s="160">
        <f>+(X5+K5)/24</f>
        <v>323752.6966666666</v>
      </c>
      <c r="AB5" s="160">
        <f>+X5/12</f>
        <v>74196.792499999996</v>
      </c>
      <c r="AC5" s="138"/>
      <c r="AD5" s="166">
        <f>+(X5+K5)/(I5+V5)</f>
        <v>7.1337977914478377E-3</v>
      </c>
      <c r="AE5" s="167">
        <f>+X5/V5</f>
        <v>1.5524420778512907E-3</v>
      </c>
      <c r="AG5" s="279">
        <v>72527</v>
      </c>
      <c r="AH5" s="145">
        <v>460101495.20999765</v>
      </c>
      <c r="AI5" s="144">
        <v>49</v>
      </c>
      <c r="AJ5" s="145">
        <v>28807.040000000005</v>
      </c>
      <c r="AK5" s="146">
        <f>AJ5/$AJ$26</f>
        <v>5.6906276770403346E-3</v>
      </c>
      <c r="AL5" s="235"/>
      <c r="AM5" s="466">
        <f>+AJ5/$AB5</f>
        <v>0.38825182368900929</v>
      </c>
      <c r="AN5" s="466">
        <f>+AJ5/$AA5</f>
        <v>8.8978532987045736E-2</v>
      </c>
      <c r="AO5" s="467">
        <f>$FO5-AE5</f>
        <v>-1.4845500359341359E-3</v>
      </c>
      <c r="AP5" s="468">
        <f>$FO5-AD5</f>
        <v>-7.0659057495306831E-3</v>
      </c>
      <c r="AQ5" s="235"/>
      <c r="AR5" s="279">
        <v>78269</v>
      </c>
      <c r="AS5" s="145">
        <v>643462897.38000607</v>
      </c>
      <c r="AT5" s="144">
        <v>50</v>
      </c>
      <c r="AU5" s="145">
        <v>46116.2</v>
      </c>
      <c r="AV5" s="146">
        <f>+AU5/$AU$26</f>
        <v>1.1422153718438325E-2</v>
      </c>
      <c r="AW5" s="235"/>
      <c r="AX5" s="466">
        <f>+AU5/$AB5</f>
        <v>0.6215389971203944</v>
      </c>
      <c r="AY5" s="466">
        <f>+AU5/$AA5</f>
        <v>0.14244267453154497</v>
      </c>
      <c r="AZ5" s="467">
        <f>$FO5-AE5</f>
        <v>-1.4845500359341359E-3</v>
      </c>
      <c r="BA5" s="468">
        <f>$FO5-AD5</f>
        <v>-7.0659057495306831E-3</v>
      </c>
      <c r="BB5" s="235"/>
      <c r="BC5" s="279"/>
      <c r="BD5" s="145"/>
      <c r="BE5" s="144"/>
      <c r="BF5" s="145"/>
      <c r="BG5" s="146" t="e">
        <f>+BF5/#REF!</f>
        <v>#REF!</v>
      </c>
      <c r="BH5" s="235"/>
      <c r="BI5" s="287">
        <f>+BF5/X5</f>
        <v>0</v>
      </c>
      <c r="BJ5" s="287">
        <f>+BF5/W5</f>
        <v>0</v>
      </c>
      <c r="BK5" s="284" t="e">
        <f>+FO5-#REF!</f>
        <v>#REF!</v>
      </c>
      <c r="BL5" s="285">
        <f>+FO5-Z5</f>
        <v>6.7892041917154799E-5</v>
      </c>
      <c r="BM5" s="235"/>
      <c r="BN5" s="279"/>
      <c r="BO5" s="145"/>
      <c r="BP5" s="144"/>
      <c r="BQ5" s="145"/>
      <c r="BR5" s="146" t="e">
        <f>+BQ5/#REF!</f>
        <v>#REF!</v>
      </c>
      <c r="BS5" s="235"/>
      <c r="BT5" s="287">
        <f>+BQ5/X5</f>
        <v>0</v>
      </c>
      <c r="BU5" s="287">
        <f>+BQ5/W5</f>
        <v>0</v>
      </c>
      <c r="BV5" s="284" t="e">
        <f>+FO5-#REF!</f>
        <v>#REF!</v>
      </c>
      <c r="BW5" s="285">
        <f>+FO5-Z5</f>
        <v>6.7892041917154799E-5</v>
      </c>
      <c r="BX5" s="235"/>
      <c r="BY5" s="279"/>
      <c r="BZ5" s="145"/>
      <c r="CA5" s="144"/>
      <c r="CB5" s="145"/>
      <c r="CC5" s="146" t="e">
        <f>+CB5/#REF!</f>
        <v>#REF!</v>
      </c>
      <c r="CD5" s="235"/>
      <c r="CE5" s="287">
        <f>+CB5/X5</f>
        <v>0</v>
      </c>
      <c r="CF5" s="287">
        <f>+CB5/W5</f>
        <v>0</v>
      </c>
      <c r="CG5" s="284" t="e">
        <f>+FO5-#REF!</f>
        <v>#REF!</v>
      </c>
      <c r="CH5" s="285">
        <f>+FO5-Z5</f>
        <v>6.7892041917154799E-5</v>
      </c>
      <c r="CI5" s="235"/>
      <c r="CJ5" s="279"/>
      <c r="CK5" s="145"/>
      <c r="CL5" s="144"/>
      <c r="CM5" s="145"/>
      <c r="CN5" s="146" t="e">
        <f>+CM5/#REF!</f>
        <v>#REF!</v>
      </c>
      <c r="CO5" s="235"/>
      <c r="CP5" s="287">
        <f>+CM5/X5</f>
        <v>0</v>
      </c>
      <c r="CQ5" s="287">
        <f>+CM5/W5</f>
        <v>0</v>
      </c>
      <c r="CR5" s="284" t="e">
        <f>+FO5-#REF!</f>
        <v>#REF!</v>
      </c>
      <c r="CS5" s="285">
        <f t="shared" ref="CS5:CS11" si="3">+FO5-Z5</f>
        <v>6.7892041917154799E-5</v>
      </c>
      <c r="CT5" s="235"/>
      <c r="CU5" s="279"/>
      <c r="CV5" s="145"/>
      <c r="CW5" s="144"/>
      <c r="CX5" s="145"/>
      <c r="CY5" s="146" t="e">
        <f>+CX5/#REF!</f>
        <v>#REF!</v>
      </c>
      <c r="CZ5" s="235"/>
      <c r="DA5" s="287">
        <f>+CX5/X5</f>
        <v>0</v>
      </c>
      <c r="DB5" s="287">
        <f>+CX5/W5</f>
        <v>0</v>
      </c>
      <c r="DC5" s="284" t="e">
        <f>+FO5-#REF!</f>
        <v>#REF!</v>
      </c>
      <c r="DD5" s="285">
        <f t="shared" ref="DD5:DD11" si="4">+FO5-Z5</f>
        <v>6.7892041917154799E-5</v>
      </c>
      <c r="DE5" s="235"/>
      <c r="DF5" s="279"/>
      <c r="DG5" s="145"/>
      <c r="DH5" s="144"/>
      <c r="DI5" s="145"/>
      <c r="DJ5" s="146" t="e">
        <f>+DI5/#REF!</f>
        <v>#REF!</v>
      </c>
      <c r="DK5" s="235"/>
      <c r="DL5" s="287">
        <f>+DI5/X5</f>
        <v>0</v>
      </c>
      <c r="DM5" s="287">
        <f>+DI5/W5</f>
        <v>0</v>
      </c>
      <c r="DN5" s="284" t="e">
        <f>+FO5-#REF!</f>
        <v>#REF!</v>
      </c>
      <c r="DO5" s="285">
        <f t="shared" ref="DO5:DO11" si="5">+FO5-Z5</f>
        <v>6.7892041917154799E-5</v>
      </c>
      <c r="DP5" s="235"/>
      <c r="DQ5" s="279"/>
      <c r="DR5" s="145"/>
      <c r="DS5" s="144"/>
      <c r="DT5" s="145"/>
      <c r="DU5" s="146" t="e">
        <f>+DT5/#REF!</f>
        <v>#REF!</v>
      </c>
      <c r="DV5" s="235"/>
      <c r="DW5" s="287">
        <f>+DT5/X5</f>
        <v>0</v>
      </c>
      <c r="DX5" s="287">
        <f>+DT5/W5</f>
        <v>0</v>
      </c>
      <c r="DY5" s="284" t="e">
        <f>+FZ5-#REF!</f>
        <v>#REF!</v>
      </c>
      <c r="DZ5" s="285">
        <f t="shared" ref="DZ5:DZ11" si="6">+FZ5-Z5</f>
        <v>0</v>
      </c>
      <c r="EA5" s="235"/>
      <c r="EB5" s="279"/>
      <c r="EC5" s="145"/>
      <c r="ED5" s="144"/>
      <c r="EE5" s="145"/>
      <c r="EF5" s="146" t="e">
        <f>+EE5/#REF!</f>
        <v>#REF!</v>
      </c>
      <c r="EG5" s="235"/>
      <c r="EH5" s="287">
        <f>+EE5/X5</f>
        <v>0</v>
      </c>
      <c r="EI5" s="287">
        <f>+EE5/W5</f>
        <v>0</v>
      </c>
      <c r="EJ5" s="284" t="e">
        <f>+GK5-#REF!</f>
        <v>#REF!</v>
      </c>
      <c r="EK5" s="285">
        <f t="shared" ref="EK5:EK14" si="7">+GK5-Z5</f>
        <v>0</v>
      </c>
      <c r="EL5" s="235"/>
      <c r="EM5" s="279"/>
      <c r="EN5" s="145"/>
      <c r="EO5" s="144"/>
      <c r="EP5" s="145"/>
      <c r="EQ5" s="146" t="e">
        <f>+EP5/#REF!</f>
        <v>#REF!</v>
      </c>
      <c r="ER5" s="235"/>
      <c r="ES5" s="287">
        <f>+EP5/X5</f>
        <v>0</v>
      </c>
      <c r="ET5" s="287">
        <f>+EP5/W5</f>
        <v>0</v>
      </c>
      <c r="EU5" s="284" t="e">
        <f>+GV5-#REF!</f>
        <v>#REF!</v>
      </c>
      <c r="EV5" s="285">
        <f t="shared" ref="EV5:EV26" si="8">+GV5-Z5</f>
        <v>0</v>
      </c>
      <c r="EW5" s="235"/>
      <c r="EX5" s="279"/>
      <c r="EY5" s="145"/>
      <c r="EZ5" s="144"/>
      <c r="FA5" s="145"/>
      <c r="FB5" s="146" t="e">
        <f>+FA5/#REF!</f>
        <v>#REF!</v>
      </c>
      <c r="FC5" s="235"/>
      <c r="FD5" s="287">
        <f>+FA5/X5</f>
        <v>0</v>
      </c>
      <c r="FE5" s="287">
        <f>+FA5/W5</f>
        <v>0</v>
      </c>
      <c r="FF5" s="284" t="e">
        <f>+HG5-#REF!</f>
        <v>#REF!</v>
      </c>
      <c r="FG5" s="285">
        <f t="shared" ref="FG5:FG26" si="9">+HG5-Z5</f>
        <v>0</v>
      </c>
      <c r="FH5" s="235"/>
      <c r="FI5" s="279">
        <f>AG5+AR5+BC5+BN5+BY5+CJ5+CU5+DF5+DQ5+EB5+EM5+EX5</f>
        <v>150796</v>
      </c>
      <c r="FJ5" s="145">
        <f>AH5+AS5+BD5+BO5+BZ5+CK5+CV5+DG5+DR5+EC5+EN5+EY5</f>
        <v>1103564392.5900037</v>
      </c>
      <c r="FK5" s="144">
        <f>AI5+AT5+BE5+BP5+CA5+CL5+CW5+DH5+DS5+ED5+EO5+EZ5</f>
        <v>99</v>
      </c>
      <c r="FL5" s="145">
        <f>AJ5+AU5+BF5+BQ5+CB5+CM5+CX5+DI5+DT5+EE5+EP5+FA5</f>
        <v>74923.240000000005</v>
      </c>
      <c r="FM5" s="146">
        <f t="shared" ref="FM5:FM11" si="10">+FL5/$X$26</f>
        <v>9.6453042295165299E-4</v>
      </c>
      <c r="FN5" s="235"/>
      <c r="FO5" s="285">
        <f>+FL5/FJ5</f>
        <v>6.7892041917154799E-5</v>
      </c>
    </row>
    <row r="6" spans="1:171" ht="15" customHeight="1" x14ac:dyDescent="0.25">
      <c r="A6" s="116" t="s">
        <v>93</v>
      </c>
      <c r="B6" s="107">
        <v>137.83333333333334</v>
      </c>
      <c r="C6" s="108">
        <v>16500574.364999995</v>
      </c>
      <c r="D6" s="107">
        <v>114</v>
      </c>
      <c r="E6" s="108">
        <v>260920.11</v>
      </c>
      <c r="F6" s="117">
        <f t="shared" si="0"/>
        <v>3.1025383300223508E-3</v>
      </c>
      <c r="G6" s="234"/>
      <c r="H6" s="123">
        <v>116</v>
      </c>
      <c r="I6" s="108">
        <v>9753118.4450000003</v>
      </c>
      <c r="J6" s="107">
        <v>187</v>
      </c>
      <c r="K6" s="108">
        <v>320770.74000000005</v>
      </c>
      <c r="L6" s="117">
        <f t="shared" si="1"/>
        <v>3.541397487028506E-3</v>
      </c>
      <c r="M6" s="138"/>
      <c r="N6" s="160">
        <f>+(K6+E6)/24</f>
        <v>24237.118750000005</v>
      </c>
      <c r="O6" s="160">
        <f>+K6/12</f>
        <v>26730.895000000004</v>
      </c>
      <c r="P6" s="138"/>
      <c r="Q6" s="166">
        <f>+(K6+E6)/(C6+I6)</f>
        <v>2.215653448106298E-2</v>
      </c>
      <c r="R6" s="167">
        <f>+K6/I6</f>
        <v>3.2889043828278869E-2</v>
      </c>
      <c r="S6" s="138"/>
      <c r="T6" s="235"/>
      <c r="U6" s="279">
        <v>76.583333333333329</v>
      </c>
      <c r="V6" s="145">
        <v>5271956.251666666</v>
      </c>
      <c r="W6" s="144">
        <v>3.0833333333333335</v>
      </c>
      <c r="X6" s="145">
        <v>90671.73000000001</v>
      </c>
      <c r="Y6" s="146">
        <f t="shared" si="2"/>
        <v>1.1672698896451634E-3</v>
      </c>
      <c r="Z6" s="235"/>
      <c r="AA6" s="160">
        <f t="shared" ref="AA6:AA26" si="11">+(X6+K6)/24</f>
        <v>17143.436250000002</v>
      </c>
      <c r="AB6" s="160">
        <f t="shared" ref="AB6:AB26" si="12">+X6/12</f>
        <v>7555.9775000000009</v>
      </c>
      <c r="AC6" s="138"/>
      <c r="AD6" s="166">
        <f t="shared" ref="AD6:AD25" si="13">+(X6+K6)/(I6+V6)</f>
        <v>2.73837220983187E-2</v>
      </c>
      <c r="AE6" s="167">
        <f t="shared" ref="AE6:AE25" si="14">+X6/V6</f>
        <v>1.7198877545946106E-2</v>
      </c>
      <c r="AG6" s="279">
        <v>52</v>
      </c>
      <c r="AH6" s="145">
        <v>3555875.8599999994</v>
      </c>
      <c r="AI6" s="107">
        <v>0</v>
      </c>
      <c r="AJ6" s="108">
        <v>0</v>
      </c>
      <c r="AK6" s="146">
        <f t="shared" ref="AK6:AK25" si="15">AJ6/$AJ$26</f>
        <v>0</v>
      </c>
      <c r="AL6" s="235"/>
      <c r="AM6" s="316">
        <f t="shared" ref="AM6:AM25" si="16">+AJ6/AB6</f>
        <v>0</v>
      </c>
      <c r="AN6" s="316">
        <f t="shared" ref="AN6:AN25" si="17">+AJ6/AA6</f>
        <v>0</v>
      </c>
      <c r="AO6" s="317">
        <f t="shared" ref="AO6:AO25" si="18">FO6-AE6</f>
        <v>-1.7198877545946106E-2</v>
      </c>
      <c r="AP6" s="318">
        <f t="shared" ref="AP6:AP25" si="19">FO6-AD6</f>
        <v>-2.73837220983187E-2</v>
      </c>
      <c r="AQ6" s="235"/>
      <c r="AR6" s="123">
        <v>52</v>
      </c>
      <c r="AS6" s="108">
        <v>3555875.8599999994</v>
      </c>
      <c r="AT6" s="107">
        <v>0</v>
      </c>
      <c r="AU6" s="108">
        <v>0</v>
      </c>
      <c r="AV6" s="117">
        <f t="shared" ref="AV6:AV26" si="20">+AU6/$AU$26</f>
        <v>0</v>
      </c>
      <c r="AW6" s="235"/>
      <c r="AX6" s="316">
        <f t="shared" ref="AX6:AX25" si="21">+AU6/$AB6</f>
        <v>0</v>
      </c>
      <c r="AY6" s="316">
        <f t="shared" ref="AY6:AY25" si="22">+AU6/$AA6</f>
        <v>0</v>
      </c>
      <c r="AZ6" s="317">
        <f t="shared" ref="AZ6:AZ25" si="23">$FO6-AE6</f>
        <v>-1.7198877545946106E-2</v>
      </c>
      <c r="BA6" s="318">
        <f t="shared" ref="BA6:BA25" si="24">$FO6-AD6</f>
        <v>-2.73837220983187E-2</v>
      </c>
      <c r="BB6" s="235"/>
      <c r="BC6" s="123"/>
      <c r="BD6" s="108"/>
      <c r="BE6" s="107"/>
      <c r="BF6" s="108"/>
      <c r="BG6" s="117" t="e">
        <f>+BF6/#REF!</f>
        <v>#REF!</v>
      </c>
      <c r="BH6" s="235"/>
      <c r="BI6" s="237">
        <f>+BF6/X6</f>
        <v>0</v>
      </c>
      <c r="BJ6" s="237">
        <f>+BF6/W6</f>
        <v>0</v>
      </c>
      <c r="BK6" s="172" t="e">
        <f>+FO6-#REF!</f>
        <v>#REF!</v>
      </c>
      <c r="BL6" s="173">
        <f>+FO6-Z6</f>
        <v>0</v>
      </c>
      <c r="BM6" s="235"/>
      <c r="BN6" s="123"/>
      <c r="BO6" s="108"/>
      <c r="BP6" s="107"/>
      <c r="BQ6" s="108"/>
      <c r="BR6" s="117" t="e">
        <f>+BQ6/#REF!</f>
        <v>#REF!</v>
      </c>
      <c r="BS6" s="235"/>
      <c r="BT6" s="237">
        <f>+BQ6/X6</f>
        <v>0</v>
      </c>
      <c r="BU6" s="237">
        <f>+BQ6/W6</f>
        <v>0</v>
      </c>
      <c r="BV6" s="172" t="e">
        <f>+FO6-#REF!</f>
        <v>#REF!</v>
      </c>
      <c r="BW6" s="173">
        <f>+FO6-Z6</f>
        <v>0</v>
      </c>
      <c r="BX6" s="235"/>
      <c r="BY6" s="123"/>
      <c r="BZ6" s="108"/>
      <c r="CA6" s="107"/>
      <c r="CB6" s="108"/>
      <c r="CC6" s="117" t="e">
        <f>+CB6/#REF!</f>
        <v>#REF!</v>
      </c>
      <c r="CD6" s="235"/>
      <c r="CE6" s="237">
        <f>+CB6/X6</f>
        <v>0</v>
      </c>
      <c r="CF6" s="237">
        <f>+CB6/W6</f>
        <v>0</v>
      </c>
      <c r="CG6" s="172" t="e">
        <f>+FO6-#REF!</f>
        <v>#REF!</v>
      </c>
      <c r="CH6" s="173">
        <f>+FO6-Z6</f>
        <v>0</v>
      </c>
      <c r="CI6" s="235"/>
      <c r="CJ6" s="123"/>
      <c r="CK6" s="108"/>
      <c r="CL6" s="107"/>
      <c r="CM6" s="108"/>
      <c r="CN6" s="117" t="e">
        <f>+CM6/#REF!</f>
        <v>#REF!</v>
      </c>
      <c r="CO6" s="235"/>
      <c r="CP6" s="237">
        <f>+CM6/X6</f>
        <v>0</v>
      </c>
      <c r="CQ6" s="237">
        <f>+CM6/W6</f>
        <v>0</v>
      </c>
      <c r="CR6" s="172" t="e">
        <f>+FO6-#REF!</f>
        <v>#REF!</v>
      </c>
      <c r="CS6" s="173">
        <f t="shared" si="3"/>
        <v>0</v>
      </c>
      <c r="CT6" s="235"/>
      <c r="CU6" s="123"/>
      <c r="CV6" s="108"/>
      <c r="CW6" s="107"/>
      <c r="CX6" s="108"/>
      <c r="CY6" s="117" t="e">
        <f>+CX6/#REF!</f>
        <v>#REF!</v>
      </c>
      <c r="CZ6" s="235"/>
      <c r="DA6" s="287">
        <f>+CX6/X6</f>
        <v>0</v>
      </c>
      <c r="DB6" s="326">
        <f>+CX6/W6</f>
        <v>0</v>
      </c>
      <c r="DC6" s="172" t="e">
        <f>+FO6-#REF!</f>
        <v>#REF!</v>
      </c>
      <c r="DD6" s="173">
        <f t="shared" si="4"/>
        <v>0</v>
      </c>
      <c r="DE6" s="235"/>
      <c r="DF6" s="123"/>
      <c r="DG6" s="108"/>
      <c r="DH6" s="107"/>
      <c r="DI6" s="108"/>
      <c r="DJ6" s="117" t="e">
        <f>+DI6/#REF!</f>
        <v>#REF!</v>
      </c>
      <c r="DK6" s="235"/>
      <c r="DL6" s="287">
        <f>+DI6/X6</f>
        <v>0</v>
      </c>
      <c r="DM6" s="287">
        <f>+DI6/W6</f>
        <v>0</v>
      </c>
      <c r="DN6" s="172" t="e">
        <f>+FO6-#REF!</f>
        <v>#REF!</v>
      </c>
      <c r="DO6" s="173">
        <f t="shared" si="5"/>
        <v>0</v>
      </c>
      <c r="DP6" s="235"/>
      <c r="DQ6" s="123"/>
      <c r="DR6" s="108"/>
      <c r="DS6" s="107"/>
      <c r="DT6" s="108"/>
      <c r="DU6" s="117" t="e">
        <f>+DT6/#REF!</f>
        <v>#REF!</v>
      </c>
      <c r="DV6" s="235"/>
      <c r="DW6" s="287">
        <f>+DT6/X6</f>
        <v>0</v>
      </c>
      <c r="DX6" s="287">
        <f>+DT6/W6</f>
        <v>0</v>
      </c>
      <c r="DY6" s="172" t="e">
        <f>+FZ6-#REF!</f>
        <v>#REF!</v>
      </c>
      <c r="DZ6" s="173">
        <f t="shared" si="6"/>
        <v>0</v>
      </c>
      <c r="EA6" s="235"/>
      <c r="EB6" s="123"/>
      <c r="EC6" s="108"/>
      <c r="ED6" s="107"/>
      <c r="EE6" s="108"/>
      <c r="EF6" s="117" t="e">
        <f>+EE6/#REF!</f>
        <v>#REF!</v>
      </c>
      <c r="EG6" s="235"/>
      <c r="EH6" s="287">
        <f>+EE6/X6</f>
        <v>0</v>
      </c>
      <c r="EI6" s="287">
        <f>+EE6/W6</f>
        <v>0</v>
      </c>
      <c r="EJ6" s="172" t="e">
        <f>+GK6-#REF!</f>
        <v>#REF!</v>
      </c>
      <c r="EK6" s="173">
        <f t="shared" si="7"/>
        <v>0</v>
      </c>
      <c r="EL6" s="235"/>
      <c r="EM6" s="123"/>
      <c r="EN6" s="108"/>
      <c r="EO6" s="107"/>
      <c r="EP6" s="108"/>
      <c r="EQ6" s="117" t="e">
        <f>+EP6/#REF!</f>
        <v>#REF!</v>
      </c>
      <c r="ER6" s="235"/>
      <c r="ES6" s="287">
        <f>+EP6/X6</f>
        <v>0</v>
      </c>
      <c r="ET6" s="287">
        <f>+EP6/W6</f>
        <v>0</v>
      </c>
      <c r="EU6" s="172" t="e">
        <f>+GV6-#REF!</f>
        <v>#REF!</v>
      </c>
      <c r="EV6" s="173">
        <f t="shared" si="8"/>
        <v>0</v>
      </c>
      <c r="EW6" s="235"/>
      <c r="EX6" s="123"/>
      <c r="EY6" s="108"/>
      <c r="EZ6" s="107"/>
      <c r="FA6" s="108"/>
      <c r="FB6" s="117" t="e">
        <f>+FA6/#REF!</f>
        <v>#REF!</v>
      </c>
      <c r="FC6" s="235"/>
      <c r="FD6" s="287">
        <f>+FA6/X6</f>
        <v>0</v>
      </c>
      <c r="FE6" s="287">
        <f>+FA6/W6</f>
        <v>0</v>
      </c>
      <c r="FF6" s="172" t="e">
        <f>+HG6-#REF!</f>
        <v>#REF!</v>
      </c>
      <c r="FG6" s="173">
        <f t="shared" si="9"/>
        <v>0</v>
      </c>
      <c r="FH6" s="235"/>
      <c r="FI6" s="279">
        <f t="shared" ref="FI6:FI25" si="25">AG6+AR6+BC6+BN6+BY6+CJ6+CU6+DF6+DQ6+EB6+EM6+EX6</f>
        <v>104</v>
      </c>
      <c r="FJ6" s="145">
        <f t="shared" ref="FJ6:FJ25" si="26">AH6+AS6+BD6+BO6+BZ6+CK6+CV6+DG6+DR6+EC6+EN6+EY6</f>
        <v>7111751.7199999988</v>
      </c>
      <c r="FK6" s="144">
        <f t="shared" ref="FK6:FK25" si="27">AI6+AT6+BE6+BP6+CA6+CL6+CW6+DH6+DS6+ED6+EO6+EZ6</f>
        <v>0</v>
      </c>
      <c r="FL6" s="145">
        <f t="shared" ref="FL6:FL25" si="28">AJ6+AU6+BF6+BQ6+CB6+CM6+CX6+DI6+DT6+EE6+EP6+FA6</f>
        <v>0</v>
      </c>
      <c r="FM6" s="117">
        <f t="shared" si="10"/>
        <v>0</v>
      </c>
      <c r="FN6" s="235"/>
      <c r="FO6" s="285">
        <f t="shared" ref="FO6:FO24" si="29">+FL6/FJ6</f>
        <v>0</v>
      </c>
    </row>
    <row r="7" spans="1:171" ht="15" customHeight="1" x14ac:dyDescent="0.25">
      <c r="A7" s="116" t="s">
        <v>228</v>
      </c>
      <c r="B7" s="107">
        <v>0</v>
      </c>
      <c r="C7" s="108">
        <v>0</v>
      </c>
      <c r="D7" s="107">
        <v>0</v>
      </c>
      <c r="E7" s="108">
        <v>0</v>
      </c>
      <c r="F7" s="117">
        <f t="shared" si="0"/>
        <v>0</v>
      </c>
      <c r="G7" s="234"/>
      <c r="H7" s="123">
        <v>0</v>
      </c>
      <c r="I7" s="108">
        <v>0</v>
      </c>
      <c r="J7" s="107">
        <v>0</v>
      </c>
      <c r="K7" s="108">
        <v>0</v>
      </c>
      <c r="L7" s="117">
        <f t="shared" si="1"/>
        <v>0</v>
      </c>
      <c r="M7" s="138"/>
      <c r="N7" s="160"/>
      <c r="O7" s="160"/>
      <c r="P7" s="138"/>
      <c r="Q7" s="166"/>
      <c r="R7" s="167"/>
      <c r="S7" s="138"/>
      <c r="T7" s="235"/>
      <c r="U7" s="279">
        <v>2368</v>
      </c>
      <c r="V7" s="145">
        <v>75334289.454285741</v>
      </c>
      <c r="W7" s="144">
        <v>77.375</v>
      </c>
      <c r="X7" s="145">
        <v>578627.45000000007</v>
      </c>
      <c r="Y7" s="146">
        <f t="shared" si="2"/>
        <v>7.449007531974544E-3</v>
      </c>
      <c r="Z7" s="235"/>
      <c r="AA7" s="160">
        <f t="shared" si="11"/>
        <v>24109.477083333335</v>
      </c>
      <c r="AB7" s="160">
        <f t="shared" si="12"/>
        <v>48218.95416666667</v>
      </c>
      <c r="AC7" s="138"/>
      <c r="AD7" s="166">
        <f t="shared" si="13"/>
        <v>7.6807978702861735E-3</v>
      </c>
      <c r="AE7" s="167">
        <f t="shared" si="14"/>
        <v>7.6807978702861735E-3</v>
      </c>
      <c r="AG7" s="279">
        <v>173</v>
      </c>
      <c r="AH7" s="145">
        <v>7371478.5200000005</v>
      </c>
      <c r="AI7" s="107">
        <v>40</v>
      </c>
      <c r="AJ7" s="108">
        <v>70178.76999999999</v>
      </c>
      <c r="AK7" s="146">
        <f t="shared" si="15"/>
        <v>1.3863321288915757E-2</v>
      </c>
      <c r="AL7" s="235"/>
      <c r="AM7" s="236">
        <f t="shared" si="16"/>
        <v>1.4554187500091809</v>
      </c>
      <c r="AN7" s="236">
        <f t="shared" si="17"/>
        <v>2.9108375000183617</v>
      </c>
      <c r="AO7" s="317">
        <f t="shared" si="18"/>
        <v>-5.3830983605249686E-3</v>
      </c>
      <c r="AP7" s="318">
        <f t="shared" si="19"/>
        <v>-5.3830983605249686E-3</v>
      </c>
      <c r="AQ7" s="235"/>
      <c r="AR7" s="123">
        <v>1099</v>
      </c>
      <c r="AS7" s="108">
        <v>43204194.890000075</v>
      </c>
      <c r="AT7" s="107">
        <v>25</v>
      </c>
      <c r="AU7" s="108">
        <v>46028.929999999993</v>
      </c>
      <c r="AV7" s="117">
        <f t="shared" si="20"/>
        <v>1.140053850827339E-2</v>
      </c>
      <c r="AW7" s="235"/>
      <c r="AX7" s="316">
        <f t="shared" si="21"/>
        <v>0.95458167427072438</v>
      </c>
      <c r="AY7" s="236">
        <f t="shared" si="22"/>
        <v>1.9091633485414488</v>
      </c>
      <c r="AZ7" s="317">
        <f t="shared" si="23"/>
        <v>-5.3830983605249686E-3</v>
      </c>
      <c r="BA7" s="318">
        <f t="shared" si="24"/>
        <v>-5.3830983605249686E-3</v>
      </c>
      <c r="BB7" s="235"/>
      <c r="BC7" s="123"/>
      <c r="BD7" s="108"/>
      <c r="BE7" s="107"/>
      <c r="BF7" s="108"/>
      <c r="BG7" s="117"/>
      <c r="BH7" s="235"/>
      <c r="BI7" s="316"/>
      <c r="BJ7" s="316"/>
      <c r="BK7" s="317"/>
      <c r="BL7" s="318"/>
      <c r="BM7" s="235"/>
      <c r="BN7" s="123"/>
      <c r="BO7" s="108"/>
      <c r="BP7" s="107"/>
      <c r="BQ7" s="108"/>
      <c r="BR7" s="117" t="e">
        <f>+BQ7/#REF!</f>
        <v>#REF!</v>
      </c>
      <c r="BS7" s="235"/>
      <c r="BT7" s="316"/>
      <c r="BU7" s="316"/>
      <c r="BV7" s="317"/>
      <c r="BW7" s="318"/>
      <c r="BX7" s="235"/>
      <c r="BY7" s="123"/>
      <c r="BZ7" s="108"/>
      <c r="CA7" s="107"/>
      <c r="CB7" s="108"/>
      <c r="CC7" s="117" t="e">
        <f>+CB7/#REF!</f>
        <v>#REF!</v>
      </c>
      <c r="CD7" s="235"/>
      <c r="CE7" s="316"/>
      <c r="CF7" s="316"/>
      <c r="CG7" s="317" t="e">
        <f>+FO7-#REF!</f>
        <v>#REF!</v>
      </c>
      <c r="CH7" s="318">
        <f>+FO7-Z7</f>
        <v>2.2976995097612049E-3</v>
      </c>
      <c r="CI7" s="235"/>
      <c r="CJ7" s="123"/>
      <c r="CK7" s="108"/>
      <c r="CL7" s="107"/>
      <c r="CM7" s="108"/>
      <c r="CN7" s="117" t="e">
        <f>+CM7/#REF!</f>
        <v>#REF!</v>
      </c>
      <c r="CO7" s="235"/>
      <c r="CP7" s="316"/>
      <c r="CQ7" s="316"/>
      <c r="CR7" s="317" t="e">
        <f>+FO7-#REF!</f>
        <v>#REF!</v>
      </c>
      <c r="CS7" s="318">
        <f t="shared" si="3"/>
        <v>2.2976995097612049E-3</v>
      </c>
      <c r="CT7" s="235"/>
      <c r="CU7" s="123"/>
      <c r="CV7" s="108"/>
      <c r="CW7" s="107"/>
      <c r="CX7" s="108"/>
      <c r="CY7" s="117" t="e">
        <f>+CX7/#REF!</f>
        <v>#REF!</v>
      </c>
      <c r="CZ7" s="235"/>
      <c r="DA7" s="316"/>
      <c r="DB7" s="316"/>
      <c r="DC7" s="317" t="e">
        <f>+FO7-#REF!</f>
        <v>#REF!</v>
      </c>
      <c r="DD7" s="318">
        <f t="shared" si="4"/>
        <v>2.2976995097612049E-3</v>
      </c>
      <c r="DE7" s="235"/>
      <c r="DF7" s="123"/>
      <c r="DG7" s="108"/>
      <c r="DH7" s="107"/>
      <c r="DI7" s="108"/>
      <c r="DJ7" s="117" t="e">
        <f>+DI7/#REF!</f>
        <v>#REF!</v>
      </c>
      <c r="DK7" s="235"/>
      <c r="DL7" s="316"/>
      <c r="DM7" s="316"/>
      <c r="DN7" s="317" t="e">
        <f>+FO7-#REF!</f>
        <v>#REF!</v>
      </c>
      <c r="DO7" s="318">
        <f t="shared" si="5"/>
        <v>2.2976995097612049E-3</v>
      </c>
      <c r="DP7" s="235"/>
      <c r="DQ7" s="123"/>
      <c r="DR7" s="108"/>
      <c r="DS7" s="107"/>
      <c r="DT7" s="108"/>
      <c r="DU7" s="117" t="e">
        <f>+DT7/#REF!</f>
        <v>#REF!</v>
      </c>
      <c r="DV7" s="235"/>
      <c r="DW7" s="316"/>
      <c r="DX7" s="316"/>
      <c r="DY7" s="317" t="e">
        <f>+FZ7-#REF!</f>
        <v>#REF!</v>
      </c>
      <c r="DZ7" s="318">
        <f t="shared" si="6"/>
        <v>0</v>
      </c>
      <c r="EA7" s="235"/>
      <c r="EB7" s="123"/>
      <c r="EC7" s="108"/>
      <c r="ED7" s="107"/>
      <c r="EE7" s="108"/>
      <c r="EF7" s="117" t="e">
        <f>+EE7/#REF!</f>
        <v>#REF!</v>
      </c>
      <c r="EG7" s="235"/>
      <c r="EH7" s="316"/>
      <c r="EI7" s="316"/>
      <c r="EJ7" s="317" t="e">
        <f>+GK7-#REF!</f>
        <v>#REF!</v>
      </c>
      <c r="EK7" s="318">
        <f t="shared" si="7"/>
        <v>0</v>
      </c>
      <c r="EL7" s="235"/>
      <c r="EM7" s="123"/>
      <c r="EN7" s="108"/>
      <c r="EO7" s="107"/>
      <c r="EP7" s="108"/>
      <c r="EQ7" s="117" t="e">
        <f>+EP7/#REF!</f>
        <v>#REF!</v>
      </c>
      <c r="ER7" s="235"/>
      <c r="ES7" s="316"/>
      <c r="ET7" s="316"/>
      <c r="EU7" s="317" t="e">
        <f>+GV7-#REF!</f>
        <v>#REF!</v>
      </c>
      <c r="EV7" s="318">
        <f t="shared" si="8"/>
        <v>0</v>
      </c>
      <c r="EW7" s="235"/>
      <c r="EX7" s="123"/>
      <c r="EY7" s="108"/>
      <c r="EZ7" s="107"/>
      <c r="FA7" s="108"/>
      <c r="FB7" s="117" t="e">
        <f>+FA7/#REF!</f>
        <v>#REF!</v>
      </c>
      <c r="FC7" s="235"/>
      <c r="FD7" s="316"/>
      <c r="FE7" s="316"/>
      <c r="FF7" s="317" t="e">
        <f>+HG7-#REF!</f>
        <v>#REF!</v>
      </c>
      <c r="FG7" s="318">
        <f t="shared" si="9"/>
        <v>0</v>
      </c>
      <c r="FH7" s="235"/>
      <c r="FI7" s="279">
        <f t="shared" si="25"/>
        <v>1272</v>
      </c>
      <c r="FJ7" s="145">
        <f t="shared" si="26"/>
        <v>50575673.410000078</v>
      </c>
      <c r="FK7" s="144">
        <f t="shared" si="27"/>
        <v>65</v>
      </c>
      <c r="FL7" s="145">
        <f t="shared" si="28"/>
        <v>116207.69999999998</v>
      </c>
      <c r="FM7" s="117">
        <f t="shared" si="10"/>
        <v>1.4960092760435719E-3</v>
      </c>
      <c r="FN7" s="235"/>
      <c r="FO7" s="285">
        <f t="shared" si="29"/>
        <v>2.2976995097612049E-3</v>
      </c>
    </row>
    <row r="8" spans="1:171" ht="15" customHeight="1" x14ac:dyDescent="0.25">
      <c r="A8" s="118" t="s">
        <v>49</v>
      </c>
      <c r="B8" s="107">
        <v>0</v>
      </c>
      <c r="C8" s="108">
        <v>0</v>
      </c>
      <c r="D8" s="107">
        <v>0</v>
      </c>
      <c r="E8" s="108">
        <v>0</v>
      </c>
      <c r="F8" s="117">
        <f t="shared" si="0"/>
        <v>0</v>
      </c>
      <c r="G8" s="234"/>
      <c r="H8" s="123">
        <v>0</v>
      </c>
      <c r="I8" s="108">
        <v>0</v>
      </c>
      <c r="J8" s="107">
        <v>0</v>
      </c>
      <c r="K8" s="108">
        <v>0</v>
      </c>
      <c r="L8" s="117">
        <f t="shared" si="1"/>
        <v>0</v>
      </c>
      <c r="M8" s="138"/>
      <c r="N8" s="160"/>
      <c r="O8" s="160"/>
      <c r="P8" s="138"/>
      <c r="Q8" s="166"/>
      <c r="R8" s="167"/>
      <c r="S8" s="138"/>
      <c r="T8" s="235"/>
      <c r="U8" s="279">
        <v>0</v>
      </c>
      <c r="V8" s="145">
        <v>0</v>
      </c>
      <c r="W8" s="144">
        <v>0</v>
      </c>
      <c r="X8" s="145">
        <v>0</v>
      </c>
      <c r="Y8" s="146">
        <f t="shared" si="2"/>
        <v>0</v>
      </c>
      <c r="Z8" s="235"/>
      <c r="AA8" s="160"/>
      <c r="AB8" s="160"/>
      <c r="AC8" s="138"/>
      <c r="AD8" s="166"/>
      <c r="AE8" s="167"/>
      <c r="AG8" s="279">
        <v>0</v>
      </c>
      <c r="AH8" s="145">
        <v>0</v>
      </c>
      <c r="AI8" s="107">
        <v>0</v>
      </c>
      <c r="AJ8" s="108">
        <v>0</v>
      </c>
      <c r="AK8" s="146">
        <f t="shared" si="15"/>
        <v>0</v>
      </c>
      <c r="AL8" s="235"/>
      <c r="AM8" s="316"/>
      <c r="AN8" s="316"/>
      <c r="AO8" s="317">
        <f t="shared" si="18"/>
        <v>0</v>
      </c>
      <c r="AP8" s="318">
        <f t="shared" si="19"/>
        <v>0</v>
      </c>
      <c r="AQ8" s="235"/>
      <c r="AR8" s="123">
        <v>0</v>
      </c>
      <c r="AS8" s="108">
        <v>0</v>
      </c>
      <c r="AT8" s="107">
        <v>0</v>
      </c>
      <c r="AU8" s="108">
        <v>0</v>
      </c>
      <c r="AV8" s="117">
        <f t="shared" si="20"/>
        <v>0</v>
      </c>
      <c r="AW8" s="235"/>
      <c r="AX8" s="316"/>
      <c r="AY8" s="316"/>
      <c r="AZ8" s="317">
        <f t="shared" si="23"/>
        <v>0</v>
      </c>
      <c r="BA8" s="318">
        <f t="shared" si="24"/>
        <v>0</v>
      </c>
      <c r="BB8" s="235"/>
      <c r="BC8" s="123"/>
      <c r="BD8" s="108"/>
      <c r="BE8" s="107"/>
      <c r="BF8" s="108"/>
      <c r="BG8" s="117" t="e">
        <f>+BF8/#REF!</f>
        <v>#REF!</v>
      </c>
      <c r="BH8" s="235"/>
      <c r="BI8" s="316"/>
      <c r="BJ8" s="316"/>
      <c r="BK8" s="317"/>
      <c r="BL8" s="318"/>
      <c r="BM8" s="235"/>
      <c r="BN8" s="123"/>
      <c r="BO8" s="108"/>
      <c r="BP8" s="107"/>
      <c r="BQ8" s="108"/>
      <c r="BR8" s="117" t="e">
        <f>+BQ8/#REF!</f>
        <v>#REF!</v>
      </c>
      <c r="BS8" s="235"/>
      <c r="BT8" s="316"/>
      <c r="BU8" s="316"/>
      <c r="BV8" s="317"/>
      <c r="BW8" s="318"/>
      <c r="BX8" s="235"/>
      <c r="BY8" s="123"/>
      <c r="BZ8" s="108"/>
      <c r="CA8" s="107"/>
      <c r="CB8" s="108"/>
      <c r="CC8" s="117" t="e">
        <f>+CB8/#REF!</f>
        <v>#REF!</v>
      </c>
      <c r="CD8" s="235"/>
      <c r="CE8" s="316"/>
      <c r="CF8" s="316"/>
      <c r="CG8" s="317"/>
      <c r="CH8" s="318"/>
      <c r="CI8" s="235"/>
      <c r="CJ8" s="123"/>
      <c r="CK8" s="108"/>
      <c r="CL8" s="107"/>
      <c r="CM8" s="108"/>
      <c r="CN8" s="117" t="e">
        <f>+CM8/#REF!</f>
        <v>#REF!</v>
      </c>
      <c r="CO8" s="235"/>
      <c r="CP8" s="316"/>
      <c r="CQ8" s="316"/>
      <c r="CR8" s="317" t="e">
        <f>+FO8-#REF!</f>
        <v>#REF!</v>
      </c>
      <c r="CS8" s="318">
        <f t="shared" si="3"/>
        <v>0</v>
      </c>
      <c r="CT8" s="235"/>
      <c r="CU8" s="123"/>
      <c r="CV8" s="108"/>
      <c r="CW8" s="107"/>
      <c r="CX8" s="108"/>
      <c r="CY8" s="117" t="e">
        <f>+CX8/#REF!</f>
        <v>#REF!</v>
      </c>
      <c r="CZ8" s="235"/>
      <c r="DA8" s="316"/>
      <c r="DB8" s="316"/>
      <c r="DC8" s="317" t="e">
        <f>+FO8-#REF!</f>
        <v>#REF!</v>
      </c>
      <c r="DD8" s="318">
        <f t="shared" si="4"/>
        <v>0</v>
      </c>
      <c r="DE8" s="235"/>
      <c r="DF8" s="123"/>
      <c r="DG8" s="108"/>
      <c r="DH8" s="107"/>
      <c r="DI8" s="108"/>
      <c r="DJ8" s="117" t="e">
        <f>+DI8/#REF!</f>
        <v>#REF!</v>
      </c>
      <c r="DK8" s="235"/>
      <c r="DL8" s="316"/>
      <c r="DM8" s="316"/>
      <c r="DN8" s="317" t="e">
        <f>+FO8-#REF!</f>
        <v>#REF!</v>
      </c>
      <c r="DO8" s="318">
        <f t="shared" si="5"/>
        <v>0</v>
      </c>
      <c r="DP8" s="235"/>
      <c r="DQ8" s="123"/>
      <c r="DR8" s="108"/>
      <c r="DS8" s="107"/>
      <c r="DT8" s="108"/>
      <c r="DU8" s="117" t="e">
        <f>+DT8/#REF!</f>
        <v>#REF!</v>
      </c>
      <c r="DV8" s="235"/>
      <c r="DW8" s="316"/>
      <c r="DX8" s="316"/>
      <c r="DY8" s="317" t="e">
        <f>+FZ8-#REF!</f>
        <v>#REF!</v>
      </c>
      <c r="DZ8" s="318">
        <f t="shared" si="6"/>
        <v>0</v>
      </c>
      <c r="EA8" s="235"/>
      <c r="EB8" s="123"/>
      <c r="EC8" s="108"/>
      <c r="ED8" s="107"/>
      <c r="EE8" s="108"/>
      <c r="EF8" s="117" t="e">
        <f>+EE8/#REF!</f>
        <v>#REF!</v>
      </c>
      <c r="EG8" s="235"/>
      <c r="EH8" s="316"/>
      <c r="EI8" s="316"/>
      <c r="EJ8" s="317" t="e">
        <f>+GK8-#REF!</f>
        <v>#REF!</v>
      </c>
      <c r="EK8" s="318">
        <f t="shared" si="7"/>
        <v>0</v>
      </c>
      <c r="EL8" s="235"/>
      <c r="EM8" s="123"/>
      <c r="EN8" s="108"/>
      <c r="EO8" s="107"/>
      <c r="EP8" s="108"/>
      <c r="EQ8" s="117" t="e">
        <f>+EP8/#REF!</f>
        <v>#REF!</v>
      </c>
      <c r="ER8" s="235"/>
      <c r="ES8" s="316"/>
      <c r="ET8" s="316"/>
      <c r="EU8" s="317" t="e">
        <f>+GV8-#REF!</f>
        <v>#REF!</v>
      </c>
      <c r="EV8" s="318">
        <f t="shared" si="8"/>
        <v>0</v>
      </c>
      <c r="EW8" s="235"/>
      <c r="EX8" s="123"/>
      <c r="EY8" s="108"/>
      <c r="EZ8" s="107"/>
      <c r="FA8" s="108"/>
      <c r="FB8" s="117" t="e">
        <f>+FA8/#REF!</f>
        <v>#REF!</v>
      </c>
      <c r="FC8" s="235"/>
      <c r="FD8" s="316"/>
      <c r="FE8" s="316"/>
      <c r="FF8" s="317" t="e">
        <f>+HG8-#REF!</f>
        <v>#REF!</v>
      </c>
      <c r="FG8" s="318">
        <f t="shared" si="9"/>
        <v>0</v>
      </c>
      <c r="FH8" s="235"/>
      <c r="FI8" s="279">
        <f t="shared" si="25"/>
        <v>0</v>
      </c>
      <c r="FJ8" s="145">
        <f t="shared" si="26"/>
        <v>0</v>
      </c>
      <c r="FK8" s="144">
        <f t="shared" si="27"/>
        <v>0</v>
      </c>
      <c r="FL8" s="145">
        <f t="shared" si="28"/>
        <v>0</v>
      </c>
      <c r="FM8" s="117">
        <f t="shared" si="10"/>
        <v>0</v>
      </c>
      <c r="FN8" s="235"/>
      <c r="FO8" s="285"/>
    </row>
    <row r="9" spans="1:171" ht="15" customHeight="1" x14ac:dyDescent="0.25">
      <c r="A9" s="116" t="s">
        <v>91</v>
      </c>
      <c r="B9" s="107">
        <v>2669.1666666666665</v>
      </c>
      <c r="C9" s="108">
        <v>7305379.9966666698</v>
      </c>
      <c r="D9" s="107">
        <v>15724</v>
      </c>
      <c r="E9" s="108">
        <v>11408633.549999999</v>
      </c>
      <c r="F9" s="117">
        <f t="shared" si="0"/>
        <v>0.13565732009715142</v>
      </c>
      <c r="G9" s="234"/>
      <c r="H9" s="123">
        <v>1584.5833333333333</v>
      </c>
      <c r="I9" s="108">
        <v>5156631.1891666697</v>
      </c>
      <c r="J9" s="107">
        <v>12784</v>
      </c>
      <c r="K9" s="108">
        <v>9327502.7399999984</v>
      </c>
      <c r="L9" s="117">
        <f t="shared" si="1"/>
        <v>0.1029782041955806</v>
      </c>
      <c r="M9" s="138"/>
      <c r="N9" s="160">
        <f t="shared" ref="N9:N24" si="30">+(K9+E9)/24</f>
        <v>864005.67874999996</v>
      </c>
      <c r="O9" s="160">
        <f t="shared" ref="O9:O24" si="31">+K9/12</f>
        <v>777291.8949999999</v>
      </c>
      <c r="P9" s="138"/>
      <c r="Q9" s="166">
        <f>+(K9+E9)/(C9+I9)</f>
        <v>1.6639478155478293</v>
      </c>
      <c r="R9" s="167">
        <f>+K9/I9</f>
        <v>1.8088365054293045</v>
      </c>
      <c r="S9" s="138"/>
      <c r="T9" s="235"/>
      <c r="U9" s="279">
        <v>1092.25</v>
      </c>
      <c r="V9" s="145">
        <v>3791292.6883333339</v>
      </c>
      <c r="W9" s="144">
        <v>824.5</v>
      </c>
      <c r="X9" s="145">
        <v>7057720.0600000005</v>
      </c>
      <c r="Y9" s="146">
        <f t="shared" si="2"/>
        <v>9.085813313127096E-2</v>
      </c>
      <c r="Z9" s="235"/>
      <c r="AA9" s="160">
        <f t="shared" si="11"/>
        <v>682717.61666666658</v>
      </c>
      <c r="AB9" s="160">
        <f t="shared" si="12"/>
        <v>588143.33833333338</v>
      </c>
      <c r="AC9" s="138"/>
      <c r="AD9" s="166">
        <f t="shared" si="13"/>
        <v>1.8311759268763397</v>
      </c>
      <c r="AE9" s="167">
        <f t="shared" si="14"/>
        <v>1.8615603278845243</v>
      </c>
      <c r="AG9" s="279">
        <v>655</v>
      </c>
      <c r="AH9" s="145">
        <v>2538173.7200000021</v>
      </c>
      <c r="AI9" s="107">
        <v>427</v>
      </c>
      <c r="AJ9" s="108">
        <v>368229.35000000003</v>
      </c>
      <c r="AK9" s="146">
        <f t="shared" si="15"/>
        <v>7.2741112263133317E-2</v>
      </c>
      <c r="AL9" s="235"/>
      <c r="AM9" s="316">
        <f t="shared" si="16"/>
        <v>0.62608776806599498</v>
      </c>
      <c r="AN9" s="316">
        <f t="shared" si="17"/>
        <v>0.53935820756736996</v>
      </c>
      <c r="AO9" s="317">
        <f t="shared" si="18"/>
        <v>-1.7211922895143976</v>
      </c>
      <c r="AP9" s="318">
        <f t="shared" si="19"/>
        <v>-1.690807888506213</v>
      </c>
      <c r="AQ9" s="235"/>
      <c r="AR9" s="123">
        <v>480</v>
      </c>
      <c r="AS9" s="108">
        <v>1917425.8400000017</v>
      </c>
      <c r="AT9" s="107">
        <v>330</v>
      </c>
      <c r="AU9" s="108">
        <v>257194.41999999998</v>
      </c>
      <c r="AV9" s="117">
        <f t="shared" si="20"/>
        <v>6.37024343021452E-2</v>
      </c>
      <c r="AW9" s="235"/>
      <c r="AX9" s="316">
        <f t="shared" si="21"/>
        <v>0.43729887467370016</v>
      </c>
      <c r="AY9" s="316">
        <f t="shared" si="22"/>
        <v>0.37672152251722818</v>
      </c>
      <c r="AZ9" s="317">
        <f t="shared" si="23"/>
        <v>-1.7211922895143976</v>
      </c>
      <c r="BA9" s="318">
        <f t="shared" si="24"/>
        <v>-1.690807888506213</v>
      </c>
      <c r="BB9" s="235"/>
      <c r="BC9" s="123"/>
      <c r="BD9" s="108"/>
      <c r="BE9" s="107"/>
      <c r="BF9" s="108"/>
      <c r="BG9" s="117" t="e">
        <f>+BF9/#REF!</f>
        <v>#REF!</v>
      </c>
      <c r="BH9" s="235"/>
      <c r="BI9" s="237">
        <f>+BF9/X9</f>
        <v>0</v>
      </c>
      <c r="BJ9" s="237">
        <f>+BF9/W9</f>
        <v>0</v>
      </c>
      <c r="BK9" s="166" t="e">
        <f>+FO9-#REF!</f>
        <v>#REF!</v>
      </c>
      <c r="BL9" s="167">
        <f>+FO9-Z9</f>
        <v>0.14036803837012665</v>
      </c>
      <c r="BM9" s="235"/>
      <c r="BN9" s="123"/>
      <c r="BO9" s="108"/>
      <c r="BP9" s="107"/>
      <c r="BQ9" s="108"/>
      <c r="BR9" s="117" t="e">
        <f>+BQ9/#REF!</f>
        <v>#REF!</v>
      </c>
      <c r="BS9" s="235"/>
      <c r="BT9" s="237">
        <f>+BQ9/X9</f>
        <v>0</v>
      </c>
      <c r="BU9" s="237">
        <f>+BQ9/W9</f>
        <v>0</v>
      </c>
      <c r="BV9" s="166" t="e">
        <f>+FO9-#REF!</f>
        <v>#REF!</v>
      </c>
      <c r="BW9" s="167">
        <f>+FO9-Z9</f>
        <v>0.14036803837012665</v>
      </c>
      <c r="BX9" s="235"/>
      <c r="BY9" s="123"/>
      <c r="BZ9" s="108"/>
      <c r="CA9" s="107"/>
      <c r="CB9" s="108"/>
      <c r="CC9" s="117" t="e">
        <f>+CB9/#REF!</f>
        <v>#REF!</v>
      </c>
      <c r="CD9" s="235"/>
      <c r="CE9" s="237">
        <f>+CB9/X9</f>
        <v>0</v>
      </c>
      <c r="CF9" s="237">
        <f>+CB9/W9</f>
        <v>0</v>
      </c>
      <c r="CG9" s="166" t="e">
        <f>+FO9-#REF!</f>
        <v>#REF!</v>
      </c>
      <c r="CH9" s="167">
        <f>+FO9-Z9</f>
        <v>0.14036803837012665</v>
      </c>
      <c r="CI9" s="235"/>
      <c r="CJ9" s="123"/>
      <c r="CK9" s="108"/>
      <c r="CL9" s="107"/>
      <c r="CM9" s="108"/>
      <c r="CN9" s="117" t="e">
        <f>+CM9/#REF!</f>
        <v>#REF!</v>
      </c>
      <c r="CO9" s="235"/>
      <c r="CP9" s="237">
        <f>+CM9/X9</f>
        <v>0</v>
      </c>
      <c r="CQ9" s="237">
        <f>+CM9/W9</f>
        <v>0</v>
      </c>
      <c r="CR9" s="166" t="e">
        <f>+FO9-#REF!</f>
        <v>#REF!</v>
      </c>
      <c r="CS9" s="167">
        <f t="shared" si="3"/>
        <v>0.14036803837012665</v>
      </c>
      <c r="CT9" s="235"/>
      <c r="CU9" s="123"/>
      <c r="CV9" s="108"/>
      <c r="CW9" s="107"/>
      <c r="CX9" s="108"/>
      <c r="CY9" s="117" t="e">
        <f>+CX9/#REF!</f>
        <v>#REF!</v>
      </c>
      <c r="CZ9" s="235"/>
      <c r="DA9" s="237">
        <f>+CX9/X9</f>
        <v>0</v>
      </c>
      <c r="DB9" s="237">
        <f>+CX9/W9</f>
        <v>0</v>
      </c>
      <c r="DC9" s="166" t="e">
        <f>+FO9-#REF!</f>
        <v>#REF!</v>
      </c>
      <c r="DD9" s="167">
        <f t="shared" si="4"/>
        <v>0.14036803837012665</v>
      </c>
      <c r="DE9" s="235"/>
      <c r="DF9" s="123"/>
      <c r="DG9" s="108"/>
      <c r="DH9" s="107"/>
      <c r="DI9" s="108"/>
      <c r="DJ9" s="117" t="e">
        <f>+DI9/#REF!</f>
        <v>#REF!</v>
      </c>
      <c r="DK9" s="235"/>
      <c r="DL9" s="237">
        <f>+DI9/X9</f>
        <v>0</v>
      </c>
      <c r="DM9" s="237">
        <f>+DI9/W9</f>
        <v>0</v>
      </c>
      <c r="DN9" s="166" t="e">
        <f>+FO9-#REF!</f>
        <v>#REF!</v>
      </c>
      <c r="DO9" s="167">
        <f t="shared" si="5"/>
        <v>0.14036803837012665</v>
      </c>
      <c r="DP9" s="235"/>
      <c r="DQ9" s="123"/>
      <c r="DR9" s="108"/>
      <c r="DS9" s="107"/>
      <c r="DT9" s="108"/>
      <c r="DU9" s="117" t="e">
        <f>+DT9/#REF!</f>
        <v>#REF!</v>
      </c>
      <c r="DV9" s="235"/>
      <c r="DW9" s="237">
        <f>+DT9/X9</f>
        <v>0</v>
      </c>
      <c r="DX9" s="237">
        <f>+DT9/W9</f>
        <v>0</v>
      </c>
      <c r="DY9" s="166" t="e">
        <f>+FZ9-#REF!</f>
        <v>#REF!</v>
      </c>
      <c r="DZ9" s="167">
        <f t="shared" si="6"/>
        <v>0</v>
      </c>
      <c r="EA9" s="235"/>
      <c r="EB9" s="123"/>
      <c r="EC9" s="108"/>
      <c r="ED9" s="107"/>
      <c r="EE9" s="108"/>
      <c r="EF9" s="117" t="e">
        <f>+EE9/#REF!</f>
        <v>#REF!</v>
      </c>
      <c r="EG9" s="235"/>
      <c r="EH9" s="237">
        <f>+EE9/X9</f>
        <v>0</v>
      </c>
      <c r="EI9" s="237">
        <f>+EE9/W9</f>
        <v>0</v>
      </c>
      <c r="EJ9" s="166" t="e">
        <f>+GK9-#REF!</f>
        <v>#REF!</v>
      </c>
      <c r="EK9" s="167">
        <f t="shared" si="7"/>
        <v>0</v>
      </c>
      <c r="EL9" s="235"/>
      <c r="EM9" s="123"/>
      <c r="EN9" s="108"/>
      <c r="EO9" s="107"/>
      <c r="EP9" s="108"/>
      <c r="EQ9" s="117" t="e">
        <f>+EP9/#REF!</f>
        <v>#REF!</v>
      </c>
      <c r="ER9" s="235"/>
      <c r="ES9" s="237">
        <f>+EP9/X9</f>
        <v>0</v>
      </c>
      <c r="ET9" s="237">
        <f>+EP9/W9</f>
        <v>0</v>
      </c>
      <c r="EU9" s="166" t="e">
        <f>+GV9-#REF!</f>
        <v>#REF!</v>
      </c>
      <c r="EV9" s="167">
        <f t="shared" si="8"/>
        <v>0</v>
      </c>
      <c r="EW9" s="235"/>
      <c r="EX9" s="123"/>
      <c r="EY9" s="108"/>
      <c r="EZ9" s="107"/>
      <c r="FA9" s="108"/>
      <c r="FB9" s="117" t="e">
        <f>+FA9/#REF!</f>
        <v>#REF!</v>
      </c>
      <c r="FC9" s="235"/>
      <c r="FD9" s="237">
        <f>+FA9/X9</f>
        <v>0</v>
      </c>
      <c r="FE9" s="237">
        <f>+FA9/W9</f>
        <v>0</v>
      </c>
      <c r="FF9" s="166" t="e">
        <f>+HG9-#REF!</f>
        <v>#REF!</v>
      </c>
      <c r="FG9" s="167">
        <f t="shared" si="9"/>
        <v>0</v>
      </c>
      <c r="FH9" s="235"/>
      <c r="FI9" s="279">
        <f t="shared" si="25"/>
        <v>1135</v>
      </c>
      <c r="FJ9" s="145">
        <f t="shared" si="26"/>
        <v>4455599.5600000042</v>
      </c>
      <c r="FK9" s="144">
        <f t="shared" si="27"/>
        <v>757</v>
      </c>
      <c r="FL9" s="145">
        <f t="shared" si="28"/>
        <v>625423.77</v>
      </c>
      <c r="FM9" s="117">
        <f t="shared" si="10"/>
        <v>8.0514437630048747E-3</v>
      </c>
      <c r="FN9" s="235"/>
      <c r="FO9" s="285">
        <f t="shared" si="29"/>
        <v>0.14036803837012665</v>
      </c>
    </row>
    <row r="10" spans="1:171" ht="15" customHeight="1" x14ac:dyDescent="0.25">
      <c r="A10" s="116" t="s">
        <v>52</v>
      </c>
      <c r="B10" s="107">
        <v>1857.4166666666667</v>
      </c>
      <c r="C10" s="108">
        <v>24288342.244166672</v>
      </c>
      <c r="D10" s="107">
        <v>1176</v>
      </c>
      <c r="E10" s="108">
        <v>2735343.5200000005</v>
      </c>
      <c r="F10" s="117">
        <f t="shared" si="0"/>
        <v>3.2525312504958936E-2</v>
      </c>
      <c r="G10" s="234"/>
      <c r="H10" s="123">
        <v>1478.25</v>
      </c>
      <c r="I10" s="108">
        <v>23163383.105833333</v>
      </c>
      <c r="J10" s="107">
        <v>869</v>
      </c>
      <c r="K10" s="108">
        <v>1877420.69</v>
      </c>
      <c r="L10" s="117">
        <f t="shared" si="1"/>
        <v>2.0727242496186911E-2</v>
      </c>
      <c r="M10" s="138"/>
      <c r="N10" s="160">
        <f t="shared" si="30"/>
        <v>192198.50875000004</v>
      </c>
      <c r="O10" s="160">
        <f t="shared" si="31"/>
        <v>156451.72416666665</v>
      </c>
      <c r="P10" s="138"/>
      <c r="Q10" s="166">
        <f>+(K10+E10)/(C10+I10)</f>
        <v>9.7209620429534072E-2</v>
      </c>
      <c r="R10" s="167">
        <f>+K10/I10</f>
        <v>8.1051229927082677E-2</v>
      </c>
      <c r="S10" s="138"/>
      <c r="T10" s="235"/>
      <c r="U10" s="279">
        <v>743.83333333333337</v>
      </c>
      <c r="V10" s="145">
        <v>14994798.711666664</v>
      </c>
      <c r="W10" s="144">
        <v>84.666666666666671</v>
      </c>
      <c r="X10" s="145">
        <v>1447442.7699999998</v>
      </c>
      <c r="Y10" s="146">
        <f t="shared" si="2"/>
        <v>1.8633772206679954E-2</v>
      </c>
      <c r="Z10" s="235"/>
      <c r="AA10" s="160">
        <f t="shared" si="11"/>
        <v>138535.97750000001</v>
      </c>
      <c r="AB10" s="160">
        <f t="shared" si="12"/>
        <v>120620.23083333332</v>
      </c>
      <c r="AC10" s="138"/>
      <c r="AD10" s="166">
        <f t="shared" si="13"/>
        <v>8.7133697195057674E-2</v>
      </c>
      <c r="AE10" s="167">
        <f t="shared" si="14"/>
        <v>9.6529656571769831E-2</v>
      </c>
      <c r="AG10" s="279">
        <v>126</v>
      </c>
      <c r="AH10" s="145">
        <v>4931270.8199999984</v>
      </c>
      <c r="AI10" s="107">
        <v>45</v>
      </c>
      <c r="AJ10" s="108">
        <v>39998.549999999996</v>
      </c>
      <c r="AK10" s="146">
        <f t="shared" si="15"/>
        <v>7.9014315830950206E-3</v>
      </c>
      <c r="AL10" s="235"/>
      <c r="AM10" s="316">
        <f t="shared" si="16"/>
        <v>0.33160730769341573</v>
      </c>
      <c r="AN10" s="316">
        <f t="shared" si="17"/>
        <v>0.28872319466616531</v>
      </c>
      <c r="AO10" s="317">
        <f t="shared" si="18"/>
        <v>-9.2004687762979709E-2</v>
      </c>
      <c r="AP10" s="318">
        <f t="shared" si="19"/>
        <v>-8.2608728386267552E-2</v>
      </c>
      <c r="AQ10" s="235"/>
      <c r="AR10" s="123">
        <v>221</v>
      </c>
      <c r="AS10" s="108">
        <v>8529460.6399999987</v>
      </c>
      <c r="AT10" s="107">
        <v>34</v>
      </c>
      <c r="AU10" s="108">
        <v>20910.840000000004</v>
      </c>
      <c r="AV10" s="117">
        <f t="shared" si="20"/>
        <v>5.1792391580760978E-3</v>
      </c>
      <c r="AW10" s="235"/>
      <c r="AX10" s="316">
        <f t="shared" si="21"/>
        <v>0.1733609681852914</v>
      </c>
      <c r="AY10" s="316">
        <f t="shared" si="22"/>
        <v>0.15094158483127607</v>
      </c>
      <c r="AZ10" s="317">
        <f t="shared" si="23"/>
        <v>-9.2004687762979709E-2</v>
      </c>
      <c r="BA10" s="318">
        <f t="shared" si="24"/>
        <v>-8.2608728386267552E-2</v>
      </c>
      <c r="BB10" s="235"/>
      <c r="BC10" s="123"/>
      <c r="BD10" s="108"/>
      <c r="BE10" s="107"/>
      <c r="BF10" s="108"/>
      <c r="BG10" s="117" t="e">
        <f>+BF10/#REF!</f>
        <v>#REF!</v>
      </c>
      <c r="BH10" s="235"/>
      <c r="BI10" s="237">
        <f>+BF10/X10</f>
        <v>0</v>
      </c>
      <c r="BJ10" s="237">
        <f>+BF10/W10</f>
        <v>0</v>
      </c>
      <c r="BK10" s="166" t="e">
        <f>+FO10-#REF!</f>
        <v>#REF!</v>
      </c>
      <c r="BL10" s="167">
        <f>+FO10-Z10</f>
        <v>4.5249688087901285E-3</v>
      </c>
      <c r="BM10" s="235"/>
      <c r="BN10" s="123"/>
      <c r="BO10" s="108"/>
      <c r="BP10" s="107"/>
      <c r="BQ10" s="108"/>
      <c r="BR10" s="117" t="e">
        <f>+BQ10/#REF!</f>
        <v>#REF!</v>
      </c>
      <c r="BS10" s="235"/>
      <c r="BT10" s="237">
        <f>+BQ10/X10</f>
        <v>0</v>
      </c>
      <c r="BU10" s="237">
        <f>+BQ10/W10</f>
        <v>0</v>
      </c>
      <c r="BV10" s="166" t="e">
        <f>+FO10-#REF!</f>
        <v>#REF!</v>
      </c>
      <c r="BW10" s="167">
        <f>+FO10-Z10</f>
        <v>4.5249688087901285E-3</v>
      </c>
      <c r="BX10" s="235"/>
      <c r="BY10" s="123"/>
      <c r="BZ10" s="108"/>
      <c r="CA10" s="107"/>
      <c r="CB10" s="108"/>
      <c r="CC10" s="117" t="e">
        <f>+CB10/#REF!</f>
        <v>#REF!</v>
      </c>
      <c r="CD10" s="235"/>
      <c r="CE10" s="236">
        <f>+CB10/X10</f>
        <v>0</v>
      </c>
      <c r="CF10" s="236">
        <f>+CB10/W10</f>
        <v>0</v>
      </c>
      <c r="CG10" s="166" t="e">
        <f>+FO10-#REF!</f>
        <v>#REF!</v>
      </c>
      <c r="CH10" s="167">
        <f>+FO10-Z10</f>
        <v>4.5249688087901285E-3</v>
      </c>
      <c r="CI10" s="235"/>
      <c r="CJ10" s="123"/>
      <c r="CK10" s="108"/>
      <c r="CL10" s="107"/>
      <c r="CM10" s="108"/>
      <c r="CN10" s="117" t="e">
        <f>+CM10/#REF!</f>
        <v>#REF!</v>
      </c>
      <c r="CO10" s="235"/>
      <c r="CP10" s="237">
        <f>+CM10/X10</f>
        <v>0</v>
      </c>
      <c r="CQ10" s="237">
        <f>+CM10/W10</f>
        <v>0</v>
      </c>
      <c r="CR10" s="166" t="e">
        <f>+FO10-#REF!</f>
        <v>#REF!</v>
      </c>
      <c r="CS10" s="167">
        <f t="shared" si="3"/>
        <v>4.5249688087901285E-3</v>
      </c>
      <c r="CT10" s="235"/>
      <c r="CU10" s="123"/>
      <c r="CV10" s="108"/>
      <c r="CW10" s="107"/>
      <c r="CX10" s="108"/>
      <c r="CY10" s="117" t="e">
        <f>+CX10/#REF!</f>
        <v>#REF!</v>
      </c>
      <c r="CZ10" s="235"/>
      <c r="DA10" s="236">
        <f>+CX10/X10</f>
        <v>0</v>
      </c>
      <c r="DB10" s="236">
        <f>+CX10/W10</f>
        <v>0</v>
      </c>
      <c r="DC10" s="166" t="e">
        <f>+FO10-#REF!</f>
        <v>#REF!</v>
      </c>
      <c r="DD10" s="167">
        <f t="shared" si="4"/>
        <v>4.5249688087901285E-3</v>
      </c>
      <c r="DE10" s="235"/>
      <c r="DF10" s="123"/>
      <c r="DG10" s="108"/>
      <c r="DH10" s="107"/>
      <c r="DI10" s="108"/>
      <c r="DJ10" s="117" t="e">
        <f>+DI10/#REF!</f>
        <v>#REF!</v>
      </c>
      <c r="DK10" s="235"/>
      <c r="DL10" s="237">
        <f>+DI10/X10</f>
        <v>0</v>
      </c>
      <c r="DM10" s="237">
        <f>+DI10/W10</f>
        <v>0</v>
      </c>
      <c r="DN10" s="166" t="e">
        <f>+FO10-#REF!</f>
        <v>#REF!</v>
      </c>
      <c r="DO10" s="167">
        <f t="shared" si="5"/>
        <v>4.5249688087901285E-3</v>
      </c>
      <c r="DP10" s="235"/>
      <c r="DQ10" s="123"/>
      <c r="DR10" s="108"/>
      <c r="DS10" s="107"/>
      <c r="DT10" s="108"/>
      <c r="DU10" s="117" t="e">
        <f>+DT10/#REF!</f>
        <v>#REF!</v>
      </c>
      <c r="DV10" s="235"/>
      <c r="DW10" s="237">
        <f>+DT10/X10</f>
        <v>0</v>
      </c>
      <c r="DX10" s="237">
        <f>+DT10/W10</f>
        <v>0</v>
      </c>
      <c r="DY10" s="166" t="e">
        <f>+FZ10-#REF!</f>
        <v>#REF!</v>
      </c>
      <c r="DZ10" s="167">
        <f t="shared" si="6"/>
        <v>0</v>
      </c>
      <c r="EA10" s="235"/>
      <c r="EB10" s="123"/>
      <c r="EC10" s="108"/>
      <c r="ED10" s="107"/>
      <c r="EE10" s="108"/>
      <c r="EF10" s="117" t="e">
        <f>+EE10/#REF!</f>
        <v>#REF!</v>
      </c>
      <c r="EG10" s="235"/>
      <c r="EH10" s="237">
        <f>+EE10/X10</f>
        <v>0</v>
      </c>
      <c r="EI10" s="237">
        <f>+EE10/W10</f>
        <v>0</v>
      </c>
      <c r="EJ10" s="166" t="e">
        <f>+GK10-#REF!</f>
        <v>#REF!</v>
      </c>
      <c r="EK10" s="167">
        <f t="shared" si="7"/>
        <v>0</v>
      </c>
      <c r="EL10" s="235"/>
      <c r="EM10" s="123"/>
      <c r="EN10" s="108"/>
      <c r="EO10" s="107"/>
      <c r="EP10" s="108"/>
      <c r="EQ10" s="117" t="e">
        <f>+EP10/#REF!</f>
        <v>#REF!</v>
      </c>
      <c r="ER10" s="235"/>
      <c r="ES10" s="237">
        <f>+EP10/X10</f>
        <v>0</v>
      </c>
      <c r="ET10" s="237">
        <f>+EP10/W10</f>
        <v>0</v>
      </c>
      <c r="EU10" s="166" t="e">
        <f>+GV10-#REF!</f>
        <v>#REF!</v>
      </c>
      <c r="EV10" s="167">
        <f t="shared" si="8"/>
        <v>0</v>
      </c>
      <c r="EW10" s="235"/>
      <c r="EX10" s="123"/>
      <c r="EY10" s="108"/>
      <c r="EZ10" s="107"/>
      <c r="FA10" s="108"/>
      <c r="FB10" s="117" t="e">
        <f>+FA10/#REF!</f>
        <v>#REF!</v>
      </c>
      <c r="FC10" s="235"/>
      <c r="FD10" s="237">
        <f>+FA10/X10</f>
        <v>0</v>
      </c>
      <c r="FE10" s="237">
        <f>+FA10/W10</f>
        <v>0</v>
      </c>
      <c r="FF10" s="166" t="e">
        <f>+HG10-#REF!</f>
        <v>#REF!</v>
      </c>
      <c r="FG10" s="167">
        <f t="shared" si="9"/>
        <v>0</v>
      </c>
      <c r="FH10" s="235"/>
      <c r="FI10" s="279">
        <f t="shared" si="25"/>
        <v>347</v>
      </c>
      <c r="FJ10" s="145">
        <f t="shared" si="26"/>
        <v>13460731.459999997</v>
      </c>
      <c r="FK10" s="144">
        <f t="shared" si="27"/>
        <v>79</v>
      </c>
      <c r="FL10" s="145">
        <f t="shared" si="28"/>
        <v>60909.39</v>
      </c>
      <c r="FM10" s="117">
        <f t="shared" si="10"/>
        <v>7.8412198536031248E-4</v>
      </c>
      <c r="FN10" s="235"/>
      <c r="FO10" s="285">
        <f t="shared" si="29"/>
        <v>4.5249688087901285E-3</v>
      </c>
    </row>
    <row r="11" spans="1:171" ht="15" customHeight="1" x14ac:dyDescent="0.25">
      <c r="A11" s="116" t="s">
        <v>53</v>
      </c>
      <c r="B11" s="107">
        <v>9762</v>
      </c>
      <c r="C11" s="108">
        <v>400173628.66000021</v>
      </c>
      <c r="D11" s="107">
        <v>12711</v>
      </c>
      <c r="E11" s="108">
        <v>17243811.990000006</v>
      </c>
      <c r="F11" s="117">
        <f t="shared" si="0"/>
        <v>0.20504202475874325</v>
      </c>
      <c r="G11" s="234"/>
      <c r="H11" s="123">
        <v>12126.583333333334</v>
      </c>
      <c r="I11" s="108">
        <v>429677224.8350001</v>
      </c>
      <c r="J11" s="107">
        <v>13211</v>
      </c>
      <c r="K11" s="108">
        <v>17351408.77</v>
      </c>
      <c r="L11" s="117">
        <f t="shared" si="1"/>
        <v>0.19156434098223041</v>
      </c>
      <c r="M11" s="138"/>
      <c r="N11" s="160">
        <f t="shared" si="30"/>
        <v>1441467.531666667</v>
      </c>
      <c r="O11" s="160">
        <f t="shared" si="31"/>
        <v>1445950.7308333332</v>
      </c>
      <c r="P11" s="138"/>
      <c r="Q11" s="166">
        <f>+(K11+E11)/(C11+I11)</f>
        <v>4.168848006156619E-2</v>
      </c>
      <c r="R11" s="167">
        <f>+K11/I11</f>
        <v>4.0382426079630114E-2</v>
      </c>
      <c r="S11" s="138"/>
      <c r="T11" s="235"/>
      <c r="U11" s="279">
        <v>8052.833333333333</v>
      </c>
      <c r="V11" s="145">
        <v>292457044.63</v>
      </c>
      <c r="W11" s="144">
        <v>951.91666666666663</v>
      </c>
      <c r="X11" s="145">
        <v>16991533.850000005</v>
      </c>
      <c r="Y11" s="146">
        <f t="shared" si="2"/>
        <v>0.21874189278170342</v>
      </c>
      <c r="Z11" s="235"/>
      <c r="AA11" s="160">
        <f t="shared" si="11"/>
        <v>1430955.9425000001</v>
      </c>
      <c r="AB11" s="160">
        <f t="shared" si="12"/>
        <v>1415961.154166667</v>
      </c>
      <c r="AC11" s="138"/>
      <c r="AD11" s="166">
        <f t="shared" si="13"/>
        <v>4.7557558299294242E-2</v>
      </c>
      <c r="AE11" s="167">
        <f t="shared" si="14"/>
        <v>5.8099246238013269E-2</v>
      </c>
      <c r="AG11" s="279">
        <v>1734</v>
      </c>
      <c r="AH11" s="145">
        <v>76987540.26000005</v>
      </c>
      <c r="AI11" s="107">
        <v>874</v>
      </c>
      <c r="AJ11" s="108">
        <v>1575052.8999999997</v>
      </c>
      <c r="AK11" s="146">
        <f t="shared" si="15"/>
        <v>0.31114059707427905</v>
      </c>
      <c r="AL11" s="235"/>
      <c r="AM11" s="236">
        <f t="shared" si="16"/>
        <v>1.112356010166792</v>
      </c>
      <c r="AN11" s="236">
        <f t="shared" si="17"/>
        <v>1.1006997862200076</v>
      </c>
      <c r="AO11" s="317">
        <f t="shared" si="18"/>
        <v>-5.01755292834428E-2</v>
      </c>
      <c r="AP11" s="318">
        <f t="shared" si="19"/>
        <v>-3.9633841344723773E-2</v>
      </c>
      <c r="AQ11" s="235"/>
      <c r="AR11" s="123">
        <v>6379</v>
      </c>
      <c r="AS11" s="108">
        <v>272443350.04999965</v>
      </c>
      <c r="AT11" s="107">
        <v>973</v>
      </c>
      <c r="AU11" s="108">
        <v>1193738.5699999994</v>
      </c>
      <c r="AV11" s="117">
        <f t="shared" si="20"/>
        <v>0.29566758419316297</v>
      </c>
      <c r="AW11" s="235"/>
      <c r="AX11" s="316">
        <f t="shared" si="21"/>
        <v>0.84305884132997144</v>
      </c>
      <c r="AY11" s="316">
        <f t="shared" si="22"/>
        <v>0.83422454496707832</v>
      </c>
      <c r="AZ11" s="317">
        <f t="shared" si="23"/>
        <v>-5.01755292834428E-2</v>
      </c>
      <c r="BA11" s="318">
        <f t="shared" si="24"/>
        <v>-3.9633841344723773E-2</v>
      </c>
      <c r="BB11" s="235"/>
      <c r="BC11" s="123"/>
      <c r="BD11" s="108"/>
      <c r="BE11" s="107"/>
      <c r="BF11" s="108"/>
      <c r="BG11" s="117" t="e">
        <f>+BF11/#REF!</f>
        <v>#REF!</v>
      </c>
      <c r="BH11" s="235"/>
      <c r="BI11" s="236">
        <f>+BF11/X11</f>
        <v>0</v>
      </c>
      <c r="BJ11" s="236">
        <f>+BF11/W11</f>
        <v>0</v>
      </c>
      <c r="BK11" s="166" t="e">
        <f>+FO11-#REF!</f>
        <v>#REF!</v>
      </c>
      <c r="BL11" s="167">
        <f>+FO11-Z11</f>
        <v>7.9237169545704703E-3</v>
      </c>
      <c r="BM11" s="235"/>
      <c r="BN11" s="123"/>
      <c r="BO11" s="108"/>
      <c r="BP11" s="107"/>
      <c r="BQ11" s="108"/>
      <c r="BR11" s="117" t="e">
        <f>+BQ11/#REF!</f>
        <v>#REF!</v>
      </c>
      <c r="BS11" s="235"/>
      <c r="BT11" s="236">
        <f>+BQ11/X11</f>
        <v>0</v>
      </c>
      <c r="BU11" s="236">
        <f>+BQ11/W11</f>
        <v>0</v>
      </c>
      <c r="BV11" s="166" t="e">
        <f>+FO11-#REF!</f>
        <v>#REF!</v>
      </c>
      <c r="BW11" s="167">
        <f>+FO11-Z11</f>
        <v>7.9237169545704703E-3</v>
      </c>
      <c r="BX11" s="235"/>
      <c r="BY11" s="123"/>
      <c r="BZ11" s="108"/>
      <c r="CA11" s="107"/>
      <c r="CB11" s="108"/>
      <c r="CC11" s="117" t="e">
        <f>+CB11/#REF!</f>
        <v>#REF!</v>
      </c>
      <c r="CD11" s="235"/>
      <c r="CE11" s="237">
        <f>+CB11/X11</f>
        <v>0</v>
      </c>
      <c r="CF11" s="237">
        <f>+CB11/W11</f>
        <v>0</v>
      </c>
      <c r="CG11" s="166" t="e">
        <f>+FO11-#REF!</f>
        <v>#REF!</v>
      </c>
      <c r="CH11" s="167">
        <f>+FO11-Z11</f>
        <v>7.9237169545704703E-3</v>
      </c>
      <c r="CI11" s="235"/>
      <c r="CJ11" s="123"/>
      <c r="CK11" s="108"/>
      <c r="CL11" s="107"/>
      <c r="CM11" s="108"/>
      <c r="CN11" s="117" t="e">
        <f>+CM11/#REF!</f>
        <v>#REF!</v>
      </c>
      <c r="CO11" s="235"/>
      <c r="CP11" s="237">
        <f>+CM11/X11</f>
        <v>0</v>
      </c>
      <c r="CQ11" s="237">
        <f>+CM11/W11</f>
        <v>0</v>
      </c>
      <c r="CR11" s="166" t="e">
        <f>+FO11-#REF!</f>
        <v>#REF!</v>
      </c>
      <c r="CS11" s="167">
        <f t="shared" si="3"/>
        <v>7.9237169545704703E-3</v>
      </c>
      <c r="CT11" s="235"/>
      <c r="CU11" s="123"/>
      <c r="CV11" s="108"/>
      <c r="CW11" s="107"/>
      <c r="CX11" s="108"/>
      <c r="CY11" s="117" t="e">
        <f>+CX11/#REF!</f>
        <v>#REF!</v>
      </c>
      <c r="CZ11" s="235"/>
      <c r="DA11" s="236">
        <f>+CX11/X11</f>
        <v>0</v>
      </c>
      <c r="DB11" s="236">
        <f>+CX11/W11</f>
        <v>0</v>
      </c>
      <c r="DC11" s="166" t="e">
        <f>+FO11-#REF!</f>
        <v>#REF!</v>
      </c>
      <c r="DD11" s="167">
        <f t="shared" si="4"/>
        <v>7.9237169545704703E-3</v>
      </c>
      <c r="DE11" s="235"/>
      <c r="DF11" s="123"/>
      <c r="DG11" s="108"/>
      <c r="DH11" s="107"/>
      <c r="DI11" s="108"/>
      <c r="DJ11" s="117" t="e">
        <f>+DI11/#REF!</f>
        <v>#REF!</v>
      </c>
      <c r="DK11" s="235"/>
      <c r="DL11" s="237">
        <f>+DI11/X11</f>
        <v>0</v>
      </c>
      <c r="DM11" s="237">
        <f>+DI11/W11</f>
        <v>0</v>
      </c>
      <c r="DN11" s="166" t="e">
        <f>+FO11-#REF!</f>
        <v>#REF!</v>
      </c>
      <c r="DO11" s="167">
        <f t="shared" si="5"/>
        <v>7.9237169545704703E-3</v>
      </c>
      <c r="DP11" s="235"/>
      <c r="DQ11" s="123"/>
      <c r="DR11" s="108"/>
      <c r="DS11" s="107"/>
      <c r="DT11" s="108"/>
      <c r="DU11" s="117" t="e">
        <f>+DT11/#REF!</f>
        <v>#REF!</v>
      </c>
      <c r="DV11" s="235"/>
      <c r="DW11" s="237">
        <f>+DT11/X11</f>
        <v>0</v>
      </c>
      <c r="DX11" s="237">
        <f>+DT11/W11</f>
        <v>0</v>
      </c>
      <c r="DY11" s="166" t="e">
        <f>+FZ11-#REF!</f>
        <v>#REF!</v>
      </c>
      <c r="DZ11" s="167">
        <f t="shared" si="6"/>
        <v>0</v>
      </c>
      <c r="EA11" s="235"/>
      <c r="EB11" s="123"/>
      <c r="EC11" s="108"/>
      <c r="ED11" s="107"/>
      <c r="EE11" s="108"/>
      <c r="EF11" s="117" t="e">
        <f>+EE11/#REF!</f>
        <v>#REF!</v>
      </c>
      <c r="EG11" s="235"/>
      <c r="EH11" s="237">
        <f>+EE11/X11</f>
        <v>0</v>
      </c>
      <c r="EI11" s="237">
        <f>+EE11/W11</f>
        <v>0</v>
      </c>
      <c r="EJ11" s="166" t="e">
        <f>+GK11-#REF!</f>
        <v>#REF!</v>
      </c>
      <c r="EK11" s="167">
        <f t="shared" si="7"/>
        <v>0</v>
      </c>
      <c r="EL11" s="235"/>
      <c r="EM11" s="123"/>
      <c r="EN11" s="108"/>
      <c r="EO11" s="107"/>
      <c r="EP11" s="108"/>
      <c r="EQ11" s="117" t="e">
        <f>+EP11/#REF!</f>
        <v>#REF!</v>
      </c>
      <c r="ER11" s="235"/>
      <c r="ES11" s="237">
        <f>+EP11/X11</f>
        <v>0</v>
      </c>
      <c r="ET11" s="237">
        <f>+EP11/W11</f>
        <v>0</v>
      </c>
      <c r="EU11" s="166" t="e">
        <f>+GV11-#REF!</f>
        <v>#REF!</v>
      </c>
      <c r="EV11" s="167">
        <f t="shared" si="8"/>
        <v>0</v>
      </c>
      <c r="EW11" s="235"/>
      <c r="EX11" s="123"/>
      <c r="EY11" s="108"/>
      <c r="EZ11" s="107"/>
      <c r="FA11" s="108"/>
      <c r="FB11" s="117" t="e">
        <f>+FA11/#REF!</f>
        <v>#REF!</v>
      </c>
      <c r="FC11" s="235"/>
      <c r="FD11" s="237">
        <f>+FA11/X11</f>
        <v>0</v>
      </c>
      <c r="FE11" s="237">
        <f>+FA11/W11</f>
        <v>0</v>
      </c>
      <c r="FF11" s="166" t="e">
        <f>+HG11-#REF!</f>
        <v>#REF!</v>
      </c>
      <c r="FG11" s="167">
        <f t="shared" si="9"/>
        <v>0</v>
      </c>
      <c r="FH11" s="235"/>
      <c r="FI11" s="279">
        <f t="shared" si="25"/>
        <v>8113</v>
      </c>
      <c r="FJ11" s="145">
        <f t="shared" si="26"/>
        <v>349430890.3099997</v>
      </c>
      <c r="FK11" s="144">
        <f t="shared" si="27"/>
        <v>1847</v>
      </c>
      <c r="FL11" s="145">
        <f t="shared" si="28"/>
        <v>2768791.4699999988</v>
      </c>
      <c r="FM11" s="117">
        <f t="shared" si="10"/>
        <v>3.5644262149154622E-2</v>
      </c>
      <c r="FN11" s="235"/>
      <c r="FO11" s="285">
        <f t="shared" si="29"/>
        <v>7.9237169545704703E-3</v>
      </c>
    </row>
    <row r="12" spans="1:171" ht="15" customHeight="1" x14ac:dyDescent="0.25">
      <c r="A12" s="116" t="s">
        <v>291</v>
      </c>
      <c r="B12" s="107"/>
      <c r="C12" s="108"/>
      <c r="D12" s="107"/>
      <c r="E12" s="108"/>
      <c r="F12" s="117"/>
      <c r="G12" s="234"/>
      <c r="H12" s="123"/>
      <c r="I12" s="108"/>
      <c r="J12" s="107"/>
      <c r="K12" s="108"/>
      <c r="L12" s="117"/>
      <c r="M12" s="138"/>
      <c r="N12" s="160"/>
      <c r="O12" s="160"/>
      <c r="P12" s="138"/>
      <c r="Q12" s="166"/>
      <c r="R12" s="167"/>
      <c r="S12" s="138"/>
      <c r="T12" s="235"/>
      <c r="U12" s="123">
        <v>5753</v>
      </c>
      <c r="V12" s="108">
        <v>167794338.42666659</v>
      </c>
      <c r="W12" s="107">
        <v>169.33333333333334</v>
      </c>
      <c r="X12" s="108">
        <v>387851.73</v>
      </c>
      <c r="Y12" s="146">
        <f t="shared" si="2"/>
        <v>4.9930407865360635E-3</v>
      </c>
      <c r="Z12" s="235"/>
      <c r="AA12" s="160">
        <f t="shared" si="11"/>
        <v>16160.488749999999</v>
      </c>
      <c r="AB12" s="160">
        <f t="shared" si="12"/>
        <v>32320.977499999997</v>
      </c>
      <c r="AC12" s="138"/>
      <c r="AD12" s="166">
        <f t="shared" si="13"/>
        <v>2.3114708972705182E-3</v>
      </c>
      <c r="AE12" s="167">
        <f t="shared" si="14"/>
        <v>2.3114708972705182E-3</v>
      </c>
      <c r="AG12" s="279">
        <v>5523</v>
      </c>
      <c r="AH12" s="145">
        <v>158956874.91000006</v>
      </c>
      <c r="AI12" s="107">
        <v>177</v>
      </c>
      <c r="AJ12" s="108">
        <v>79783.73</v>
      </c>
      <c r="AK12" s="146">
        <f t="shared" si="15"/>
        <v>1.5760713426839868E-2</v>
      </c>
      <c r="AL12" s="235"/>
      <c r="AM12" s="236">
        <f t="shared" si="16"/>
        <v>2.468481344662302</v>
      </c>
      <c r="AN12" s="236">
        <f t="shared" si="17"/>
        <v>4.9369626893246039</v>
      </c>
      <c r="AO12" s="317">
        <f t="shared" si="18"/>
        <v>-1.8147462003033099E-3</v>
      </c>
      <c r="AP12" s="318">
        <f t="shared" si="19"/>
        <v>-1.8147462003033099E-3</v>
      </c>
      <c r="AQ12" s="235"/>
      <c r="AR12" s="123">
        <v>5325</v>
      </c>
      <c r="AS12" s="108">
        <v>155093223.57000005</v>
      </c>
      <c r="AT12" s="107">
        <v>154</v>
      </c>
      <c r="AU12" s="108">
        <v>76212.71000000005</v>
      </c>
      <c r="AV12" s="117">
        <f t="shared" si="20"/>
        <v>1.8876518206590361E-2</v>
      </c>
      <c r="AW12" s="235"/>
      <c r="AX12" s="236">
        <f t="shared" si="21"/>
        <v>2.3579952060546452</v>
      </c>
      <c r="AY12" s="236">
        <f t="shared" si="22"/>
        <v>4.7159904121092904</v>
      </c>
      <c r="AZ12" s="317">
        <f t="shared" si="23"/>
        <v>-1.8147462003033099E-3</v>
      </c>
      <c r="BA12" s="318">
        <f t="shared" si="24"/>
        <v>-1.8147462003033099E-3</v>
      </c>
      <c r="BB12" s="235"/>
      <c r="BC12" s="123"/>
      <c r="BD12" s="108"/>
      <c r="BE12" s="107"/>
      <c r="BF12" s="108"/>
      <c r="BG12" s="117"/>
      <c r="BH12" s="235"/>
      <c r="BI12" s="236"/>
      <c r="BJ12" s="236"/>
      <c r="BK12" s="166"/>
      <c r="BL12" s="167"/>
      <c r="BM12" s="235"/>
      <c r="BN12" s="123"/>
      <c r="BO12" s="108"/>
      <c r="BP12" s="107"/>
      <c r="BQ12" s="108"/>
      <c r="BR12" s="117"/>
      <c r="BS12" s="235"/>
      <c r="BT12" s="236"/>
      <c r="BU12" s="236"/>
      <c r="BV12" s="166"/>
      <c r="BW12" s="167"/>
      <c r="BX12" s="235"/>
      <c r="BY12" s="123"/>
      <c r="BZ12" s="108"/>
      <c r="CA12" s="107"/>
      <c r="CB12" s="108"/>
      <c r="CC12" s="117"/>
      <c r="CD12" s="235"/>
      <c r="CE12" s="237"/>
      <c r="CF12" s="237"/>
      <c r="CG12" s="166"/>
      <c r="CH12" s="167"/>
      <c r="CI12" s="235"/>
      <c r="CJ12" s="123"/>
      <c r="CK12" s="108"/>
      <c r="CL12" s="107"/>
      <c r="CM12" s="108"/>
      <c r="CN12" s="117"/>
      <c r="CO12" s="235"/>
      <c r="CP12" s="237"/>
      <c r="CQ12" s="237"/>
      <c r="CR12" s="166"/>
      <c r="CS12" s="167"/>
      <c r="CT12" s="235"/>
      <c r="CU12" s="123"/>
      <c r="CV12" s="108"/>
      <c r="CW12" s="107"/>
      <c r="CX12" s="108"/>
      <c r="CY12" s="117"/>
      <c r="CZ12" s="235"/>
      <c r="DA12" s="236"/>
      <c r="DB12" s="236"/>
      <c r="DC12" s="166"/>
      <c r="DD12" s="167"/>
      <c r="DE12" s="235"/>
      <c r="DF12" s="123"/>
      <c r="DG12" s="108"/>
      <c r="DH12" s="107"/>
      <c r="DI12" s="108"/>
      <c r="DJ12" s="117"/>
      <c r="DK12" s="235"/>
      <c r="DL12" s="237"/>
      <c r="DM12" s="237"/>
      <c r="DN12" s="166"/>
      <c r="DO12" s="167"/>
      <c r="DP12" s="235"/>
      <c r="DQ12" s="123"/>
      <c r="DR12" s="108"/>
      <c r="DS12" s="107"/>
      <c r="DT12" s="108"/>
      <c r="DU12" s="117"/>
      <c r="DV12" s="235"/>
      <c r="DW12" s="237"/>
      <c r="DX12" s="237"/>
      <c r="DY12" s="166"/>
      <c r="DZ12" s="167"/>
      <c r="EA12" s="235"/>
      <c r="EB12" s="123"/>
      <c r="EC12" s="108"/>
      <c r="ED12" s="107"/>
      <c r="EE12" s="108"/>
      <c r="EF12" s="117" t="e">
        <f>+EE12/#REF!</f>
        <v>#REF!</v>
      </c>
      <c r="EG12" s="235"/>
      <c r="EH12" s="316"/>
      <c r="EI12" s="316"/>
      <c r="EJ12" s="166" t="e">
        <f>+GK12-#REF!</f>
        <v>#REF!</v>
      </c>
      <c r="EK12" s="167">
        <f t="shared" si="7"/>
        <v>0</v>
      </c>
      <c r="EL12" s="235"/>
      <c r="EM12" s="123"/>
      <c r="EN12" s="108"/>
      <c r="EO12" s="107"/>
      <c r="EP12" s="108"/>
      <c r="EQ12" s="117" t="e">
        <f>+EP12/#REF!</f>
        <v>#REF!</v>
      </c>
      <c r="ER12" s="235"/>
      <c r="ES12" s="316"/>
      <c r="ET12" s="316"/>
      <c r="EU12" s="166" t="e">
        <f>+GV12-#REF!</f>
        <v>#REF!</v>
      </c>
      <c r="EV12" s="167">
        <f t="shared" si="8"/>
        <v>0</v>
      </c>
      <c r="EW12" s="235"/>
      <c r="EX12" s="123"/>
      <c r="EY12" s="108"/>
      <c r="EZ12" s="107"/>
      <c r="FA12" s="108"/>
      <c r="FB12" s="117" t="e">
        <f>+FA12/#REF!</f>
        <v>#REF!</v>
      </c>
      <c r="FC12" s="235"/>
      <c r="FD12" s="316"/>
      <c r="FE12" s="316"/>
      <c r="FF12" s="166" t="e">
        <f>+HG12-#REF!</f>
        <v>#REF!</v>
      </c>
      <c r="FG12" s="167">
        <f t="shared" si="9"/>
        <v>0</v>
      </c>
      <c r="FH12" s="235"/>
      <c r="FI12" s="123">
        <f t="shared" si="25"/>
        <v>10848</v>
      </c>
      <c r="FJ12" s="108">
        <f t="shared" si="26"/>
        <v>314050098.48000014</v>
      </c>
      <c r="FK12" s="107">
        <f t="shared" si="27"/>
        <v>331</v>
      </c>
      <c r="FL12" s="108">
        <f t="shared" si="28"/>
        <v>155996.44000000006</v>
      </c>
      <c r="FM12" s="117"/>
      <c r="FN12" s="235"/>
      <c r="FO12" s="285">
        <f t="shared" si="29"/>
        <v>4.9672469696720848E-4</v>
      </c>
    </row>
    <row r="13" spans="1:171" ht="15" customHeight="1" x14ac:dyDescent="0.25">
      <c r="A13" s="116" t="s">
        <v>54</v>
      </c>
      <c r="B13" s="107">
        <v>15768.666666666668</v>
      </c>
      <c r="C13" s="108">
        <v>285472072.27500004</v>
      </c>
      <c r="D13" s="107">
        <v>15151</v>
      </c>
      <c r="E13" s="108">
        <v>12236401.649999999</v>
      </c>
      <c r="F13" s="117">
        <f>+E13/$E$26</f>
        <v>0.14550011166511365</v>
      </c>
      <c r="G13" s="234"/>
      <c r="H13" s="123">
        <v>9815.5</v>
      </c>
      <c r="I13" s="108">
        <v>151046756.51000005</v>
      </c>
      <c r="J13" s="107">
        <v>15254</v>
      </c>
      <c r="K13" s="108">
        <v>10843749.73</v>
      </c>
      <c r="L13" s="117">
        <f>+K13/$K$26</f>
        <v>0.11971798937704867</v>
      </c>
      <c r="M13" s="138"/>
      <c r="N13" s="160">
        <f t="shared" si="30"/>
        <v>961672.97416666662</v>
      </c>
      <c r="O13" s="160">
        <f t="shared" si="31"/>
        <v>903645.81083333341</v>
      </c>
      <c r="P13" s="138"/>
      <c r="Q13" s="166">
        <f>+(K13+E13)/(C13+I13)</f>
        <v>5.2873209259359885E-2</v>
      </c>
      <c r="R13" s="167">
        <f>+K13/I13</f>
        <v>7.1790682438666528E-2</v>
      </c>
      <c r="S13" s="138"/>
      <c r="T13" s="235"/>
      <c r="U13" s="279">
        <v>3743.1666666666665</v>
      </c>
      <c r="V13" s="145">
        <v>134287614.31083345</v>
      </c>
      <c r="W13" s="144">
        <v>755.66666666666663</v>
      </c>
      <c r="X13" s="145">
        <v>5758258.1799999988</v>
      </c>
      <c r="Y13" s="146">
        <f t="shared" si="2"/>
        <v>7.4129404945918173E-2</v>
      </c>
      <c r="Z13" s="235"/>
      <c r="AA13" s="160">
        <f t="shared" si="11"/>
        <v>691750.32958333334</v>
      </c>
      <c r="AB13" s="160">
        <f t="shared" si="12"/>
        <v>479854.84833333321</v>
      </c>
      <c r="AC13" s="138"/>
      <c r="AD13" s="166">
        <f t="shared" si="13"/>
        <v>5.81843955995918E-2</v>
      </c>
      <c r="AE13" s="167">
        <f t="shared" si="14"/>
        <v>4.2880039306316425E-2</v>
      </c>
      <c r="AG13" s="279">
        <v>261</v>
      </c>
      <c r="AH13" s="145">
        <v>14227336.44999999</v>
      </c>
      <c r="AI13" s="107">
        <v>244</v>
      </c>
      <c r="AJ13" s="108">
        <v>283277.27</v>
      </c>
      <c r="AK13" s="146">
        <f t="shared" si="15"/>
        <v>5.5959427728028546E-2</v>
      </c>
      <c r="AL13" s="235"/>
      <c r="AM13" s="316">
        <f t="shared" si="16"/>
        <v>0.59033949742072889</v>
      </c>
      <c r="AN13" s="316">
        <f t="shared" si="17"/>
        <v>0.40950796535308964</v>
      </c>
      <c r="AO13" s="317">
        <f t="shared" si="18"/>
        <v>-3.3664538679472708E-2</v>
      </c>
      <c r="AP13" s="318">
        <f t="shared" si="19"/>
        <v>-4.8968894972748082E-2</v>
      </c>
      <c r="AQ13" s="235"/>
      <c r="AR13" s="123">
        <v>1306</v>
      </c>
      <c r="AS13" s="108">
        <v>48376704.650000043</v>
      </c>
      <c r="AT13" s="107">
        <v>427</v>
      </c>
      <c r="AU13" s="108">
        <v>293650.31</v>
      </c>
      <c r="AV13" s="117">
        <f t="shared" si="20"/>
        <v>7.2731902895014494E-2</v>
      </c>
      <c r="AW13" s="235"/>
      <c r="AX13" s="316">
        <f t="shared" si="21"/>
        <v>0.61195653439769881</v>
      </c>
      <c r="AY13" s="316">
        <f t="shared" si="22"/>
        <v>0.42450331780380413</v>
      </c>
      <c r="AZ13" s="317">
        <f t="shared" si="23"/>
        <v>-3.3664538679472708E-2</v>
      </c>
      <c r="BA13" s="318">
        <f t="shared" si="24"/>
        <v>-4.8968894972748082E-2</v>
      </c>
      <c r="BB13" s="235"/>
      <c r="BC13" s="123"/>
      <c r="BD13" s="108"/>
      <c r="BE13" s="107"/>
      <c r="BF13" s="108"/>
      <c r="BG13" s="117" t="e">
        <f>+BF13/#REF!</f>
        <v>#REF!</v>
      </c>
      <c r="BH13" s="235"/>
      <c r="BI13" s="237">
        <f>+BF13/X13</f>
        <v>0</v>
      </c>
      <c r="BJ13" s="237">
        <f>+BF13/W13</f>
        <v>0</v>
      </c>
      <c r="BK13" s="166" t="e">
        <f>+FO13-#REF!</f>
        <v>#REF!</v>
      </c>
      <c r="BL13" s="167">
        <f>+FO13-Z13</f>
        <v>9.2155006268437156E-3</v>
      </c>
      <c r="BM13" s="235"/>
      <c r="BN13" s="123"/>
      <c r="BO13" s="108"/>
      <c r="BP13" s="107"/>
      <c r="BQ13" s="108"/>
      <c r="BR13" s="117" t="e">
        <f>+BQ13/#REF!</f>
        <v>#REF!</v>
      </c>
      <c r="BS13" s="235"/>
      <c r="BT13" s="237">
        <f>+BQ13/X13</f>
        <v>0</v>
      </c>
      <c r="BU13" s="237">
        <f>+BQ13/W13</f>
        <v>0</v>
      </c>
      <c r="BV13" s="166" t="e">
        <f>+FO13-#REF!</f>
        <v>#REF!</v>
      </c>
      <c r="BW13" s="167">
        <f>+FO13-Z13</f>
        <v>9.2155006268437156E-3</v>
      </c>
      <c r="BX13" s="235"/>
      <c r="BY13" s="123"/>
      <c r="BZ13" s="108"/>
      <c r="CA13" s="107"/>
      <c r="CB13" s="108"/>
      <c r="CC13" s="117" t="e">
        <f>+CB13/#REF!</f>
        <v>#REF!</v>
      </c>
      <c r="CD13" s="235"/>
      <c r="CE13" s="237">
        <f>+CB13/X13</f>
        <v>0</v>
      </c>
      <c r="CF13" s="237">
        <f>+CB13/W13</f>
        <v>0</v>
      </c>
      <c r="CG13" s="166" t="e">
        <f>+FO13-#REF!</f>
        <v>#REF!</v>
      </c>
      <c r="CH13" s="167">
        <f>+FO13-Z13</f>
        <v>9.2155006268437156E-3</v>
      </c>
      <c r="CI13" s="235"/>
      <c r="CJ13" s="123"/>
      <c r="CK13" s="108"/>
      <c r="CL13" s="107"/>
      <c r="CM13" s="108"/>
      <c r="CN13" s="117" t="e">
        <f>+CM13/#REF!</f>
        <v>#REF!</v>
      </c>
      <c r="CO13" s="235"/>
      <c r="CP13" s="237">
        <f>+CM13/X13</f>
        <v>0</v>
      </c>
      <c r="CQ13" s="237">
        <f>+CM13/W13</f>
        <v>0</v>
      </c>
      <c r="CR13" s="166" t="e">
        <f>+FO13-#REF!</f>
        <v>#REF!</v>
      </c>
      <c r="CS13" s="167">
        <f>+FO13-Z13</f>
        <v>9.2155006268437156E-3</v>
      </c>
      <c r="CT13" s="235"/>
      <c r="CU13" s="123"/>
      <c r="CV13" s="108"/>
      <c r="CW13" s="107"/>
      <c r="CX13" s="108"/>
      <c r="CY13" s="117" t="e">
        <f>+CX13/#REF!</f>
        <v>#REF!</v>
      </c>
      <c r="CZ13" s="235"/>
      <c r="DA13" s="237">
        <f>+CX13/X13</f>
        <v>0</v>
      </c>
      <c r="DB13" s="237">
        <f>+CX13/W13</f>
        <v>0</v>
      </c>
      <c r="DC13" s="166" t="e">
        <f>+FO13-#REF!</f>
        <v>#REF!</v>
      </c>
      <c r="DD13" s="167">
        <f>+FO13-Z13</f>
        <v>9.2155006268437156E-3</v>
      </c>
      <c r="DE13" s="235"/>
      <c r="DF13" s="123"/>
      <c r="DG13" s="108"/>
      <c r="DH13" s="107"/>
      <c r="DI13" s="108"/>
      <c r="DJ13" s="117" t="e">
        <f>+DI13/#REF!</f>
        <v>#REF!</v>
      </c>
      <c r="DK13" s="235"/>
      <c r="DL13" s="237">
        <f>+DI13/X13</f>
        <v>0</v>
      </c>
      <c r="DM13" s="237">
        <f>+DI13/W13</f>
        <v>0</v>
      </c>
      <c r="DN13" s="166" t="e">
        <f>+FO13-#REF!</f>
        <v>#REF!</v>
      </c>
      <c r="DO13" s="167">
        <f>+FO13-Z13</f>
        <v>9.2155006268437156E-3</v>
      </c>
      <c r="DP13" s="235"/>
      <c r="DQ13" s="123"/>
      <c r="DR13" s="108"/>
      <c r="DS13" s="107"/>
      <c r="DT13" s="108"/>
      <c r="DU13" s="117" t="e">
        <f>+DT13/#REF!</f>
        <v>#REF!</v>
      </c>
      <c r="DV13" s="235"/>
      <c r="DW13" s="237">
        <f>+DT13/X13</f>
        <v>0</v>
      </c>
      <c r="DX13" s="237">
        <f>+DT13/W13</f>
        <v>0</v>
      </c>
      <c r="DY13" s="166" t="e">
        <f>+FZ13-#REF!</f>
        <v>#REF!</v>
      </c>
      <c r="DZ13" s="167">
        <f>+FZ13-Z13</f>
        <v>0</v>
      </c>
      <c r="EA13" s="235"/>
      <c r="EB13" s="123"/>
      <c r="EC13" s="108"/>
      <c r="ED13" s="107"/>
      <c r="EE13" s="108"/>
      <c r="EF13" s="117" t="e">
        <f>+EE13/#REF!</f>
        <v>#REF!</v>
      </c>
      <c r="EG13" s="235"/>
      <c r="EH13" s="237">
        <f>+EE13/X13</f>
        <v>0</v>
      </c>
      <c r="EI13" s="237">
        <f>+EE13/W13</f>
        <v>0</v>
      </c>
      <c r="EJ13" s="166" t="e">
        <f>+GK13-#REF!</f>
        <v>#REF!</v>
      </c>
      <c r="EK13" s="167">
        <f t="shared" si="7"/>
        <v>0</v>
      </c>
      <c r="EL13" s="235"/>
      <c r="EM13" s="123"/>
      <c r="EN13" s="108"/>
      <c r="EO13" s="107"/>
      <c r="EP13" s="108"/>
      <c r="EQ13" s="117" t="e">
        <f>+EP13/#REF!</f>
        <v>#REF!</v>
      </c>
      <c r="ER13" s="235"/>
      <c r="ES13" s="237">
        <f>+EP13/X13</f>
        <v>0</v>
      </c>
      <c r="ET13" s="237">
        <f>+EP13/W13</f>
        <v>0</v>
      </c>
      <c r="EU13" s="166" t="e">
        <f>+GV13-#REF!</f>
        <v>#REF!</v>
      </c>
      <c r="EV13" s="167">
        <f t="shared" si="8"/>
        <v>0</v>
      </c>
      <c r="EW13" s="235"/>
      <c r="EX13" s="123"/>
      <c r="EY13" s="108"/>
      <c r="EZ13" s="107"/>
      <c r="FA13" s="108"/>
      <c r="FB13" s="117" t="e">
        <f>+FA13/#REF!</f>
        <v>#REF!</v>
      </c>
      <c r="FC13" s="235"/>
      <c r="FD13" s="237">
        <f>+FA13/X13</f>
        <v>0</v>
      </c>
      <c r="FE13" s="237">
        <f>+FA13/W13</f>
        <v>0</v>
      </c>
      <c r="FF13" s="166" t="e">
        <f>+HG13-#REF!</f>
        <v>#REF!</v>
      </c>
      <c r="FG13" s="167">
        <f t="shared" si="9"/>
        <v>0</v>
      </c>
      <c r="FH13" s="235"/>
      <c r="FI13" s="279">
        <f t="shared" si="25"/>
        <v>1567</v>
      </c>
      <c r="FJ13" s="145">
        <f t="shared" si="26"/>
        <v>62604041.100000031</v>
      </c>
      <c r="FK13" s="144">
        <f t="shared" si="27"/>
        <v>671</v>
      </c>
      <c r="FL13" s="145">
        <f t="shared" si="28"/>
        <v>576927.58000000007</v>
      </c>
      <c r="FM13" s="117">
        <f>+FL13/$X$26</f>
        <v>7.4271241172948962E-3</v>
      </c>
      <c r="FN13" s="235"/>
      <c r="FO13" s="285">
        <f t="shared" si="29"/>
        <v>9.2155006268437156E-3</v>
      </c>
    </row>
    <row r="14" spans="1:171" ht="15" customHeight="1" x14ac:dyDescent="0.25">
      <c r="A14" s="116" t="s">
        <v>249</v>
      </c>
      <c r="B14" s="107"/>
      <c r="C14" s="108"/>
      <c r="D14" s="107"/>
      <c r="E14" s="108"/>
      <c r="F14" s="117"/>
      <c r="G14" s="234"/>
      <c r="H14" s="123"/>
      <c r="I14" s="108"/>
      <c r="J14" s="107"/>
      <c r="K14" s="108"/>
      <c r="L14" s="117"/>
      <c r="M14" s="138"/>
      <c r="N14" s="160"/>
      <c r="O14" s="160"/>
      <c r="P14" s="138"/>
      <c r="Q14" s="166"/>
      <c r="R14" s="167"/>
      <c r="S14" s="138"/>
      <c r="T14" s="235"/>
      <c r="U14" s="279">
        <v>2227.4285714285716</v>
      </c>
      <c r="V14" s="145">
        <v>77114763.155714229</v>
      </c>
      <c r="W14" s="144">
        <v>90.571428571428569</v>
      </c>
      <c r="X14" s="145">
        <v>776972.96000000008</v>
      </c>
      <c r="Y14" s="146">
        <f t="shared" si="2"/>
        <v>1.0002424584558779E-2</v>
      </c>
      <c r="Z14" s="235"/>
      <c r="AA14" s="160">
        <f t="shared" si="11"/>
        <v>32373.873333333337</v>
      </c>
      <c r="AB14" s="160">
        <f t="shared" si="12"/>
        <v>64747.746666666673</v>
      </c>
      <c r="AC14" s="138"/>
      <c r="AD14" s="166">
        <f t="shared" si="13"/>
        <v>1.0075541027482572E-2</v>
      </c>
      <c r="AE14" s="167">
        <f t="shared" si="14"/>
        <v>1.0075541027482572E-2</v>
      </c>
      <c r="AG14" s="279">
        <v>0</v>
      </c>
      <c r="AH14" s="145">
        <v>0</v>
      </c>
      <c r="AI14" s="107">
        <v>1</v>
      </c>
      <c r="AJ14" s="108">
        <v>262.24</v>
      </c>
      <c r="AK14" s="146">
        <f t="shared" si="15"/>
        <v>5.1803663341567099E-5</v>
      </c>
      <c r="AL14" s="235"/>
      <c r="AM14" s="316">
        <f t="shared" si="16"/>
        <v>4.0501795583722756E-3</v>
      </c>
      <c r="AN14" s="316">
        <f t="shared" si="17"/>
        <v>8.1003591167445512E-3</v>
      </c>
      <c r="AO14" s="317">
        <f t="shared" si="18"/>
        <v>-1.0075541027482572E-2</v>
      </c>
      <c r="AP14" s="318">
        <f t="shared" si="19"/>
        <v>-1.0075541027482572E-2</v>
      </c>
      <c r="AQ14" s="235"/>
      <c r="AR14" s="123">
        <v>0</v>
      </c>
      <c r="AS14" s="108">
        <v>0</v>
      </c>
      <c r="AT14" s="107">
        <v>0</v>
      </c>
      <c r="AU14" s="108">
        <v>0</v>
      </c>
      <c r="AV14" s="117">
        <f t="shared" si="20"/>
        <v>0</v>
      </c>
      <c r="AW14" s="235"/>
      <c r="AX14" s="316">
        <f t="shared" si="21"/>
        <v>0</v>
      </c>
      <c r="AY14" s="316">
        <f t="shared" si="22"/>
        <v>0</v>
      </c>
      <c r="AZ14" s="317">
        <f t="shared" si="23"/>
        <v>-1.0075541027482572E-2</v>
      </c>
      <c r="BA14" s="318">
        <f t="shared" si="24"/>
        <v>-1.0075541027482572E-2</v>
      </c>
      <c r="BB14" s="235"/>
      <c r="BC14" s="123"/>
      <c r="BD14" s="108"/>
      <c r="BE14" s="107"/>
      <c r="BF14" s="108"/>
      <c r="BG14" s="117"/>
      <c r="BH14" s="235"/>
      <c r="BI14" s="237"/>
      <c r="BJ14" s="237"/>
      <c r="BK14" s="166"/>
      <c r="BL14" s="167"/>
      <c r="BM14" s="235"/>
      <c r="BN14" s="123"/>
      <c r="BO14" s="108"/>
      <c r="BP14" s="107"/>
      <c r="BQ14" s="108"/>
      <c r="BR14" s="117" t="e">
        <f>+BQ14/#REF!</f>
        <v>#REF!</v>
      </c>
      <c r="BS14" s="235"/>
      <c r="BT14" s="237"/>
      <c r="BU14" s="237"/>
      <c r="BV14" s="166"/>
      <c r="BW14" s="167"/>
      <c r="BX14" s="235"/>
      <c r="BY14" s="123"/>
      <c r="BZ14" s="108"/>
      <c r="CA14" s="107"/>
      <c r="CB14" s="108"/>
      <c r="CC14" s="117" t="e">
        <f>+CB14/#REF!</f>
        <v>#REF!</v>
      </c>
      <c r="CD14" s="235"/>
      <c r="CE14" s="237"/>
      <c r="CF14" s="237"/>
      <c r="CG14" s="166"/>
      <c r="CH14" s="167"/>
      <c r="CI14" s="235"/>
      <c r="CJ14" s="123"/>
      <c r="CK14" s="108"/>
      <c r="CL14" s="107"/>
      <c r="CM14" s="108"/>
      <c r="CN14" s="117" t="e">
        <f>+CM14/#REF!</f>
        <v>#REF!</v>
      </c>
      <c r="CO14" s="235"/>
      <c r="CP14" s="316"/>
      <c r="CQ14" s="316"/>
      <c r="CR14" s="166" t="e">
        <f>+FO14-#REF!</f>
        <v>#REF!</v>
      </c>
      <c r="CS14" s="167">
        <f>+FO14-Z14</f>
        <v>0</v>
      </c>
      <c r="CT14" s="235"/>
      <c r="CU14" s="123"/>
      <c r="CV14" s="108"/>
      <c r="CW14" s="107"/>
      <c r="CX14" s="108"/>
      <c r="CY14" s="117" t="e">
        <f>+CX14/#REF!</f>
        <v>#REF!</v>
      </c>
      <c r="CZ14" s="235"/>
      <c r="DA14" s="316"/>
      <c r="DB14" s="316"/>
      <c r="DC14" s="166" t="e">
        <f>+FO14-#REF!</f>
        <v>#REF!</v>
      </c>
      <c r="DD14" s="167">
        <f>+FO14-Z14</f>
        <v>0</v>
      </c>
      <c r="DE14" s="235"/>
      <c r="DF14" s="123"/>
      <c r="DG14" s="108"/>
      <c r="DH14" s="107"/>
      <c r="DI14" s="108"/>
      <c r="DJ14" s="117" t="e">
        <f>+DI14/#REF!</f>
        <v>#REF!</v>
      </c>
      <c r="DK14" s="235"/>
      <c r="DL14" s="316"/>
      <c r="DM14" s="316"/>
      <c r="DN14" s="166" t="e">
        <f>+FO14-#REF!</f>
        <v>#REF!</v>
      </c>
      <c r="DO14" s="167">
        <f>+FO14-Z14</f>
        <v>0</v>
      </c>
      <c r="DP14" s="235"/>
      <c r="DQ14" s="123"/>
      <c r="DR14" s="108"/>
      <c r="DS14" s="107"/>
      <c r="DT14" s="108"/>
      <c r="DU14" s="117" t="e">
        <f>+DT14/#REF!</f>
        <v>#REF!</v>
      </c>
      <c r="DV14" s="235"/>
      <c r="DW14" s="316"/>
      <c r="DX14" s="316"/>
      <c r="DY14" s="166" t="e">
        <f>+FZ14-#REF!</f>
        <v>#REF!</v>
      </c>
      <c r="DZ14" s="167">
        <f>+FZ14-Z14</f>
        <v>0</v>
      </c>
      <c r="EA14" s="235"/>
      <c r="EB14" s="123"/>
      <c r="EC14" s="108"/>
      <c r="ED14" s="107"/>
      <c r="EE14" s="108"/>
      <c r="EF14" s="117" t="e">
        <f>+EE14/#REF!</f>
        <v>#REF!</v>
      </c>
      <c r="EG14" s="235"/>
      <c r="EH14" s="316"/>
      <c r="EI14" s="316"/>
      <c r="EJ14" s="166" t="e">
        <f>+GK14-#REF!</f>
        <v>#REF!</v>
      </c>
      <c r="EK14" s="167">
        <f t="shared" si="7"/>
        <v>0</v>
      </c>
      <c r="EL14" s="235"/>
      <c r="EM14" s="123"/>
      <c r="EN14" s="108"/>
      <c r="EO14" s="107"/>
      <c r="EP14" s="108"/>
      <c r="EQ14" s="117" t="e">
        <f>+EP14/#REF!</f>
        <v>#REF!</v>
      </c>
      <c r="ER14" s="235"/>
      <c r="ES14" s="316"/>
      <c r="ET14" s="316"/>
      <c r="EU14" s="166" t="e">
        <f>+GV14-#REF!</f>
        <v>#REF!</v>
      </c>
      <c r="EV14" s="167">
        <f t="shared" si="8"/>
        <v>0</v>
      </c>
      <c r="EW14" s="235"/>
      <c r="EX14" s="123"/>
      <c r="EY14" s="108"/>
      <c r="EZ14" s="107"/>
      <c r="FA14" s="108"/>
      <c r="FB14" s="117" t="e">
        <f>+FA14/#REF!</f>
        <v>#REF!</v>
      </c>
      <c r="FC14" s="235"/>
      <c r="FD14" s="316"/>
      <c r="FE14" s="316"/>
      <c r="FF14" s="166" t="e">
        <f>+HG14-#REF!</f>
        <v>#REF!</v>
      </c>
      <c r="FG14" s="167">
        <f t="shared" si="9"/>
        <v>0</v>
      </c>
      <c r="FH14" s="235"/>
      <c r="FI14" s="279">
        <f t="shared" si="25"/>
        <v>0</v>
      </c>
      <c r="FJ14" s="145">
        <f t="shared" si="26"/>
        <v>0</v>
      </c>
      <c r="FK14" s="144">
        <f t="shared" si="27"/>
        <v>1</v>
      </c>
      <c r="FL14" s="145">
        <f t="shared" si="28"/>
        <v>262.24</v>
      </c>
      <c r="FM14" s="117">
        <f>+FL14/$X$26</f>
        <v>3.3759679655450226E-6</v>
      </c>
      <c r="FN14" s="235"/>
      <c r="FO14" s="285"/>
    </row>
    <row r="15" spans="1:171" ht="15" customHeight="1" x14ac:dyDescent="0.25">
      <c r="A15" s="116" t="s">
        <v>294</v>
      </c>
      <c r="B15" s="107"/>
      <c r="C15" s="108"/>
      <c r="D15" s="107"/>
      <c r="E15" s="108"/>
      <c r="F15" s="117"/>
      <c r="G15" s="234"/>
      <c r="H15" s="123"/>
      <c r="I15" s="108"/>
      <c r="J15" s="107"/>
      <c r="K15" s="108"/>
      <c r="L15" s="117"/>
      <c r="M15" s="138"/>
      <c r="N15" s="160"/>
      <c r="O15" s="160"/>
      <c r="P15" s="138"/>
      <c r="Q15" s="166"/>
      <c r="R15" s="167"/>
      <c r="S15" s="138"/>
      <c r="T15" s="235"/>
      <c r="U15" s="123">
        <v>7320.5</v>
      </c>
      <c r="V15" s="108">
        <v>360923916.71500087</v>
      </c>
      <c r="W15" s="107">
        <v>108.5</v>
      </c>
      <c r="X15" s="108">
        <v>156050.63000000003</v>
      </c>
      <c r="Y15" s="146">
        <f t="shared" si="2"/>
        <v>2.0089304754542371E-3</v>
      </c>
      <c r="Z15" s="235"/>
      <c r="AA15" s="160">
        <f t="shared" si="11"/>
        <v>6502.1095833333347</v>
      </c>
      <c r="AB15" s="160">
        <f t="shared" si="12"/>
        <v>13004.219166666669</v>
      </c>
      <c r="AC15" s="138"/>
      <c r="AD15" s="166">
        <f t="shared" si="13"/>
        <v>4.3236433711657708E-4</v>
      </c>
      <c r="AE15" s="167">
        <f t="shared" si="14"/>
        <v>4.3236433711657708E-4</v>
      </c>
      <c r="AG15" s="279">
        <v>33808</v>
      </c>
      <c r="AH15" s="145">
        <v>1218342320.0900056</v>
      </c>
      <c r="AI15" s="107">
        <v>214</v>
      </c>
      <c r="AJ15" s="108">
        <v>227633.63999999984</v>
      </c>
      <c r="AK15" s="146">
        <f t="shared" si="15"/>
        <v>4.4967420880778958E-2</v>
      </c>
      <c r="AL15" s="235"/>
      <c r="AM15" s="236">
        <f t="shared" si="16"/>
        <v>17.504598859998179</v>
      </c>
      <c r="AN15" s="236">
        <f t="shared" si="17"/>
        <v>35.009197719996358</v>
      </c>
      <c r="AO15" s="317">
        <f t="shared" si="18"/>
        <v>-2.1232998051576565E-4</v>
      </c>
      <c r="AP15" s="318">
        <f t="shared" si="19"/>
        <v>-2.1232998051576565E-4</v>
      </c>
      <c r="AQ15" s="235"/>
      <c r="AR15" s="123">
        <v>11404</v>
      </c>
      <c r="AS15" s="108">
        <v>407863721.22000057</v>
      </c>
      <c r="AT15" s="107">
        <v>157</v>
      </c>
      <c r="AU15" s="108">
        <v>130187.55999999995</v>
      </c>
      <c r="AV15" s="117">
        <f t="shared" si="20"/>
        <v>3.2245118256673623E-2</v>
      </c>
      <c r="AW15" s="235"/>
      <c r="AX15" s="236">
        <f t="shared" si="21"/>
        <v>10.011178551473961</v>
      </c>
      <c r="AY15" s="236">
        <f t="shared" si="22"/>
        <v>20.022357102947922</v>
      </c>
      <c r="AZ15" s="317">
        <f t="shared" si="23"/>
        <v>-2.1232998051576565E-4</v>
      </c>
      <c r="BA15" s="318">
        <f t="shared" si="24"/>
        <v>-2.1232998051576565E-4</v>
      </c>
      <c r="BB15" s="235"/>
      <c r="BC15" s="123"/>
      <c r="BD15" s="108"/>
      <c r="BE15" s="107"/>
      <c r="BF15" s="108"/>
      <c r="BG15" s="117"/>
      <c r="BH15" s="235"/>
      <c r="BI15" s="237"/>
      <c r="BJ15" s="237"/>
      <c r="BK15" s="166"/>
      <c r="BL15" s="167"/>
      <c r="BM15" s="235"/>
      <c r="BN15" s="123"/>
      <c r="BO15" s="108"/>
      <c r="BP15" s="107"/>
      <c r="BQ15" s="108"/>
      <c r="BR15" s="117"/>
      <c r="BS15" s="235"/>
      <c r="BT15" s="237"/>
      <c r="BU15" s="237"/>
      <c r="BV15" s="166"/>
      <c r="BW15" s="167"/>
      <c r="BX15" s="235"/>
      <c r="BY15" s="123"/>
      <c r="BZ15" s="108"/>
      <c r="CA15" s="107"/>
      <c r="CB15" s="108"/>
      <c r="CC15" s="117"/>
      <c r="CD15" s="235"/>
      <c r="CE15" s="237"/>
      <c r="CF15" s="237"/>
      <c r="CG15" s="166"/>
      <c r="CH15" s="167"/>
      <c r="CI15" s="235"/>
      <c r="CJ15" s="123"/>
      <c r="CK15" s="108"/>
      <c r="CL15" s="107"/>
      <c r="CM15" s="108"/>
      <c r="CN15" s="117"/>
      <c r="CO15" s="235"/>
      <c r="CP15" s="316"/>
      <c r="CQ15" s="316"/>
      <c r="CR15" s="166"/>
      <c r="CS15" s="167"/>
      <c r="CT15" s="235"/>
      <c r="CU15" s="123"/>
      <c r="CV15" s="108"/>
      <c r="CW15" s="107"/>
      <c r="CX15" s="108"/>
      <c r="CY15" s="117"/>
      <c r="CZ15" s="235"/>
      <c r="DA15" s="316"/>
      <c r="DB15" s="316"/>
      <c r="DC15" s="166"/>
      <c r="DD15" s="167"/>
      <c r="DE15" s="235"/>
      <c r="DF15" s="123"/>
      <c r="DG15" s="108"/>
      <c r="DH15" s="107"/>
      <c r="DI15" s="108"/>
      <c r="DJ15" s="117"/>
      <c r="DK15" s="235"/>
      <c r="DL15" s="316"/>
      <c r="DM15" s="316"/>
      <c r="DN15" s="166"/>
      <c r="DO15" s="167"/>
      <c r="DP15" s="235"/>
      <c r="DQ15" s="123"/>
      <c r="DR15" s="108"/>
      <c r="DS15" s="107"/>
      <c r="DT15" s="108"/>
      <c r="DU15" s="117"/>
      <c r="DV15" s="235"/>
      <c r="DW15" s="316"/>
      <c r="DX15" s="316"/>
      <c r="DY15" s="166"/>
      <c r="DZ15" s="167"/>
      <c r="EA15" s="235"/>
      <c r="EB15" s="123"/>
      <c r="EC15" s="108"/>
      <c r="ED15" s="107"/>
      <c r="EE15" s="108"/>
      <c r="EF15" s="117"/>
      <c r="EG15" s="235"/>
      <c r="EH15" s="316"/>
      <c r="EI15" s="316"/>
      <c r="EJ15" s="166"/>
      <c r="EK15" s="167"/>
      <c r="EL15" s="235"/>
      <c r="EM15" s="123"/>
      <c r="EN15" s="108"/>
      <c r="EO15" s="107"/>
      <c r="EP15" s="108"/>
      <c r="EQ15" s="117"/>
      <c r="ER15" s="235"/>
      <c r="ES15" s="316"/>
      <c r="ET15" s="316"/>
      <c r="EU15" s="166" t="e">
        <f>+GV15-#REF!</f>
        <v>#REF!</v>
      </c>
      <c r="EV15" s="167">
        <f t="shared" si="8"/>
        <v>0</v>
      </c>
      <c r="EW15" s="235"/>
      <c r="EX15" s="123"/>
      <c r="EY15" s="108"/>
      <c r="EZ15" s="107"/>
      <c r="FA15" s="108"/>
      <c r="FB15" s="117"/>
      <c r="FC15" s="235"/>
      <c r="FD15" s="316"/>
      <c r="FE15" s="316"/>
      <c r="FF15" s="166" t="e">
        <f>+HG15-#REF!</f>
        <v>#REF!</v>
      </c>
      <c r="FG15" s="167">
        <f t="shared" si="9"/>
        <v>0</v>
      </c>
      <c r="FH15" s="235"/>
      <c r="FI15" s="123">
        <f t="shared" si="25"/>
        <v>45212</v>
      </c>
      <c r="FJ15" s="108">
        <f t="shared" si="26"/>
        <v>1626206041.3100061</v>
      </c>
      <c r="FK15" s="107">
        <f t="shared" si="27"/>
        <v>371</v>
      </c>
      <c r="FL15" s="108">
        <f t="shared" si="28"/>
        <v>357821.19999999978</v>
      </c>
      <c r="FM15" s="117"/>
      <c r="FN15" s="235"/>
      <c r="FO15" s="285">
        <f t="shared" si="29"/>
        <v>2.2003435660081144E-4</v>
      </c>
    </row>
    <row r="16" spans="1:171" ht="15" customHeight="1" x14ac:dyDescent="0.25">
      <c r="A16" s="116" t="s">
        <v>55</v>
      </c>
      <c r="B16" s="107">
        <v>24426.5</v>
      </c>
      <c r="C16" s="108">
        <v>224701548.79916629</v>
      </c>
      <c r="D16" s="107">
        <v>353</v>
      </c>
      <c r="E16" s="108">
        <v>463157.35</v>
      </c>
      <c r="F16" s="117">
        <f t="shared" ref="F16:F24" si="32">+E16/$E$26</f>
        <v>5.5072927541176394E-3</v>
      </c>
      <c r="G16" s="234"/>
      <c r="H16" s="123">
        <v>45527.250000000007</v>
      </c>
      <c r="I16" s="108">
        <v>329023727.79250032</v>
      </c>
      <c r="J16" s="107">
        <v>554</v>
      </c>
      <c r="K16" s="108">
        <v>979562.09</v>
      </c>
      <c r="L16" s="117">
        <f t="shared" ref="L16:L24" si="33">+K16/$K$26</f>
        <v>1.0814635786027088E-2</v>
      </c>
      <c r="M16" s="138"/>
      <c r="N16" s="160">
        <f t="shared" si="30"/>
        <v>60113.31</v>
      </c>
      <c r="O16" s="160">
        <f t="shared" si="31"/>
        <v>81630.174166666664</v>
      </c>
      <c r="P16" s="138"/>
      <c r="Q16" s="166">
        <f>+(K16+E16)/(C16+I16)</f>
        <v>2.6054787472956629E-3</v>
      </c>
      <c r="R16" s="167">
        <f>+K16/I16</f>
        <v>2.9771776539403972E-3</v>
      </c>
      <c r="S16" s="138"/>
      <c r="T16" s="235"/>
      <c r="U16" s="279">
        <v>35203.333333333336</v>
      </c>
      <c r="V16" s="145">
        <v>186896450.09416696</v>
      </c>
      <c r="W16" s="144">
        <v>96.166666666666671</v>
      </c>
      <c r="X16" s="145">
        <v>2065398.7799999998</v>
      </c>
      <c r="Y16" s="146">
        <f t="shared" si="2"/>
        <v>2.6589079154041226E-2</v>
      </c>
      <c r="Z16" s="235"/>
      <c r="AA16" s="160">
        <f t="shared" si="11"/>
        <v>126873.36958333332</v>
      </c>
      <c r="AB16" s="160">
        <f t="shared" si="12"/>
        <v>172116.56499999997</v>
      </c>
      <c r="AC16" s="138"/>
      <c r="AD16" s="166">
        <f t="shared" si="13"/>
        <v>5.9019999614531252E-3</v>
      </c>
      <c r="AE16" s="167">
        <f t="shared" si="14"/>
        <v>1.1051032691949781E-2</v>
      </c>
      <c r="AG16" s="279">
        <v>52388</v>
      </c>
      <c r="AH16" s="145">
        <v>366229916.40000027</v>
      </c>
      <c r="AI16" s="107">
        <v>68</v>
      </c>
      <c r="AJ16" s="108">
        <v>123818</v>
      </c>
      <c r="AK16" s="146">
        <f t="shared" si="15"/>
        <v>2.4459373046164409E-2</v>
      </c>
      <c r="AL16" s="235"/>
      <c r="AM16" s="316">
        <f t="shared" si="16"/>
        <v>0.71938456359502656</v>
      </c>
      <c r="AN16" s="316">
        <f t="shared" si="17"/>
        <v>0.97591795982586804</v>
      </c>
      <c r="AO16" s="317">
        <f t="shared" si="18"/>
        <v>-1.07778573645291E-2</v>
      </c>
      <c r="AP16" s="318">
        <f t="shared" si="19"/>
        <v>-5.628824634032443E-3</v>
      </c>
      <c r="AQ16" s="235"/>
      <c r="AR16" s="123">
        <v>51559</v>
      </c>
      <c r="AS16" s="108">
        <v>363251482.53000009</v>
      </c>
      <c r="AT16" s="107">
        <v>44</v>
      </c>
      <c r="AU16" s="108">
        <v>75458.320000000007</v>
      </c>
      <c r="AV16" s="117">
        <f t="shared" si="20"/>
        <v>1.868966936510617E-2</v>
      </c>
      <c r="AW16" s="235"/>
      <c r="AX16" s="316">
        <f t="shared" si="21"/>
        <v>0.4384140480609755</v>
      </c>
      <c r="AY16" s="316">
        <f t="shared" si="22"/>
        <v>0.59475302222849269</v>
      </c>
      <c r="AZ16" s="317">
        <f t="shared" si="23"/>
        <v>-1.07778573645291E-2</v>
      </c>
      <c r="BA16" s="318">
        <f t="shared" si="24"/>
        <v>-5.628824634032443E-3</v>
      </c>
      <c r="BB16" s="235"/>
      <c r="BC16" s="123"/>
      <c r="BD16" s="108"/>
      <c r="BE16" s="107"/>
      <c r="BF16" s="108"/>
      <c r="BG16" s="117" t="e">
        <f>+BF16/#REF!</f>
        <v>#REF!</v>
      </c>
      <c r="BH16" s="235"/>
      <c r="BI16" s="237">
        <f>+BF16/X16</f>
        <v>0</v>
      </c>
      <c r="BJ16" s="236">
        <f>+BF16/W16</f>
        <v>0</v>
      </c>
      <c r="BK16" s="172" t="e">
        <f>+FO16-#REF!</f>
        <v>#REF!</v>
      </c>
      <c r="BL16" s="173">
        <f>+FO16-Z16</f>
        <v>2.7317532742068205E-4</v>
      </c>
      <c r="BM16" s="235"/>
      <c r="BN16" s="123"/>
      <c r="BO16" s="108"/>
      <c r="BP16" s="107"/>
      <c r="BQ16" s="108"/>
      <c r="BR16" s="117" t="e">
        <f>+BQ16/#REF!</f>
        <v>#REF!</v>
      </c>
      <c r="BS16" s="235"/>
      <c r="BT16" s="237">
        <f>+BQ16/X16</f>
        <v>0</v>
      </c>
      <c r="BU16" s="236">
        <f>+BQ16/W16</f>
        <v>0</v>
      </c>
      <c r="BV16" s="172" t="e">
        <f>+FO16-#REF!</f>
        <v>#REF!</v>
      </c>
      <c r="BW16" s="173">
        <f>+FO16-Z16</f>
        <v>2.7317532742068205E-4</v>
      </c>
      <c r="BX16" s="235"/>
      <c r="BY16" s="123"/>
      <c r="BZ16" s="108"/>
      <c r="CA16" s="107"/>
      <c r="CB16" s="108"/>
      <c r="CC16" s="117" t="e">
        <f>+CB16/#REF!</f>
        <v>#REF!</v>
      </c>
      <c r="CD16" s="235"/>
      <c r="CE16" s="237">
        <f>+CB16/X16</f>
        <v>0</v>
      </c>
      <c r="CF16" s="237">
        <f>+CB16/W16</f>
        <v>0</v>
      </c>
      <c r="CG16" s="172" t="e">
        <f>+FO16-#REF!</f>
        <v>#REF!</v>
      </c>
      <c r="CH16" s="173">
        <f>+FO16-Z16</f>
        <v>2.7317532742068205E-4</v>
      </c>
      <c r="CI16" s="235"/>
      <c r="CJ16" s="123"/>
      <c r="CK16" s="108"/>
      <c r="CL16" s="107"/>
      <c r="CM16" s="108"/>
      <c r="CN16" s="117" t="e">
        <f>+CM16/#REF!</f>
        <v>#REF!</v>
      </c>
      <c r="CO16" s="235"/>
      <c r="CP16" s="236">
        <f>+CM16/X16</f>
        <v>0</v>
      </c>
      <c r="CQ16" s="236">
        <f>+CM16/W16</f>
        <v>0</v>
      </c>
      <c r="CR16" s="172" t="e">
        <f>+FO16-#REF!</f>
        <v>#REF!</v>
      </c>
      <c r="CS16" s="173">
        <f t="shared" ref="CS16:CS25" si="34">+FO16-Z16</f>
        <v>2.7317532742068205E-4</v>
      </c>
      <c r="CT16" s="235"/>
      <c r="CU16" s="123"/>
      <c r="CV16" s="108"/>
      <c r="CW16" s="107"/>
      <c r="CX16" s="108"/>
      <c r="CY16" s="117" t="e">
        <f>+CX16/#REF!</f>
        <v>#REF!</v>
      </c>
      <c r="CZ16" s="235"/>
      <c r="DA16" s="236">
        <f>+CX16/X16</f>
        <v>0</v>
      </c>
      <c r="DB16" s="236">
        <f>+CX16/W16</f>
        <v>0</v>
      </c>
      <c r="DC16" s="172" t="e">
        <f>+FO16-#REF!</f>
        <v>#REF!</v>
      </c>
      <c r="DD16" s="173">
        <f t="shared" ref="DD16:DD25" si="35">+FO16-Z16</f>
        <v>2.7317532742068205E-4</v>
      </c>
      <c r="DE16" s="235"/>
      <c r="DF16" s="123"/>
      <c r="DG16" s="108"/>
      <c r="DH16" s="107"/>
      <c r="DI16" s="108"/>
      <c r="DJ16" s="117" t="e">
        <f>+DI16/#REF!</f>
        <v>#REF!</v>
      </c>
      <c r="DK16" s="235"/>
      <c r="DL16" s="236">
        <f>+DI16/X16</f>
        <v>0</v>
      </c>
      <c r="DM16" s="236">
        <f>+DI16/W16</f>
        <v>0</v>
      </c>
      <c r="DN16" s="172" t="e">
        <f>+FO16-#REF!</f>
        <v>#REF!</v>
      </c>
      <c r="DO16" s="173">
        <f t="shared" ref="DO16:DO25" si="36">+FO16-Z16</f>
        <v>2.7317532742068205E-4</v>
      </c>
      <c r="DP16" s="235"/>
      <c r="DQ16" s="123"/>
      <c r="DR16" s="108"/>
      <c r="DS16" s="107"/>
      <c r="DT16" s="108"/>
      <c r="DU16" s="117" t="e">
        <f>+DT16/#REF!</f>
        <v>#REF!</v>
      </c>
      <c r="DV16" s="235"/>
      <c r="DW16" s="236">
        <f>+DT16/X16</f>
        <v>0</v>
      </c>
      <c r="DX16" s="236">
        <f>+DT16/W16</f>
        <v>0</v>
      </c>
      <c r="DY16" s="172" t="e">
        <f>+FZ16-#REF!</f>
        <v>#REF!</v>
      </c>
      <c r="DZ16" s="173">
        <f t="shared" ref="DZ16:DZ25" si="37">+FZ16-Z16</f>
        <v>0</v>
      </c>
      <c r="EA16" s="235"/>
      <c r="EB16" s="123"/>
      <c r="EC16" s="108"/>
      <c r="ED16" s="107"/>
      <c r="EE16" s="108"/>
      <c r="EF16" s="117" t="e">
        <f>+EE16/#REF!</f>
        <v>#REF!</v>
      </c>
      <c r="EG16" s="235"/>
      <c r="EH16" s="236">
        <f>+EE16/X16</f>
        <v>0</v>
      </c>
      <c r="EI16" s="236">
        <f>+EE16/W16</f>
        <v>0</v>
      </c>
      <c r="EJ16" s="172" t="e">
        <f>+GK16-#REF!</f>
        <v>#REF!</v>
      </c>
      <c r="EK16" s="173">
        <f t="shared" ref="EK16:EK25" si="38">+GK16-Z16</f>
        <v>0</v>
      </c>
      <c r="EL16" s="235"/>
      <c r="EM16" s="123"/>
      <c r="EN16" s="108"/>
      <c r="EO16" s="107"/>
      <c r="EP16" s="108"/>
      <c r="EQ16" s="117" t="e">
        <f>+EP16/#REF!</f>
        <v>#REF!</v>
      </c>
      <c r="ER16" s="235"/>
      <c r="ES16" s="236">
        <f>+EP16/X16</f>
        <v>0</v>
      </c>
      <c r="ET16" s="236">
        <f>+EP16/W16</f>
        <v>0</v>
      </c>
      <c r="EU16" s="172" t="e">
        <f>+GV16-#REF!</f>
        <v>#REF!</v>
      </c>
      <c r="EV16" s="173">
        <f t="shared" si="8"/>
        <v>0</v>
      </c>
      <c r="EW16" s="235"/>
      <c r="EX16" s="123"/>
      <c r="EY16" s="108"/>
      <c r="EZ16" s="107"/>
      <c r="FA16" s="108"/>
      <c r="FB16" s="117" t="e">
        <f>+FA16/#REF!</f>
        <v>#REF!</v>
      </c>
      <c r="FC16" s="235"/>
      <c r="FD16" s="236">
        <f>+FA16/X16</f>
        <v>0</v>
      </c>
      <c r="FE16" s="236">
        <f>+FA16/W16</f>
        <v>0</v>
      </c>
      <c r="FF16" s="172" t="e">
        <f>+HG16-#REF!</f>
        <v>#REF!</v>
      </c>
      <c r="FG16" s="173">
        <f t="shared" si="9"/>
        <v>0</v>
      </c>
      <c r="FH16" s="235"/>
      <c r="FI16" s="279">
        <f t="shared" si="25"/>
        <v>103947</v>
      </c>
      <c r="FJ16" s="145">
        <f t="shared" si="26"/>
        <v>729481398.93000031</v>
      </c>
      <c r="FK16" s="144">
        <f t="shared" si="27"/>
        <v>112</v>
      </c>
      <c r="FL16" s="145">
        <f t="shared" si="28"/>
        <v>199276.32</v>
      </c>
      <c r="FM16" s="117">
        <f t="shared" ref="FM16:FM25" si="39">+FL16/$X$26</f>
        <v>2.565399910813373E-3</v>
      </c>
      <c r="FN16" s="235"/>
      <c r="FO16" s="285">
        <f t="shared" si="29"/>
        <v>2.7317532742068205E-4</v>
      </c>
    </row>
    <row r="17" spans="1:171" ht="15" customHeight="1" x14ac:dyDescent="0.25">
      <c r="A17" s="116" t="s">
        <v>229</v>
      </c>
      <c r="B17" s="107">
        <v>0</v>
      </c>
      <c r="C17" s="108">
        <v>0</v>
      </c>
      <c r="D17" s="107">
        <v>0</v>
      </c>
      <c r="E17" s="108">
        <v>0</v>
      </c>
      <c r="F17" s="117">
        <f t="shared" si="32"/>
        <v>0</v>
      </c>
      <c r="G17" s="234"/>
      <c r="H17" s="123">
        <v>0</v>
      </c>
      <c r="I17" s="108">
        <v>0</v>
      </c>
      <c r="J17" s="107">
        <v>0</v>
      </c>
      <c r="K17" s="108">
        <v>0</v>
      </c>
      <c r="L17" s="117">
        <f t="shared" si="33"/>
        <v>0</v>
      </c>
      <c r="M17" s="138"/>
      <c r="N17" s="160">
        <f t="shared" si="30"/>
        <v>0</v>
      </c>
      <c r="O17" s="160">
        <f t="shared" si="31"/>
        <v>0</v>
      </c>
      <c r="P17" s="138"/>
      <c r="Q17" s="166"/>
      <c r="R17" s="167"/>
      <c r="S17" s="138"/>
      <c r="T17" s="235"/>
      <c r="U17" s="279">
        <v>2382.5714285714284</v>
      </c>
      <c r="V17" s="145">
        <v>75162858.562857106</v>
      </c>
      <c r="W17" s="144">
        <v>84.625</v>
      </c>
      <c r="X17" s="145">
        <v>995166.08000000007</v>
      </c>
      <c r="Y17" s="146">
        <f t="shared" si="2"/>
        <v>1.2811351458499907E-2</v>
      </c>
      <c r="Z17" s="235"/>
      <c r="AA17" s="160">
        <f t="shared" si="11"/>
        <v>41465.253333333334</v>
      </c>
      <c r="AB17" s="160">
        <f t="shared" si="12"/>
        <v>82930.506666666668</v>
      </c>
      <c r="AC17" s="138"/>
      <c r="AD17" s="166">
        <f t="shared" si="13"/>
        <v>1.3240130817639988E-2</v>
      </c>
      <c r="AE17" s="167">
        <f t="shared" si="14"/>
        <v>1.3240130817639988E-2</v>
      </c>
      <c r="AG17" s="279">
        <v>413</v>
      </c>
      <c r="AH17" s="145">
        <v>20902107.699999992</v>
      </c>
      <c r="AI17" s="107">
        <v>56</v>
      </c>
      <c r="AJ17" s="108">
        <v>137587.63</v>
      </c>
      <c r="AK17" s="146">
        <f t="shared" si="15"/>
        <v>2.7179466383786217E-2</v>
      </c>
      <c r="AL17" s="235"/>
      <c r="AM17" s="236">
        <f t="shared" si="16"/>
        <v>1.6590713783170745</v>
      </c>
      <c r="AN17" s="236">
        <f t="shared" si="17"/>
        <v>3.318142756634149</v>
      </c>
      <c r="AO17" s="317">
        <f t="shared" si="18"/>
        <v>-1.0646742870407962E-2</v>
      </c>
      <c r="AP17" s="318">
        <f t="shared" si="19"/>
        <v>-1.0646742870407962E-2</v>
      </c>
      <c r="AQ17" s="235"/>
      <c r="AR17" s="123">
        <v>1560</v>
      </c>
      <c r="AS17" s="108">
        <v>70166673.679999843</v>
      </c>
      <c r="AT17" s="107">
        <v>76</v>
      </c>
      <c r="AU17" s="108">
        <v>98589.05</v>
      </c>
      <c r="AV17" s="117">
        <f t="shared" si="20"/>
        <v>2.4418735369670572E-2</v>
      </c>
      <c r="AW17" s="235"/>
      <c r="AX17" s="236">
        <f t="shared" si="21"/>
        <v>1.1888152377540842</v>
      </c>
      <c r="AY17" s="236">
        <f t="shared" si="22"/>
        <v>2.3776304755081683</v>
      </c>
      <c r="AZ17" s="317">
        <f t="shared" si="23"/>
        <v>-1.0646742870407962E-2</v>
      </c>
      <c r="BA17" s="318">
        <f t="shared" si="24"/>
        <v>-1.0646742870407962E-2</v>
      </c>
      <c r="BB17" s="235"/>
      <c r="BC17" s="123"/>
      <c r="BD17" s="108"/>
      <c r="BE17" s="107"/>
      <c r="BF17" s="108"/>
      <c r="BG17" s="117"/>
      <c r="BH17" s="235"/>
      <c r="BI17" s="316"/>
      <c r="BJ17" s="316"/>
      <c r="BK17" s="317"/>
      <c r="BL17" s="318"/>
      <c r="BM17" s="235"/>
      <c r="BN17" s="123"/>
      <c r="BO17" s="108"/>
      <c r="BP17" s="107"/>
      <c r="BQ17" s="108"/>
      <c r="BR17" s="117" t="e">
        <f>+BQ17/#REF!</f>
        <v>#REF!</v>
      </c>
      <c r="BS17" s="235"/>
      <c r="BT17" s="316"/>
      <c r="BU17" s="316"/>
      <c r="BV17" s="317"/>
      <c r="BW17" s="318"/>
      <c r="BX17" s="235"/>
      <c r="BY17" s="123"/>
      <c r="BZ17" s="108"/>
      <c r="CA17" s="107"/>
      <c r="CB17" s="108"/>
      <c r="CC17" s="117" t="e">
        <f>+CB17/#REF!</f>
        <v>#REF!</v>
      </c>
      <c r="CD17" s="235"/>
      <c r="CE17" s="316"/>
      <c r="CF17" s="316"/>
      <c r="CG17" s="317"/>
      <c r="CH17" s="318"/>
      <c r="CI17" s="235"/>
      <c r="CJ17" s="123"/>
      <c r="CK17" s="108"/>
      <c r="CL17" s="107"/>
      <c r="CM17" s="108"/>
      <c r="CN17" s="117" t="e">
        <f>+CM17/#REF!</f>
        <v>#REF!</v>
      </c>
      <c r="CO17" s="235"/>
      <c r="CP17" s="316"/>
      <c r="CQ17" s="316"/>
      <c r="CR17" s="317" t="e">
        <f>+FO17-#REF!</f>
        <v>#REF!</v>
      </c>
      <c r="CS17" s="318">
        <f t="shared" si="34"/>
        <v>2.5933879472320267E-3</v>
      </c>
      <c r="CT17" s="235"/>
      <c r="CU17" s="123"/>
      <c r="CV17" s="108"/>
      <c r="CW17" s="107"/>
      <c r="CX17" s="108"/>
      <c r="CY17" s="117" t="e">
        <f>+CX17/#REF!</f>
        <v>#REF!</v>
      </c>
      <c r="CZ17" s="235"/>
      <c r="DA17" s="316"/>
      <c r="DB17" s="316"/>
      <c r="DC17" s="317" t="e">
        <f>+FO17-#REF!</f>
        <v>#REF!</v>
      </c>
      <c r="DD17" s="318">
        <f t="shared" si="35"/>
        <v>2.5933879472320267E-3</v>
      </c>
      <c r="DE17" s="235"/>
      <c r="DF17" s="123"/>
      <c r="DG17" s="108"/>
      <c r="DH17" s="107"/>
      <c r="DI17" s="108"/>
      <c r="DJ17" s="117" t="e">
        <f>+DI17/#REF!</f>
        <v>#REF!</v>
      </c>
      <c r="DK17" s="235"/>
      <c r="DL17" s="316"/>
      <c r="DM17" s="316"/>
      <c r="DN17" s="317" t="e">
        <f>+FO17-#REF!</f>
        <v>#REF!</v>
      </c>
      <c r="DO17" s="318">
        <f t="shared" si="36"/>
        <v>2.5933879472320267E-3</v>
      </c>
      <c r="DP17" s="235"/>
      <c r="DQ17" s="123"/>
      <c r="DR17" s="108"/>
      <c r="DS17" s="107"/>
      <c r="DT17" s="108"/>
      <c r="DU17" s="117" t="e">
        <f>+DT17/#REF!</f>
        <v>#REF!</v>
      </c>
      <c r="DV17" s="235"/>
      <c r="DW17" s="316"/>
      <c r="DX17" s="316"/>
      <c r="DY17" s="317" t="e">
        <f>+FZ17-#REF!</f>
        <v>#REF!</v>
      </c>
      <c r="DZ17" s="318">
        <f t="shared" si="37"/>
        <v>0</v>
      </c>
      <c r="EA17" s="235"/>
      <c r="EB17" s="123"/>
      <c r="EC17" s="108"/>
      <c r="ED17" s="107"/>
      <c r="EE17" s="108"/>
      <c r="EF17" s="117" t="e">
        <f>+EE17/#REF!</f>
        <v>#REF!</v>
      </c>
      <c r="EG17" s="235"/>
      <c r="EH17" s="316"/>
      <c r="EI17" s="316"/>
      <c r="EJ17" s="317" t="e">
        <f>+GK17-#REF!</f>
        <v>#REF!</v>
      </c>
      <c r="EK17" s="318">
        <f t="shared" si="38"/>
        <v>0</v>
      </c>
      <c r="EL17" s="235"/>
      <c r="EM17" s="123"/>
      <c r="EN17" s="108"/>
      <c r="EO17" s="107"/>
      <c r="EP17" s="108"/>
      <c r="EQ17" s="117" t="e">
        <f>+EP17/#REF!</f>
        <v>#REF!</v>
      </c>
      <c r="ER17" s="235"/>
      <c r="ES17" s="316"/>
      <c r="ET17" s="316"/>
      <c r="EU17" s="317" t="e">
        <f>+GV17-#REF!</f>
        <v>#REF!</v>
      </c>
      <c r="EV17" s="318">
        <f t="shared" si="8"/>
        <v>0</v>
      </c>
      <c r="EW17" s="235"/>
      <c r="EX17" s="123"/>
      <c r="EY17" s="108"/>
      <c r="EZ17" s="107"/>
      <c r="FA17" s="108"/>
      <c r="FB17" s="117" t="e">
        <f>+FA17/#REF!</f>
        <v>#REF!</v>
      </c>
      <c r="FC17" s="235"/>
      <c r="FD17" s="316"/>
      <c r="FE17" s="316"/>
      <c r="FF17" s="317" t="e">
        <f>+HG17-#REF!</f>
        <v>#REF!</v>
      </c>
      <c r="FG17" s="318">
        <f t="shared" si="9"/>
        <v>0</v>
      </c>
      <c r="FH17" s="235"/>
      <c r="FI17" s="279">
        <f t="shared" si="25"/>
        <v>1973</v>
      </c>
      <c r="FJ17" s="145">
        <f t="shared" si="26"/>
        <v>91068781.379999831</v>
      </c>
      <c r="FK17" s="144">
        <f t="shared" si="27"/>
        <v>132</v>
      </c>
      <c r="FL17" s="145">
        <f t="shared" si="28"/>
        <v>236176.68</v>
      </c>
      <c r="FM17" s="117">
        <f t="shared" si="39"/>
        <v>3.0404396960371331E-3</v>
      </c>
      <c r="FN17" s="235"/>
      <c r="FO17" s="285">
        <f t="shared" si="29"/>
        <v>2.5933879472320267E-3</v>
      </c>
    </row>
    <row r="18" spans="1:171" ht="15" customHeight="1" x14ac:dyDescent="0.25">
      <c r="A18" s="116" t="s">
        <v>56</v>
      </c>
      <c r="B18" s="107">
        <v>0</v>
      </c>
      <c r="C18" s="108">
        <v>0</v>
      </c>
      <c r="D18" s="107">
        <v>0</v>
      </c>
      <c r="E18" s="108">
        <v>0</v>
      </c>
      <c r="F18" s="117">
        <f t="shared" si="32"/>
        <v>0</v>
      </c>
      <c r="G18" s="234"/>
      <c r="H18" s="123">
        <v>2330.3333333333335</v>
      </c>
      <c r="I18" s="108">
        <v>100938861.2350001</v>
      </c>
      <c r="J18" s="107">
        <v>867</v>
      </c>
      <c r="K18" s="108">
        <v>2700082.56</v>
      </c>
      <c r="L18" s="117">
        <f t="shared" si="33"/>
        <v>2.9809656556434961E-2</v>
      </c>
      <c r="M18" s="138"/>
      <c r="N18" s="160">
        <f t="shared" si="30"/>
        <v>112503.44</v>
      </c>
      <c r="O18" s="160">
        <f t="shared" si="31"/>
        <v>225006.88</v>
      </c>
      <c r="P18" s="138"/>
      <c r="Q18" s="166">
        <f t="shared" ref="Q18:Q23" si="40">+(K18+E18)/(C18+I18)</f>
        <v>2.6749683194006141E-2</v>
      </c>
      <c r="R18" s="167">
        <f t="shared" ref="R18:R23" si="41">+K18/I18</f>
        <v>2.6749683194006141E-2</v>
      </c>
      <c r="S18" s="138"/>
      <c r="T18" s="235"/>
      <c r="U18" s="279">
        <v>16047.166666666666</v>
      </c>
      <c r="V18" s="145">
        <v>1165531692.7258372</v>
      </c>
      <c r="W18" s="144">
        <v>528.58333333333337</v>
      </c>
      <c r="X18" s="145">
        <v>12666908.279999997</v>
      </c>
      <c r="Y18" s="146">
        <f t="shared" si="2"/>
        <v>0.16306847382465295</v>
      </c>
      <c r="Z18" s="235"/>
      <c r="AA18" s="160">
        <f t="shared" si="11"/>
        <v>640291.28499999992</v>
      </c>
      <c r="AB18" s="160">
        <f t="shared" si="12"/>
        <v>1055575.6899999997</v>
      </c>
      <c r="AC18" s="138"/>
      <c r="AD18" s="166">
        <f t="shared" si="13"/>
        <v>1.2133713485829048E-2</v>
      </c>
      <c r="AE18" s="167">
        <f t="shared" si="14"/>
        <v>1.0867922647710943E-2</v>
      </c>
      <c r="AG18" s="279">
        <v>8856</v>
      </c>
      <c r="AH18" s="145">
        <v>778223738.36999476</v>
      </c>
      <c r="AI18" s="107">
        <v>534</v>
      </c>
      <c r="AJ18" s="108">
        <v>663555.90999999945</v>
      </c>
      <c r="AK18" s="146">
        <f t="shared" si="15"/>
        <v>0.13108079228930433</v>
      </c>
      <c r="AL18" s="235"/>
      <c r="AM18" s="316">
        <f t="shared" si="16"/>
        <v>0.62861992397721822</v>
      </c>
      <c r="AN18" s="236">
        <f t="shared" si="17"/>
        <v>1.0363344395668286</v>
      </c>
      <c r="AO18" s="317">
        <f t="shared" si="18"/>
        <v>-1.0030025424115718E-2</v>
      </c>
      <c r="AP18" s="318">
        <f t="shared" si="19"/>
        <v>-1.1295816262233823E-2</v>
      </c>
      <c r="AQ18" s="235"/>
      <c r="AR18" s="123">
        <v>8314</v>
      </c>
      <c r="AS18" s="108">
        <v>743034864.83999467</v>
      </c>
      <c r="AT18" s="107">
        <v>389</v>
      </c>
      <c r="AU18" s="108">
        <v>611102.45000000019</v>
      </c>
      <c r="AV18" s="117">
        <f t="shared" si="20"/>
        <v>0.15135909120036503</v>
      </c>
      <c r="AW18" s="235"/>
      <c r="AX18" s="316">
        <f t="shared" si="21"/>
        <v>0.57892812025635065</v>
      </c>
      <c r="AY18" s="316">
        <f t="shared" si="22"/>
        <v>0.95441319336401753</v>
      </c>
      <c r="AZ18" s="317">
        <f t="shared" si="23"/>
        <v>-1.0030025424115718E-2</v>
      </c>
      <c r="BA18" s="318">
        <f t="shared" si="24"/>
        <v>-1.1295816262233823E-2</v>
      </c>
      <c r="BB18" s="235"/>
      <c r="BC18" s="123"/>
      <c r="BD18" s="108"/>
      <c r="BE18" s="107"/>
      <c r="BF18" s="108"/>
      <c r="BG18" s="117" t="e">
        <f>+BF18/#REF!</f>
        <v>#REF!</v>
      </c>
      <c r="BH18" s="235"/>
      <c r="BI18" s="236">
        <f t="shared" ref="BI18:BI24" si="42">+BF18/X18</f>
        <v>0</v>
      </c>
      <c r="BJ18" s="236">
        <f t="shared" ref="BJ18:BJ24" si="43">+BF18/W18</f>
        <v>0</v>
      </c>
      <c r="BK18" s="166" t="e">
        <f>+FO18-#REF!</f>
        <v>#REF!</v>
      </c>
      <c r="BL18" s="167">
        <f t="shared" ref="BL18:BL24" si="44">+FO18-Z18</f>
        <v>8.3789722359522457E-4</v>
      </c>
      <c r="BM18" s="235"/>
      <c r="BN18" s="123"/>
      <c r="BO18" s="108"/>
      <c r="BP18" s="107"/>
      <c r="BQ18" s="108"/>
      <c r="BR18" s="117" t="e">
        <f>+BQ18/#REF!</f>
        <v>#REF!</v>
      </c>
      <c r="BS18" s="235"/>
      <c r="BT18" s="236">
        <f t="shared" ref="BT18:BT24" si="45">+BQ18/X18</f>
        <v>0</v>
      </c>
      <c r="BU18" s="236">
        <f t="shared" ref="BU18:BU24" si="46">+BQ18/W18</f>
        <v>0</v>
      </c>
      <c r="BV18" s="166" t="e">
        <f>+FO18-#REF!</f>
        <v>#REF!</v>
      </c>
      <c r="BW18" s="167">
        <f t="shared" ref="BW18:BW24" si="47">+FO18-Z18</f>
        <v>8.3789722359522457E-4</v>
      </c>
      <c r="BX18" s="235"/>
      <c r="BY18" s="123"/>
      <c r="BZ18" s="108"/>
      <c r="CA18" s="107"/>
      <c r="CB18" s="108"/>
      <c r="CC18" s="117" t="e">
        <f>+CB18/#REF!</f>
        <v>#REF!</v>
      </c>
      <c r="CD18" s="235"/>
      <c r="CE18" s="236">
        <f t="shared" ref="CE18:CE24" si="48">+CB18/X18</f>
        <v>0</v>
      </c>
      <c r="CF18" s="236">
        <f t="shared" ref="CF18:CF24" si="49">+CB18/W18</f>
        <v>0</v>
      </c>
      <c r="CG18" s="166" t="e">
        <f>+FO18-#REF!</f>
        <v>#REF!</v>
      </c>
      <c r="CH18" s="167">
        <f t="shared" ref="CH18:CH24" si="50">+FO18-Z18</f>
        <v>8.3789722359522457E-4</v>
      </c>
      <c r="CI18" s="235"/>
      <c r="CJ18" s="123"/>
      <c r="CK18" s="108"/>
      <c r="CL18" s="107"/>
      <c r="CM18" s="108"/>
      <c r="CN18" s="117" t="e">
        <f>+CM18/#REF!</f>
        <v>#REF!</v>
      </c>
      <c r="CO18" s="235"/>
      <c r="CP18" s="236">
        <f t="shared" ref="CP18:CP24" si="51">+CM18/X18</f>
        <v>0</v>
      </c>
      <c r="CQ18" s="236">
        <f t="shared" ref="CQ18:CQ24" si="52">+CM18/W18</f>
        <v>0</v>
      </c>
      <c r="CR18" s="166" t="e">
        <f>+FO18-#REF!</f>
        <v>#REF!</v>
      </c>
      <c r="CS18" s="167">
        <f t="shared" si="34"/>
        <v>8.3789722359522457E-4</v>
      </c>
      <c r="CT18" s="235"/>
      <c r="CU18" s="123"/>
      <c r="CV18" s="108"/>
      <c r="CW18" s="107"/>
      <c r="CX18" s="108"/>
      <c r="CY18" s="117" t="e">
        <f>+CX18/#REF!</f>
        <v>#REF!</v>
      </c>
      <c r="CZ18" s="235"/>
      <c r="DA18" s="236">
        <f t="shared" ref="DA18:DA24" si="53">+CX18/X18</f>
        <v>0</v>
      </c>
      <c r="DB18" s="236">
        <f t="shared" ref="DB18:DB24" si="54">+CX18/W18</f>
        <v>0</v>
      </c>
      <c r="DC18" s="166" t="e">
        <f>+FO18-#REF!</f>
        <v>#REF!</v>
      </c>
      <c r="DD18" s="167">
        <f t="shared" si="35"/>
        <v>8.3789722359522457E-4</v>
      </c>
      <c r="DE18" s="235"/>
      <c r="DF18" s="123"/>
      <c r="DG18" s="108"/>
      <c r="DH18" s="107"/>
      <c r="DI18" s="108"/>
      <c r="DJ18" s="117" t="e">
        <f>+DI18/#REF!</f>
        <v>#REF!</v>
      </c>
      <c r="DK18" s="235"/>
      <c r="DL18" s="236">
        <f t="shared" ref="DL18:DL24" si="55">+DI18/X18</f>
        <v>0</v>
      </c>
      <c r="DM18" s="236">
        <f t="shared" ref="DM18:DM24" si="56">+DI18/W18</f>
        <v>0</v>
      </c>
      <c r="DN18" s="166" t="e">
        <f>+FO18-#REF!</f>
        <v>#REF!</v>
      </c>
      <c r="DO18" s="167">
        <f t="shared" si="36"/>
        <v>8.3789722359522457E-4</v>
      </c>
      <c r="DP18" s="235"/>
      <c r="DQ18" s="123"/>
      <c r="DR18" s="108"/>
      <c r="DS18" s="107"/>
      <c r="DT18" s="108"/>
      <c r="DU18" s="117" t="e">
        <f>+DT18/#REF!</f>
        <v>#REF!</v>
      </c>
      <c r="DV18" s="235"/>
      <c r="DW18" s="236">
        <f t="shared" ref="DW18:DW24" si="57">+DT18/X18</f>
        <v>0</v>
      </c>
      <c r="DX18" s="236">
        <f t="shared" ref="DX18:DX24" si="58">+DT18/W18</f>
        <v>0</v>
      </c>
      <c r="DY18" s="166" t="e">
        <f>+FZ18-#REF!</f>
        <v>#REF!</v>
      </c>
      <c r="DZ18" s="167">
        <f t="shared" si="37"/>
        <v>0</v>
      </c>
      <c r="EA18" s="235"/>
      <c r="EB18" s="123"/>
      <c r="EC18" s="108"/>
      <c r="ED18" s="107"/>
      <c r="EE18" s="108"/>
      <c r="EF18" s="117" t="e">
        <f>+EE18/#REF!</f>
        <v>#REF!</v>
      </c>
      <c r="EG18" s="235"/>
      <c r="EH18" s="236">
        <f t="shared" ref="EH18:EH24" si="59">+EE18/X18</f>
        <v>0</v>
      </c>
      <c r="EI18" s="236">
        <f t="shared" ref="EI18:EI24" si="60">+EE18/W18</f>
        <v>0</v>
      </c>
      <c r="EJ18" s="166" t="e">
        <f>+GK18-#REF!</f>
        <v>#REF!</v>
      </c>
      <c r="EK18" s="167">
        <f t="shared" si="38"/>
        <v>0</v>
      </c>
      <c r="EL18" s="235"/>
      <c r="EM18" s="123"/>
      <c r="EN18" s="108"/>
      <c r="EO18" s="107"/>
      <c r="EP18" s="108"/>
      <c r="EQ18" s="117" t="e">
        <f>+EP18/#REF!</f>
        <v>#REF!</v>
      </c>
      <c r="ER18" s="235"/>
      <c r="ES18" s="236">
        <f t="shared" ref="ES18:ES24" si="61">+EP18/X18</f>
        <v>0</v>
      </c>
      <c r="ET18" s="236">
        <f t="shared" ref="ET18:ET24" si="62">+EP18/W18</f>
        <v>0</v>
      </c>
      <c r="EU18" s="166" t="e">
        <f>+GV18-#REF!</f>
        <v>#REF!</v>
      </c>
      <c r="EV18" s="167">
        <f t="shared" si="8"/>
        <v>0</v>
      </c>
      <c r="EW18" s="235"/>
      <c r="EX18" s="123"/>
      <c r="EY18" s="108"/>
      <c r="EZ18" s="107"/>
      <c r="FA18" s="108"/>
      <c r="FB18" s="117" t="e">
        <f>+FA18/#REF!</f>
        <v>#REF!</v>
      </c>
      <c r="FC18" s="235"/>
      <c r="FD18" s="236">
        <f t="shared" ref="FD18:FD24" si="63">+FA18/X18</f>
        <v>0</v>
      </c>
      <c r="FE18" s="236">
        <f t="shared" ref="FE18:FE24" si="64">+FA18/W18</f>
        <v>0</v>
      </c>
      <c r="FF18" s="166" t="e">
        <f>+HG18-#REF!</f>
        <v>#REF!</v>
      </c>
      <c r="FG18" s="167">
        <f t="shared" si="9"/>
        <v>0</v>
      </c>
      <c r="FH18" s="235"/>
      <c r="FI18" s="279">
        <f t="shared" si="25"/>
        <v>17170</v>
      </c>
      <c r="FJ18" s="145">
        <f t="shared" si="26"/>
        <v>1521258603.2099895</v>
      </c>
      <c r="FK18" s="144">
        <f t="shared" si="27"/>
        <v>923</v>
      </c>
      <c r="FL18" s="145">
        <f t="shared" si="28"/>
        <v>1274658.3599999996</v>
      </c>
      <c r="FM18" s="117">
        <f t="shared" si="39"/>
        <v>1.6409418053592716E-2</v>
      </c>
      <c r="FN18" s="235"/>
      <c r="FO18" s="285">
        <f t="shared" si="29"/>
        <v>8.3789722359522457E-4</v>
      </c>
    </row>
    <row r="19" spans="1:171" ht="15" customHeight="1" x14ac:dyDescent="0.25">
      <c r="A19" s="116" t="s">
        <v>57</v>
      </c>
      <c r="B19" s="107">
        <v>5018.9166666666661</v>
      </c>
      <c r="C19" s="108">
        <v>252984196.66000006</v>
      </c>
      <c r="D19" s="107">
        <v>3228</v>
      </c>
      <c r="E19" s="108">
        <v>5342879.3599999994</v>
      </c>
      <c r="F19" s="117">
        <f t="shared" si="32"/>
        <v>6.3530894598677293E-2</v>
      </c>
      <c r="G19" s="234"/>
      <c r="H19" s="123">
        <v>7749</v>
      </c>
      <c r="I19" s="108">
        <v>472886200.10833246</v>
      </c>
      <c r="J19" s="107">
        <v>5396</v>
      </c>
      <c r="K19" s="108">
        <v>7136522.4899999993</v>
      </c>
      <c r="L19" s="117">
        <f t="shared" si="33"/>
        <v>7.8789177629507018E-2</v>
      </c>
      <c r="M19" s="138"/>
      <c r="N19" s="160">
        <f t="shared" si="30"/>
        <v>519975.07708333322</v>
      </c>
      <c r="O19" s="160">
        <f t="shared" si="31"/>
        <v>594710.2074999999</v>
      </c>
      <c r="P19" s="138"/>
      <c r="Q19" s="166">
        <f t="shared" si="40"/>
        <v>1.7192327866737484E-2</v>
      </c>
      <c r="R19" s="167">
        <f t="shared" si="41"/>
        <v>1.5091416261174695E-2</v>
      </c>
      <c r="S19" s="138"/>
      <c r="T19" s="235"/>
      <c r="U19" s="279">
        <v>5587.333333333333</v>
      </c>
      <c r="V19" s="145">
        <v>256804159.83166671</v>
      </c>
      <c r="W19" s="144">
        <v>227.75</v>
      </c>
      <c r="X19" s="145">
        <v>4112436.4600000004</v>
      </c>
      <c r="Y19" s="146">
        <f t="shared" si="2"/>
        <v>5.2941785194094634E-2</v>
      </c>
      <c r="Z19" s="235"/>
      <c r="AA19" s="160">
        <f t="shared" si="11"/>
        <v>468706.62291666662</v>
      </c>
      <c r="AB19" s="160">
        <f t="shared" si="12"/>
        <v>342703.03833333339</v>
      </c>
      <c r="AC19" s="138"/>
      <c r="AD19" s="166">
        <f t="shared" si="13"/>
        <v>1.541607175806047E-2</v>
      </c>
      <c r="AE19" s="167">
        <f t="shared" si="14"/>
        <v>1.6013901265056116E-2</v>
      </c>
      <c r="AG19" s="279">
        <v>2304</v>
      </c>
      <c r="AH19" s="145">
        <v>166040147.74999991</v>
      </c>
      <c r="AI19" s="107">
        <v>154</v>
      </c>
      <c r="AJ19" s="108">
        <v>370275.22000000009</v>
      </c>
      <c r="AK19" s="146">
        <f t="shared" si="15"/>
        <v>7.3145259459291859E-2</v>
      </c>
      <c r="AL19" s="235"/>
      <c r="AM19" s="236">
        <f t="shared" si="16"/>
        <v>1.0804550254376455</v>
      </c>
      <c r="AN19" s="316">
        <f t="shared" si="17"/>
        <v>0.78999357358309175</v>
      </c>
      <c r="AO19" s="317">
        <f t="shared" si="18"/>
        <v>-1.4842438567709318E-2</v>
      </c>
      <c r="AP19" s="318">
        <f t="shared" si="19"/>
        <v>-1.4244609060713672E-2</v>
      </c>
      <c r="AQ19" s="235"/>
      <c r="AR19" s="123">
        <v>6293</v>
      </c>
      <c r="AS19" s="108">
        <v>327978433.73000008</v>
      </c>
      <c r="AT19" s="107">
        <v>127</v>
      </c>
      <c r="AU19" s="108">
        <v>208449.11999999997</v>
      </c>
      <c r="AV19" s="117">
        <f t="shared" si="20"/>
        <v>5.1629099776503623E-2</v>
      </c>
      <c r="AW19" s="235"/>
      <c r="AX19" s="316">
        <f t="shared" si="21"/>
        <v>0.60824999105274913</v>
      </c>
      <c r="AY19" s="316">
        <f t="shared" si="22"/>
        <v>0.4447326105674872</v>
      </c>
      <c r="AZ19" s="317">
        <f t="shared" si="23"/>
        <v>-1.4842438567709318E-2</v>
      </c>
      <c r="BA19" s="318">
        <f t="shared" si="24"/>
        <v>-1.4244609060713672E-2</v>
      </c>
      <c r="BB19" s="235"/>
      <c r="BC19" s="123"/>
      <c r="BD19" s="108"/>
      <c r="BE19" s="107"/>
      <c r="BF19" s="108"/>
      <c r="BG19" s="117" t="e">
        <f>+BF19/#REF!</f>
        <v>#REF!</v>
      </c>
      <c r="BH19" s="235"/>
      <c r="BI19" s="237">
        <f t="shared" si="42"/>
        <v>0</v>
      </c>
      <c r="BJ19" s="237">
        <f t="shared" si="43"/>
        <v>0</v>
      </c>
      <c r="BK19" s="166" t="e">
        <f>+FO19-#REF!</f>
        <v>#REF!</v>
      </c>
      <c r="BL19" s="167">
        <f t="shared" si="44"/>
        <v>1.1714626973467986E-3</v>
      </c>
      <c r="BM19" s="235"/>
      <c r="BN19" s="123"/>
      <c r="BO19" s="108"/>
      <c r="BP19" s="107"/>
      <c r="BQ19" s="108"/>
      <c r="BR19" s="117" t="e">
        <f>+BQ19/#REF!</f>
        <v>#REF!</v>
      </c>
      <c r="BS19" s="235"/>
      <c r="BT19" s="237">
        <f t="shared" si="45"/>
        <v>0</v>
      </c>
      <c r="BU19" s="237">
        <f t="shared" si="46"/>
        <v>0</v>
      </c>
      <c r="BV19" s="166" t="e">
        <f>+FO19-#REF!</f>
        <v>#REF!</v>
      </c>
      <c r="BW19" s="167">
        <f t="shared" si="47"/>
        <v>1.1714626973467986E-3</v>
      </c>
      <c r="BX19" s="235"/>
      <c r="BY19" s="123"/>
      <c r="BZ19" s="108"/>
      <c r="CA19" s="107"/>
      <c r="CB19" s="108"/>
      <c r="CC19" s="117" t="e">
        <f>+CB19/#REF!</f>
        <v>#REF!</v>
      </c>
      <c r="CD19" s="235"/>
      <c r="CE19" s="237">
        <f t="shared" si="48"/>
        <v>0</v>
      </c>
      <c r="CF19" s="237">
        <f t="shared" si="49"/>
        <v>0</v>
      </c>
      <c r="CG19" s="166" t="e">
        <f>+FO19-#REF!</f>
        <v>#REF!</v>
      </c>
      <c r="CH19" s="167">
        <f t="shared" si="50"/>
        <v>1.1714626973467986E-3</v>
      </c>
      <c r="CI19" s="235"/>
      <c r="CJ19" s="123"/>
      <c r="CK19" s="108"/>
      <c r="CL19" s="107"/>
      <c r="CM19" s="108"/>
      <c r="CN19" s="117" t="e">
        <f>+CM19/#REF!</f>
        <v>#REF!</v>
      </c>
      <c r="CO19" s="235"/>
      <c r="CP19" s="237">
        <f t="shared" si="51"/>
        <v>0</v>
      </c>
      <c r="CQ19" s="237">
        <f t="shared" si="52"/>
        <v>0</v>
      </c>
      <c r="CR19" s="166" t="e">
        <f>+FO19-#REF!</f>
        <v>#REF!</v>
      </c>
      <c r="CS19" s="167">
        <f t="shared" si="34"/>
        <v>1.1714626973467986E-3</v>
      </c>
      <c r="CT19" s="235"/>
      <c r="CU19" s="123"/>
      <c r="CV19" s="108"/>
      <c r="CW19" s="107"/>
      <c r="CX19" s="108"/>
      <c r="CY19" s="117" t="e">
        <f>+CX19/#REF!</f>
        <v>#REF!</v>
      </c>
      <c r="CZ19" s="235"/>
      <c r="DA19" s="237">
        <f t="shared" si="53"/>
        <v>0</v>
      </c>
      <c r="DB19" s="237">
        <f t="shared" si="54"/>
        <v>0</v>
      </c>
      <c r="DC19" s="166" t="e">
        <f>+FO19-#REF!</f>
        <v>#REF!</v>
      </c>
      <c r="DD19" s="167">
        <f t="shared" si="35"/>
        <v>1.1714626973467986E-3</v>
      </c>
      <c r="DE19" s="235"/>
      <c r="DF19" s="123"/>
      <c r="DG19" s="108"/>
      <c r="DH19" s="107"/>
      <c r="DI19" s="108"/>
      <c r="DJ19" s="117" t="e">
        <f>+DI19/#REF!</f>
        <v>#REF!</v>
      </c>
      <c r="DK19" s="235"/>
      <c r="DL19" s="237">
        <f t="shared" si="55"/>
        <v>0</v>
      </c>
      <c r="DM19" s="237">
        <f t="shared" si="56"/>
        <v>0</v>
      </c>
      <c r="DN19" s="166" t="e">
        <f>+FO19-#REF!</f>
        <v>#REF!</v>
      </c>
      <c r="DO19" s="167">
        <f t="shared" si="36"/>
        <v>1.1714626973467986E-3</v>
      </c>
      <c r="DP19" s="235"/>
      <c r="DQ19" s="123"/>
      <c r="DR19" s="108"/>
      <c r="DS19" s="107"/>
      <c r="DT19" s="108"/>
      <c r="DU19" s="117" t="e">
        <f>+DT19/#REF!</f>
        <v>#REF!</v>
      </c>
      <c r="DV19" s="235"/>
      <c r="DW19" s="237">
        <f t="shared" si="57"/>
        <v>0</v>
      </c>
      <c r="DX19" s="237">
        <f t="shared" si="58"/>
        <v>0</v>
      </c>
      <c r="DY19" s="166" t="e">
        <f>+FZ19-#REF!</f>
        <v>#REF!</v>
      </c>
      <c r="DZ19" s="167">
        <f t="shared" si="37"/>
        <v>0</v>
      </c>
      <c r="EA19" s="235"/>
      <c r="EB19" s="123"/>
      <c r="EC19" s="108"/>
      <c r="ED19" s="107"/>
      <c r="EE19" s="108"/>
      <c r="EF19" s="117" t="e">
        <f>+EE19/#REF!</f>
        <v>#REF!</v>
      </c>
      <c r="EG19" s="235"/>
      <c r="EH19" s="237">
        <f t="shared" si="59"/>
        <v>0</v>
      </c>
      <c r="EI19" s="237">
        <f t="shared" si="60"/>
        <v>0</v>
      </c>
      <c r="EJ19" s="166" t="e">
        <f>+GK19-#REF!</f>
        <v>#REF!</v>
      </c>
      <c r="EK19" s="167">
        <f t="shared" si="38"/>
        <v>0</v>
      </c>
      <c r="EL19" s="235"/>
      <c r="EM19" s="123"/>
      <c r="EN19" s="108"/>
      <c r="EO19" s="107"/>
      <c r="EP19" s="108"/>
      <c r="EQ19" s="117" t="e">
        <f>+EP19/#REF!</f>
        <v>#REF!</v>
      </c>
      <c r="ER19" s="235"/>
      <c r="ES19" s="237">
        <f t="shared" si="61"/>
        <v>0</v>
      </c>
      <c r="ET19" s="237">
        <f t="shared" si="62"/>
        <v>0</v>
      </c>
      <c r="EU19" s="166" t="e">
        <f>+GV19-#REF!</f>
        <v>#REF!</v>
      </c>
      <c r="EV19" s="167">
        <f t="shared" si="8"/>
        <v>0</v>
      </c>
      <c r="EW19" s="235"/>
      <c r="EX19" s="123"/>
      <c r="EY19" s="108"/>
      <c r="EZ19" s="107"/>
      <c r="FA19" s="108"/>
      <c r="FB19" s="117" t="e">
        <f>+FA19/#REF!</f>
        <v>#REF!</v>
      </c>
      <c r="FC19" s="235"/>
      <c r="FD19" s="237">
        <f t="shared" si="63"/>
        <v>0</v>
      </c>
      <c r="FE19" s="237">
        <f t="shared" si="64"/>
        <v>0</v>
      </c>
      <c r="FF19" s="166" t="e">
        <f>+HG19-#REF!</f>
        <v>#REF!</v>
      </c>
      <c r="FG19" s="167">
        <f t="shared" si="9"/>
        <v>0</v>
      </c>
      <c r="FH19" s="235"/>
      <c r="FI19" s="279">
        <f t="shared" si="25"/>
        <v>8597</v>
      </c>
      <c r="FJ19" s="145">
        <f t="shared" si="26"/>
        <v>494018581.48000002</v>
      </c>
      <c r="FK19" s="144">
        <f t="shared" si="27"/>
        <v>281</v>
      </c>
      <c r="FL19" s="145">
        <f t="shared" si="28"/>
        <v>578724.34000000008</v>
      </c>
      <c r="FM19" s="117">
        <f t="shared" si="39"/>
        <v>7.4502548532687091E-3</v>
      </c>
      <c r="FN19" s="235"/>
      <c r="FO19" s="285">
        <f t="shared" si="29"/>
        <v>1.1714626973467986E-3</v>
      </c>
    </row>
    <row r="20" spans="1:171" ht="15" customHeight="1" x14ac:dyDescent="0.25">
      <c r="A20" s="116" t="s">
        <v>58</v>
      </c>
      <c r="B20" s="107">
        <v>4103</v>
      </c>
      <c r="C20" s="108">
        <v>91549274.660833299</v>
      </c>
      <c r="D20" s="107">
        <v>4649</v>
      </c>
      <c r="E20" s="108">
        <v>4673587.7299999995</v>
      </c>
      <c r="F20" s="117">
        <f t="shared" si="32"/>
        <v>5.5572508654266425E-2</v>
      </c>
      <c r="G20" s="234"/>
      <c r="H20" s="123">
        <v>12720.416666666668</v>
      </c>
      <c r="I20" s="108">
        <v>426777954.66500026</v>
      </c>
      <c r="J20" s="107">
        <v>12203</v>
      </c>
      <c r="K20" s="108">
        <v>13649680.25</v>
      </c>
      <c r="L20" s="117">
        <f t="shared" si="33"/>
        <v>0.15069623662087328</v>
      </c>
      <c r="M20" s="138"/>
      <c r="N20" s="160">
        <f t="shared" si="30"/>
        <v>763469.49916666665</v>
      </c>
      <c r="O20" s="160">
        <f t="shared" si="31"/>
        <v>1137473.3541666667</v>
      </c>
      <c r="P20" s="138"/>
      <c r="Q20" s="166">
        <f t="shared" si="40"/>
        <v>3.5350772529994814E-2</v>
      </c>
      <c r="R20" s="167">
        <f t="shared" si="41"/>
        <v>3.1983095895181203E-2</v>
      </c>
      <c r="S20" s="138"/>
      <c r="T20" s="235"/>
      <c r="U20" s="279">
        <v>7558.75</v>
      </c>
      <c r="V20" s="145">
        <v>188454093.15249988</v>
      </c>
      <c r="W20" s="144">
        <v>769.66666666666663</v>
      </c>
      <c r="X20" s="145">
        <v>10224759.830000002</v>
      </c>
      <c r="Y20" s="146">
        <f t="shared" si="2"/>
        <v>0.13162927715631323</v>
      </c>
      <c r="Z20" s="235"/>
      <c r="AA20" s="160">
        <f t="shared" si="11"/>
        <v>994768.33666666679</v>
      </c>
      <c r="AB20" s="160">
        <f t="shared" si="12"/>
        <v>852063.31916666683</v>
      </c>
      <c r="AC20" s="138"/>
      <c r="AD20" s="166">
        <f t="shared" si="13"/>
        <v>3.8805585899975771E-2</v>
      </c>
      <c r="AE20" s="167">
        <f t="shared" si="14"/>
        <v>5.4255971090667543E-2</v>
      </c>
      <c r="AG20" s="279">
        <v>1470</v>
      </c>
      <c r="AH20" s="145">
        <v>58933403.750000112</v>
      </c>
      <c r="AI20" s="107">
        <v>319</v>
      </c>
      <c r="AJ20" s="108">
        <v>318642.91000000021</v>
      </c>
      <c r="AK20" s="146">
        <f t="shared" si="15"/>
        <v>6.2945660600279424E-2</v>
      </c>
      <c r="AL20" s="235"/>
      <c r="AM20" s="316">
        <f t="shared" si="16"/>
        <v>0.37396623329782425</v>
      </c>
      <c r="AN20" s="316">
        <f t="shared" si="17"/>
        <v>0.32031870964824755</v>
      </c>
      <c r="AO20" s="317">
        <f t="shared" si="18"/>
        <v>-5.0098885418649118E-2</v>
      </c>
      <c r="AP20" s="318">
        <f t="shared" si="19"/>
        <v>-3.4648500227957346E-2</v>
      </c>
      <c r="AQ20" s="235"/>
      <c r="AR20" s="123">
        <v>1159</v>
      </c>
      <c r="AS20" s="108">
        <v>52166495.660000041</v>
      </c>
      <c r="AT20" s="107">
        <v>100</v>
      </c>
      <c r="AU20" s="108">
        <v>143208.88999999998</v>
      </c>
      <c r="AV20" s="117">
        <f t="shared" si="20"/>
        <v>3.5470267615868717E-2</v>
      </c>
      <c r="AW20" s="235"/>
      <c r="AX20" s="316">
        <f t="shared" si="21"/>
        <v>0.16807306074396072</v>
      </c>
      <c r="AY20" s="316">
        <f t="shared" si="22"/>
        <v>0.14396205098352191</v>
      </c>
      <c r="AZ20" s="317">
        <f t="shared" si="23"/>
        <v>-5.0098885418649118E-2</v>
      </c>
      <c r="BA20" s="318">
        <f t="shared" si="24"/>
        <v>-3.4648500227957346E-2</v>
      </c>
      <c r="BB20" s="235"/>
      <c r="BC20" s="123"/>
      <c r="BD20" s="108"/>
      <c r="BE20" s="107"/>
      <c r="BF20" s="108"/>
      <c r="BG20" s="117" t="e">
        <f>+BF20/#REF!</f>
        <v>#REF!</v>
      </c>
      <c r="BH20" s="235"/>
      <c r="BI20" s="237">
        <f t="shared" si="42"/>
        <v>0</v>
      </c>
      <c r="BJ20" s="236">
        <f t="shared" si="43"/>
        <v>0</v>
      </c>
      <c r="BK20" s="166" t="e">
        <f>+FO20-#REF!</f>
        <v>#REF!</v>
      </c>
      <c r="BL20" s="167">
        <f t="shared" si="44"/>
        <v>4.1570856720184275E-3</v>
      </c>
      <c r="BM20" s="235"/>
      <c r="BN20" s="123"/>
      <c r="BO20" s="108"/>
      <c r="BP20" s="107"/>
      <c r="BQ20" s="108"/>
      <c r="BR20" s="117" t="e">
        <f>+BQ20/#REF!</f>
        <v>#REF!</v>
      </c>
      <c r="BS20" s="235"/>
      <c r="BT20" s="237">
        <f t="shared" si="45"/>
        <v>0</v>
      </c>
      <c r="BU20" s="236">
        <f t="shared" si="46"/>
        <v>0</v>
      </c>
      <c r="BV20" s="166" t="e">
        <f>+FO20-#REF!</f>
        <v>#REF!</v>
      </c>
      <c r="BW20" s="167">
        <f t="shared" si="47"/>
        <v>4.1570856720184275E-3</v>
      </c>
      <c r="BX20" s="235"/>
      <c r="BY20" s="123"/>
      <c r="BZ20" s="108"/>
      <c r="CA20" s="107"/>
      <c r="CB20" s="108"/>
      <c r="CC20" s="117" t="e">
        <f>+CB20/#REF!</f>
        <v>#REF!</v>
      </c>
      <c r="CD20" s="235"/>
      <c r="CE20" s="236">
        <f t="shared" si="48"/>
        <v>0</v>
      </c>
      <c r="CF20" s="236">
        <f t="shared" si="49"/>
        <v>0</v>
      </c>
      <c r="CG20" s="166" t="e">
        <f>+FO20-#REF!</f>
        <v>#REF!</v>
      </c>
      <c r="CH20" s="167">
        <f t="shared" si="50"/>
        <v>4.1570856720184275E-3</v>
      </c>
      <c r="CI20" s="235"/>
      <c r="CJ20" s="123"/>
      <c r="CK20" s="108"/>
      <c r="CL20" s="107"/>
      <c r="CM20" s="108"/>
      <c r="CN20" s="117" t="e">
        <f>+CM20/#REF!</f>
        <v>#REF!</v>
      </c>
      <c r="CO20" s="235"/>
      <c r="CP20" s="237">
        <f t="shared" si="51"/>
        <v>0</v>
      </c>
      <c r="CQ20" s="236">
        <f t="shared" si="52"/>
        <v>0</v>
      </c>
      <c r="CR20" s="166" t="e">
        <f>+FO20-#REF!</f>
        <v>#REF!</v>
      </c>
      <c r="CS20" s="167">
        <f t="shared" si="34"/>
        <v>4.1570856720184275E-3</v>
      </c>
      <c r="CT20" s="235"/>
      <c r="CU20" s="123"/>
      <c r="CV20" s="108"/>
      <c r="CW20" s="107"/>
      <c r="CX20" s="108"/>
      <c r="CY20" s="117" t="e">
        <f>+CX20/#REF!</f>
        <v>#REF!</v>
      </c>
      <c r="CZ20" s="235"/>
      <c r="DA20" s="236">
        <f t="shared" si="53"/>
        <v>0</v>
      </c>
      <c r="DB20" s="236">
        <f t="shared" si="54"/>
        <v>0</v>
      </c>
      <c r="DC20" s="166" t="e">
        <f>+FO20-#REF!</f>
        <v>#REF!</v>
      </c>
      <c r="DD20" s="167">
        <f t="shared" si="35"/>
        <v>4.1570856720184275E-3</v>
      </c>
      <c r="DE20" s="235"/>
      <c r="DF20" s="123"/>
      <c r="DG20" s="108"/>
      <c r="DH20" s="107"/>
      <c r="DI20" s="108"/>
      <c r="DJ20" s="117" t="e">
        <f>+DI20/#REF!</f>
        <v>#REF!</v>
      </c>
      <c r="DK20" s="235"/>
      <c r="DL20" s="237">
        <f t="shared" si="55"/>
        <v>0</v>
      </c>
      <c r="DM20" s="236">
        <f t="shared" si="56"/>
        <v>0</v>
      </c>
      <c r="DN20" s="166" t="e">
        <f>+FO20-#REF!</f>
        <v>#REF!</v>
      </c>
      <c r="DO20" s="167">
        <f t="shared" si="36"/>
        <v>4.1570856720184275E-3</v>
      </c>
      <c r="DP20" s="235"/>
      <c r="DQ20" s="123"/>
      <c r="DR20" s="108"/>
      <c r="DS20" s="107"/>
      <c r="DT20" s="108"/>
      <c r="DU20" s="117" t="e">
        <f>+DT20/#REF!</f>
        <v>#REF!</v>
      </c>
      <c r="DV20" s="235"/>
      <c r="DW20" s="237">
        <f t="shared" si="57"/>
        <v>0</v>
      </c>
      <c r="DX20" s="236">
        <f t="shared" si="58"/>
        <v>0</v>
      </c>
      <c r="DY20" s="166" t="e">
        <f>+FZ20-#REF!</f>
        <v>#REF!</v>
      </c>
      <c r="DZ20" s="167">
        <f t="shared" si="37"/>
        <v>0</v>
      </c>
      <c r="EA20" s="235"/>
      <c r="EB20" s="123"/>
      <c r="EC20" s="108"/>
      <c r="ED20" s="107"/>
      <c r="EE20" s="108"/>
      <c r="EF20" s="117" t="e">
        <f>+EE20/#REF!</f>
        <v>#REF!</v>
      </c>
      <c r="EG20" s="235"/>
      <c r="EH20" s="237">
        <f t="shared" si="59"/>
        <v>0</v>
      </c>
      <c r="EI20" s="237">
        <f t="shared" si="60"/>
        <v>0</v>
      </c>
      <c r="EJ20" s="166" t="e">
        <f>+GK20-#REF!</f>
        <v>#REF!</v>
      </c>
      <c r="EK20" s="167">
        <f t="shared" si="38"/>
        <v>0</v>
      </c>
      <c r="EL20" s="235"/>
      <c r="EM20" s="123"/>
      <c r="EN20" s="108"/>
      <c r="EO20" s="107"/>
      <c r="EP20" s="108"/>
      <c r="EQ20" s="117" t="e">
        <f>+EP20/#REF!</f>
        <v>#REF!</v>
      </c>
      <c r="ER20" s="235"/>
      <c r="ES20" s="237">
        <f t="shared" si="61"/>
        <v>0</v>
      </c>
      <c r="ET20" s="237">
        <f t="shared" si="62"/>
        <v>0</v>
      </c>
      <c r="EU20" s="166" t="e">
        <f>+GV20-#REF!</f>
        <v>#REF!</v>
      </c>
      <c r="EV20" s="167">
        <f t="shared" si="8"/>
        <v>0</v>
      </c>
      <c r="EW20" s="235"/>
      <c r="EX20" s="123"/>
      <c r="EY20" s="108"/>
      <c r="EZ20" s="107"/>
      <c r="FA20" s="108"/>
      <c r="FB20" s="117" t="e">
        <f>+FA20/#REF!</f>
        <v>#REF!</v>
      </c>
      <c r="FC20" s="235"/>
      <c r="FD20" s="237">
        <f t="shared" si="63"/>
        <v>0</v>
      </c>
      <c r="FE20" s="237">
        <f t="shared" si="64"/>
        <v>0</v>
      </c>
      <c r="FF20" s="166" t="e">
        <f>+HG20-#REF!</f>
        <v>#REF!</v>
      </c>
      <c r="FG20" s="167">
        <f t="shared" si="9"/>
        <v>0</v>
      </c>
      <c r="FH20" s="235"/>
      <c r="FI20" s="279">
        <f t="shared" si="25"/>
        <v>2629</v>
      </c>
      <c r="FJ20" s="145">
        <f t="shared" si="26"/>
        <v>111099899.41000015</v>
      </c>
      <c r="FK20" s="144">
        <f t="shared" si="27"/>
        <v>419</v>
      </c>
      <c r="FL20" s="145">
        <f t="shared" si="28"/>
        <v>461851.80000000016</v>
      </c>
      <c r="FM20" s="117">
        <f t="shared" si="39"/>
        <v>5.9456867054198722E-3</v>
      </c>
      <c r="FN20" s="235"/>
      <c r="FO20" s="285">
        <f t="shared" si="29"/>
        <v>4.1570856720184275E-3</v>
      </c>
    </row>
    <row r="21" spans="1:171" ht="15" customHeight="1" x14ac:dyDescent="0.25">
      <c r="A21" s="116" t="s">
        <v>59</v>
      </c>
      <c r="B21" s="107">
        <v>13290.166666666666</v>
      </c>
      <c r="C21" s="108">
        <v>260209592.27083331</v>
      </c>
      <c r="D21" s="107">
        <v>9987</v>
      </c>
      <c r="E21" s="108">
        <v>8364198.1500000004</v>
      </c>
      <c r="F21" s="117">
        <f t="shared" si="32"/>
        <v>9.9456670320570678E-2</v>
      </c>
      <c r="G21" s="234"/>
      <c r="H21" s="123">
        <v>12668</v>
      </c>
      <c r="I21" s="108">
        <v>224549734.63083351</v>
      </c>
      <c r="J21" s="107">
        <v>11796</v>
      </c>
      <c r="K21" s="108">
        <v>10284154.960000001</v>
      </c>
      <c r="L21" s="117">
        <f t="shared" si="33"/>
        <v>0.11353990869477604</v>
      </c>
      <c r="M21" s="138"/>
      <c r="N21" s="160">
        <f t="shared" si="30"/>
        <v>777014.71291666664</v>
      </c>
      <c r="O21" s="160">
        <f t="shared" si="31"/>
        <v>857012.91333333345</v>
      </c>
      <c r="P21" s="138"/>
      <c r="Q21" s="166">
        <f t="shared" si="40"/>
        <v>3.8469302342650558E-2</v>
      </c>
      <c r="R21" s="167">
        <f t="shared" si="41"/>
        <v>4.5799007408792801E-2</v>
      </c>
      <c r="S21" s="138"/>
      <c r="T21" s="235"/>
      <c r="U21" s="279">
        <v>11403.333333333334</v>
      </c>
      <c r="V21" s="145">
        <v>141198096.75333339</v>
      </c>
      <c r="W21" s="144">
        <v>453.5</v>
      </c>
      <c r="X21" s="145">
        <v>5065413.2299999995</v>
      </c>
      <c r="Y21" s="146">
        <f t="shared" si="2"/>
        <v>6.5210009139444552E-2</v>
      </c>
      <c r="Z21" s="235"/>
      <c r="AA21" s="160">
        <f t="shared" si="11"/>
        <v>639565.34125000006</v>
      </c>
      <c r="AB21" s="160">
        <f t="shared" si="12"/>
        <v>422117.76916666661</v>
      </c>
      <c r="AC21" s="138"/>
      <c r="AD21" s="166">
        <f t="shared" si="13"/>
        <v>4.196762597855961E-2</v>
      </c>
      <c r="AE21" s="167">
        <f t="shared" si="14"/>
        <v>3.5874514929539345E-2</v>
      </c>
      <c r="AG21" s="279">
        <v>472</v>
      </c>
      <c r="AH21" s="145">
        <v>20032407.339999981</v>
      </c>
      <c r="AI21" s="107">
        <v>113</v>
      </c>
      <c r="AJ21" s="108">
        <v>100732.44999999998</v>
      </c>
      <c r="AK21" s="146">
        <f t="shared" si="15"/>
        <v>1.9898985385033707E-2</v>
      </c>
      <c r="AL21" s="235"/>
      <c r="AM21" s="316">
        <f t="shared" si="16"/>
        <v>0.23863589111366537</v>
      </c>
      <c r="AN21" s="316">
        <f t="shared" si="17"/>
        <v>0.15750142089176253</v>
      </c>
      <c r="AO21" s="317">
        <f t="shared" si="18"/>
        <v>-3.4337037898106028E-2</v>
      </c>
      <c r="AP21" s="318">
        <f t="shared" si="19"/>
        <v>-4.0430148947126293E-2</v>
      </c>
      <c r="AQ21" s="235"/>
      <c r="AR21" s="123">
        <v>3303</v>
      </c>
      <c r="AS21" s="108">
        <v>120394405.93000013</v>
      </c>
      <c r="AT21" s="107">
        <v>92</v>
      </c>
      <c r="AU21" s="108">
        <v>115170.55000000005</v>
      </c>
      <c r="AV21" s="117">
        <f t="shared" si="20"/>
        <v>2.8525674837412616E-2</v>
      </c>
      <c r="AW21" s="235"/>
      <c r="AX21" s="316">
        <f t="shared" si="21"/>
        <v>0.27283985279124023</v>
      </c>
      <c r="AY21" s="316">
        <f t="shared" si="22"/>
        <v>0.18007628395701475</v>
      </c>
      <c r="AZ21" s="317">
        <f t="shared" si="23"/>
        <v>-3.4337037898106028E-2</v>
      </c>
      <c r="BA21" s="318">
        <f t="shared" si="24"/>
        <v>-4.0430148947126293E-2</v>
      </c>
      <c r="BB21" s="235"/>
      <c r="BC21" s="123"/>
      <c r="BD21" s="108"/>
      <c r="BE21" s="107"/>
      <c r="BF21" s="108"/>
      <c r="BG21" s="117" t="e">
        <f>+BF21/#REF!</f>
        <v>#REF!</v>
      </c>
      <c r="BH21" s="235"/>
      <c r="BI21" s="236">
        <f t="shared" si="42"/>
        <v>0</v>
      </c>
      <c r="BJ21" s="236">
        <f t="shared" si="43"/>
        <v>0</v>
      </c>
      <c r="BK21" s="166" t="e">
        <f>+FO21-#REF!</f>
        <v>#REF!</v>
      </c>
      <c r="BL21" s="167">
        <f t="shared" si="44"/>
        <v>1.5374770314333138E-3</v>
      </c>
      <c r="BM21" s="235"/>
      <c r="BN21" s="123"/>
      <c r="BO21" s="108"/>
      <c r="BP21" s="107"/>
      <c r="BQ21" s="108"/>
      <c r="BR21" s="117" t="e">
        <f>+BQ21/#REF!</f>
        <v>#REF!</v>
      </c>
      <c r="BS21" s="235"/>
      <c r="BT21" s="236">
        <f t="shared" si="45"/>
        <v>0</v>
      </c>
      <c r="BU21" s="236">
        <f t="shared" si="46"/>
        <v>0</v>
      </c>
      <c r="BV21" s="166" t="e">
        <f>+FO21-#REF!</f>
        <v>#REF!</v>
      </c>
      <c r="BW21" s="167">
        <f t="shared" si="47"/>
        <v>1.5374770314333138E-3</v>
      </c>
      <c r="BX21" s="235"/>
      <c r="BY21" s="123"/>
      <c r="BZ21" s="108"/>
      <c r="CA21" s="107"/>
      <c r="CB21" s="108"/>
      <c r="CC21" s="117" t="e">
        <f>+CB21/#REF!</f>
        <v>#REF!</v>
      </c>
      <c r="CD21" s="235"/>
      <c r="CE21" s="237">
        <f t="shared" si="48"/>
        <v>0</v>
      </c>
      <c r="CF21" s="237">
        <f t="shared" si="49"/>
        <v>0</v>
      </c>
      <c r="CG21" s="166" t="e">
        <f>+FO21-#REF!</f>
        <v>#REF!</v>
      </c>
      <c r="CH21" s="167">
        <f t="shared" si="50"/>
        <v>1.5374770314333138E-3</v>
      </c>
      <c r="CI21" s="235"/>
      <c r="CJ21" s="123"/>
      <c r="CK21" s="108"/>
      <c r="CL21" s="107"/>
      <c r="CM21" s="108"/>
      <c r="CN21" s="117" t="e">
        <f>+CM21/#REF!</f>
        <v>#REF!</v>
      </c>
      <c r="CO21" s="235"/>
      <c r="CP21" s="237">
        <f t="shared" si="51"/>
        <v>0</v>
      </c>
      <c r="CQ21" s="237">
        <f t="shared" si="52"/>
        <v>0</v>
      </c>
      <c r="CR21" s="166" t="e">
        <f>+FO21-#REF!</f>
        <v>#REF!</v>
      </c>
      <c r="CS21" s="167">
        <f t="shared" si="34"/>
        <v>1.5374770314333138E-3</v>
      </c>
      <c r="CT21" s="235"/>
      <c r="CU21" s="123"/>
      <c r="CV21" s="108"/>
      <c r="CW21" s="107"/>
      <c r="CX21" s="108"/>
      <c r="CY21" s="117" t="e">
        <f>+CX21/#REF!</f>
        <v>#REF!</v>
      </c>
      <c r="CZ21" s="235"/>
      <c r="DA21" s="237">
        <f t="shared" si="53"/>
        <v>0</v>
      </c>
      <c r="DB21" s="237">
        <f t="shared" si="54"/>
        <v>0</v>
      </c>
      <c r="DC21" s="166" t="e">
        <f>+FO21-#REF!</f>
        <v>#REF!</v>
      </c>
      <c r="DD21" s="167">
        <f t="shared" si="35"/>
        <v>1.5374770314333138E-3</v>
      </c>
      <c r="DE21" s="235"/>
      <c r="DF21" s="123"/>
      <c r="DG21" s="108"/>
      <c r="DH21" s="107"/>
      <c r="DI21" s="108"/>
      <c r="DJ21" s="117" t="e">
        <f>+DI21/#REF!</f>
        <v>#REF!</v>
      </c>
      <c r="DK21" s="235"/>
      <c r="DL21" s="237">
        <f t="shared" si="55"/>
        <v>0</v>
      </c>
      <c r="DM21" s="237">
        <f t="shared" si="56"/>
        <v>0</v>
      </c>
      <c r="DN21" s="166" t="e">
        <f>+FO21-#REF!</f>
        <v>#REF!</v>
      </c>
      <c r="DO21" s="167">
        <f t="shared" si="36"/>
        <v>1.5374770314333138E-3</v>
      </c>
      <c r="DP21" s="235"/>
      <c r="DQ21" s="123"/>
      <c r="DR21" s="108"/>
      <c r="DS21" s="107"/>
      <c r="DT21" s="108"/>
      <c r="DU21" s="117" t="e">
        <f>+DT21/#REF!</f>
        <v>#REF!</v>
      </c>
      <c r="DV21" s="235"/>
      <c r="DW21" s="237">
        <f t="shared" si="57"/>
        <v>0</v>
      </c>
      <c r="DX21" s="237">
        <f t="shared" si="58"/>
        <v>0</v>
      </c>
      <c r="DY21" s="166" t="e">
        <f>+FZ21-#REF!</f>
        <v>#REF!</v>
      </c>
      <c r="DZ21" s="167">
        <f t="shared" si="37"/>
        <v>0</v>
      </c>
      <c r="EA21" s="235"/>
      <c r="EB21" s="123"/>
      <c r="EC21" s="108"/>
      <c r="ED21" s="107"/>
      <c r="EE21" s="108"/>
      <c r="EF21" s="117" t="e">
        <f>+EE21/#REF!</f>
        <v>#REF!</v>
      </c>
      <c r="EG21" s="235"/>
      <c r="EH21" s="237">
        <f t="shared" si="59"/>
        <v>0</v>
      </c>
      <c r="EI21" s="237">
        <f t="shared" si="60"/>
        <v>0</v>
      </c>
      <c r="EJ21" s="166" t="e">
        <f>+GK21-#REF!</f>
        <v>#REF!</v>
      </c>
      <c r="EK21" s="167">
        <f t="shared" si="38"/>
        <v>0</v>
      </c>
      <c r="EL21" s="235"/>
      <c r="EM21" s="123"/>
      <c r="EN21" s="108"/>
      <c r="EO21" s="107"/>
      <c r="EP21" s="108"/>
      <c r="EQ21" s="117" t="e">
        <f>+EP21/#REF!</f>
        <v>#REF!</v>
      </c>
      <c r="ER21" s="235"/>
      <c r="ES21" s="237">
        <f t="shared" si="61"/>
        <v>0</v>
      </c>
      <c r="ET21" s="237">
        <f t="shared" si="62"/>
        <v>0</v>
      </c>
      <c r="EU21" s="166" t="e">
        <f>+GV21-#REF!</f>
        <v>#REF!</v>
      </c>
      <c r="EV21" s="167">
        <f t="shared" si="8"/>
        <v>0</v>
      </c>
      <c r="EW21" s="235"/>
      <c r="EX21" s="123"/>
      <c r="EY21" s="108"/>
      <c r="EZ21" s="107"/>
      <c r="FA21" s="108"/>
      <c r="FB21" s="117" t="e">
        <f>+FA21/#REF!</f>
        <v>#REF!</v>
      </c>
      <c r="FC21" s="235"/>
      <c r="FD21" s="237">
        <f t="shared" si="63"/>
        <v>0</v>
      </c>
      <c r="FE21" s="237">
        <f t="shared" si="64"/>
        <v>0</v>
      </c>
      <c r="FF21" s="166" t="e">
        <f>+HG21-#REF!</f>
        <v>#REF!</v>
      </c>
      <c r="FG21" s="167">
        <f t="shared" si="9"/>
        <v>0</v>
      </c>
      <c r="FH21" s="235"/>
      <c r="FI21" s="279">
        <f t="shared" si="25"/>
        <v>3775</v>
      </c>
      <c r="FJ21" s="145">
        <f t="shared" si="26"/>
        <v>140426813.2700001</v>
      </c>
      <c r="FK21" s="144">
        <f t="shared" si="27"/>
        <v>205</v>
      </c>
      <c r="FL21" s="145">
        <f t="shared" si="28"/>
        <v>215903.00000000003</v>
      </c>
      <c r="FM21" s="117">
        <f t="shared" si="39"/>
        <v>2.7794448278869247E-3</v>
      </c>
      <c r="FN21" s="235"/>
      <c r="FO21" s="285">
        <f t="shared" si="29"/>
        <v>1.5374770314333138E-3</v>
      </c>
    </row>
    <row r="22" spans="1:171" ht="15" customHeight="1" x14ac:dyDescent="0.25">
      <c r="A22" s="116" t="s">
        <v>60</v>
      </c>
      <c r="B22" s="107">
        <v>1538.8333333333333</v>
      </c>
      <c r="C22" s="108">
        <v>12829391.502500001</v>
      </c>
      <c r="D22" s="107">
        <v>8384</v>
      </c>
      <c r="E22" s="108">
        <v>6596969.5300000003</v>
      </c>
      <c r="F22" s="117">
        <f t="shared" si="32"/>
        <v>7.8442979457637563E-2</v>
      </c>
      <c r="G22" s="234"/>
      <c r="H22" s="123">
        <v>2010.3333333333333</v>
      </c>
      <c r="I22" s="108">
        <v>7607699.3516666628</v>
      </c>
      <c r="J22" s="107">
        <v>875</v>
      </c>
      <c r="K22" s="108">
        <v>940153.95999999985</v>
      </c>
      <c r="L22" s="117">
        <f t="shared" si="33"/>
        <v>1.0379559156062357E-2</v>
      </c>
      <c r="M22" s="138"/>
      <c r="N22" s="160">
        <f t="shared" si="30"/>
        <v>314046.81208333332</v>
      </c>
      <c r="O22" s="160">
        <f t="shared" si="31"/>
        <v>78346.163333333316</v>
      </c>
      <c r="P22" s="138"/>
      <c r="Q22" s="166">
        <f t="shared" si="40"/>
        <v>0.36879630001074004</v>
      </c>
      <c r="R22" s="167">
        <f t="shared" si="41"/>
        <v>0.12357927364651113</v>
      </c>
      <c r="S22" s="138"/>
      <c r="T22" s="235"/>
      <c r="U22" s="279">
        <v>5252.5</v>
      </c>
      <c r="V22" s="145">
        <v>20520830.828333374</v>
      </c>
      <c r="W22" s="144">
        <v>89.916666666666671</v>
      </c>
      <c r="X22" s="145">
        <v>1145287.75</v>
      </c>
      <c r="Y22" s="146">
        <f t="shared" si="2"/>
        <v>1.474395498524686E-2</v>
      </c>
      <c r="Z22" s="235"/>
      <c r="AA22" s="160">
        <f t="shared" si="11"/>
        <v>86893.404583333337</v>
      </c>
      <c r="AB22" s="160">
        <f t="shared" si="12"/>
        <v>95440.645833333328</v>
      </c>
      <c r="AC22" s="138"/>
      <c r="AD22" s="166">
        <f t="shared" si="13"/>
        <v>7.413973274304933E-2</v>
      </c>
      <c r="AE22" s="167">
        <f t="shared" si="14"/>
        <v>5.5810983462652328E-2</v>
      </c>
      <c r="AG22" s="279">
        <v>14914</v>
      </c>
      <c r="AH22" s="145">
        <v>59101002.690000303</v>
      </c>
      <c r="AI22" s="107">
        <v>38</v>
      </c>
      <c r="AJ22" s="108">
        <v>62717.33</v>
      </c>
      <c r="AK22" s="146">
        <f t="shared" si="15"/>
        <v>1.2389366416267414E-2</v>
      </c>
      <c r="AL22" s="235"/>
      <c r="AM22" s="316">
        <f t="shared" si="16"/>
        <v>0.65713438391356238</v>
      </c>
      <c r="AN22" s="316">
        <f t="shared" si="17"/>
        <v>0.72177319211669555</v>
      </c>
      <c r="AO22" s="317">
        <f t="shared" si="18"/>
        <v>-5.4905159085144588E-2</v>
      </c>
      <c r="AP22" s="318">
        <f t="shared" si="19"/>
        <v>-7.3233908365541597E-2</v>
      </c>
      <c r="AQ22" s="235"/>
      <c r="AR22" s="123">
        <v>15923</v>
      </c>
      <c r="AS22" s="108">
        <v>62918996.710000187</v>
      </c>
      <c r="AT22" s="107">
        <v>33</v>
      </c>
      <c r="AU22" s="108">
        <v>47811.360000000001</v>
      </c>
      <c r="AV22" s="117">
        <f t="shared" si="20"/>
        <v>1.1842014376891277E-2</v>
      </c>
      <c r="AW22" s="235"/>
      <c r="AX22" s="316">
        <f t="shared" si="21"/>
        <v>0.50095386072190162</v>
      </c>
      <c r="AY22" s="316">
        <f t="shared" si="22"/>
        <v>0.55023002297196788</v>
      </c>
      <c r="AZ22" s="317">
        <f t="shared" si="23"/>
        <v>-5.4905159085144588E-2</v>
      </c>
      <c r="BA22" s="318">
        <f t="shared" si="24"/>
        <v>-7.3233908365541597E-2</v>
      </c>
      <c r="BB22" s="235"/>
      <c r="BC22" s="123"/>
      <c r="BD22" s="108"/>
      <c r="BE22" s="107"/>
      <c r="BF22" s="108"/>
      <c r="BG22" s="117" t="e">
        <f>+BF22/#REF!</f>
        <v>#REF!</v>
      </c>
      <c r="BH22" s="235"/>
      <c r="BI22" s="236">
        <f t="shared" si="42"/>
        <v>0</v>
      </c>
      <c r="BJ22" s="237">
        <f t="shared" si="43"/>
        <v>0</v>
      </c>
      <c r="BK22" s="166" t="e">
        <f>+FO22-#REF!</f>
        <v>#REF!</v>
      </c>
      <c r="BL22" s="173">
        <f t="shared" si="44"/>
        <v>9.0582437750773802E-4</v>
      </c>
      <c r="BM22" s="235"/>
      <c r="BN22" s="123"/>
      <c r="BO22" s="108"/>
      <c r="BP22" s="107"/>
      <c r="BQ22" s="108"/>
      <c r="BR22" s="117" t="e">
        <f>+BQ22/#REF!</f>
        <v>#REF!</v>
      </c>
      <c r="BS22" s="235"/>
      <c r="BT22" s="236">
        <f t="shared" si="45"/>
        <v>0</v>
      </c>
      <c r="BU22" s="237">
        <f t="shared" si="46"/>
        <v>0</v>
      </c>
      <c r="BV22" s="166" t="e">
        <f>+FO22-#REF!</f>
        <v>#REF!</v>
      </c>
      <c r="BW22" s="173">
        <f t="shared" si="47"/>
        <v>9.0582437750773802E-4</v>
      </c>
      <c r="BX22" s="235"/>
      <c r="BY22" s="123"/>
      <c r="BZ22" s="108"/>
      <c r="CA22" s="107"/>
      <c r="CB22" s="108"/>
      <c r="CC22" s="117" t="e">
        <f>+CB22/#REF!</f>
        <v>#REF!</v>
      </c>
      <c r="CD22" s="235"/>
      <c r="CE22" s="236">
        <f t="shared" si="48"/>
        <v>0</v>
      </c>
      <c r="CF22" s="237">
        <f t="shared" si="49"/>
        <v>0</v>
      </c>
      <c r="CG22" s="166" t="e">
        <f>+FO22-#REF!</f>
        <v>#REF!</v>
      </c>
      <c r="CH22" s="173">
        <f t="shared" si="50"/>
        <v>9.0582437750773802E-4</v>
      </c>
      <c r="CI22" s="235"/>
      <c r="CJ22" s="123"/>
      <c r="CK22" s="108"/>
      <c r="CL22" s="107"/>
      <c r="CM22" s="108"/>
      <c r="CN22" s="117" t="e">
        <f>+CM22/#REF!</f>
        <v>#REF!</v>
      </c>
      <c r="CO22" s="235"/>
      <c r="CP22" s="236">
        <f t="shared" si="51"/>
        <v>0</v>
      </c>
      <c r="CQ22" s="237">
        <f t="shared" si="52"/>
        <v>0</v>
      </c>
      <c r="CR22" s="166" t="e">
        <f>+FO22-#REF!</f>
        <v>#REF!</v>
      </c>
      <c r="CS22" s="173">
        <f t="shared" si="34"/>
        <v>9.0582437750773802E-4</v>
      </c>
      <c r="CT22" s="235"/>
      <c r="CU22" s="123"/>
      <c r="CV22" s="108"/>
      <c r="CW22" s="107"/>
      <c r="CX22" s="108"/>
      <c r="CY22" s="117" t="e">
        <f>+CX22/#REF!</f>
        <v>#REF!</v>
      </c>
      <c r="CZ22" s="235"/>
      <c r="DA22" s="236">
        <f t="shared" si="53"/>
        <v>0</v>
      </c>
      <c r="DB22" s="237">
        <f t="shared" si="54"/>
        <v>0</v>
      </c>
      <c r="DC22" s="166" t="e">
        <f>+FO22-#REF!</f>
        <v>#REF!</v>
      </c>
      <c r="DD22" s="173">
        <f t="shared" si="35"/>
        <v>9.0582437750773802E-4</v>
      </c>
      <c r="DE22" s="235"/>
      <c r="DF22" s="123"/>
      <c r="DG22" s="108"/>
      <c r="DH22" s="107"/>
      <c r="DI22" s="108"/>
      <c r="DJ22" s="117" t="e">
        <f>+DI22/#REF!</f>
        <v>#REF!</v>
      </c>
      <c r="DK22" s="235"/>
      <c r="DL22" s="237">
        <f t="shared" si="55"/>
        <v>0</v>
      </c>
      <c r="DM22" s="237">
        <f t="shared" si="56"/>
        <v>0</v>
      </c>
      <c r="DN22" s="166" t="e">
        <f>+FO22-#REF!</f>
        <v>#REF!</v>
      </c>
      <c r="DO22" s="173">
        <f t="shared" si="36"/>
        <v>9.0582437750773802E-4</v>
      </c>
      <c r="DP22" s="235"/>
      <c r="DQ22" s="123"/>
      <c r="DR22" s="108"/>
      <c r="DS22" s="107"/>
      <c r="DT22" s="108"/>
      <c r="DU22" s="117" t="e">
        <f>+DT22/#REF!</f>
        <v>#REF!</v>
      </c>
      <c r="DV22" s="235"/>
      <c r="DW22" s="237">
        <f t="shared" si="57"/>
        <v>0</v>
      </c>
      <c r="DX22" s="237">
        <f t="shared" si="58"/>
        <v>0</v>
      </c>
      <c r="DY22" s="166" t="e">
        <f>+FZ22-#REF!</f>
        <v>#REF!</v>
      </c>
      <c r="DZ22" s="173">
        <f t="shared" si="37"/>
        <v>0</v>
      </c>
      <c r="EA22" s="235"/>
      <c r="EB22" s="123"/>
      <c r="EC22" s="108"/>
      <c r="ED22" s="107"/>
      <c r="EE22" s="108"/>
      <c r="EF22" s="117" t="e">
        <f>+EE22/#REF!</f>
        <v>#REF!</v>
      </c>
      <c r="EG22" s="235"/>
      <c r="EH22" s="236">
        <f t="shared" si="59"/>
        <v>0</v>
      </c>
      <c r="EI22" s="237">
        <f t="shared" si="60"/>
        <v>0</v>
      </c>
      <c r="EJ22" s="166" t="e">
        <f>+GK22-#REF!</f>
        <v>#REF!</v>
      </c>
      <c r="EK22" s="173">
        <f t="shared" si="38"/>
        <v>0</v>
      </c>
      <c r="EL22" s="235"/>
      <c r="EM22" s="123"/>
      <c r="EN22" s="108"/>
      <c r="EO22" s="107"/>
      <c r="EP22" s="108"/>
      <c r="EQ22" s="117" t="e">
        <f>+EP22/#REF!</f>
        <v>#REF!</v>
      </c>
      <c r="ER22" s="235"/>
      <c r="ES22" s="237">
        <f t="shared" si="61"/>
        <v>0</v>
      </c>
      <c r="ET22" s="237">
        <f t="shared" si="62"/>
        <v>0</v>
      </c>
      <c r="EU22" s="166" t="e">
        <f>+GV22-#REF!</f>
        <v>#REF!</v>
      </c>
      <c r="EV22" s="173">
        <f t="shared" si="8"/>
        <v>0</v>
      </c>
      <c r="EW22" s="235"/>
      <c r="EX22" s="123"/>
      <c r="EY22" s="108"/>
      <c r="EZ22" s="107"/>
      <c r="FA22" s="108"/>
      <c r="FB22" s="117" t="e">
        <f>+FA22/#REF!</f>
        <v>#REF!</v>
      </c>
      <c r="FC22" s="235"/>
      <c r="FD22" s="237">
        <f t="shared" si="63"/>
        <v>0</v>
      </c>
      <c r="FE22" s="237">
        <f t="shared" si="64"/>
        <v>0</v>
      </c>
      <c r="FF22" s="166" t="e">
        <f>+HG22-#REF!</f>
        <v>#REF!</v>
      </c>
      <c r="FG22" s="173">
        <f t="shared" si="9"/>
        <v>0</v>
      </c>
      <c r="FH22" s="235"/>
      <c r="FI22" s="279">
        <f t="shared" si="25"/>
        <v>30837</v>
      </c>
      <c r="FJ22" s="145">
        <f t="shared" si="26"/>
        <v>122019999.40000048</v>
      </c>
      <c r="FK22" s="144">
        <f t="shared" si="27"/>
        <v>71</v>
      </c>
      <c r="FL22" s="145">
        <f t="shared" si="28"/>
        <v>110528.69</v>
      </c>
      <c r="FM22" s="117">
        <f t="shared" si="39"/>
        <v>1.4229000789874027E-3</v>
      </c>
      <c r="FN22" s="235"/>
      <c r="FO22" s="285">
        <f t="shared" si="29"/>
        <v>9.0582437750773802E-4</v>
      </c>
    </row>
    <row r="23" spans="1:171" ht="15" customHeight="1" x14ac:dyDescent="0.25">
      <c r="A23" s="116" t="s">
        <v>61</v>
      </c>
      <c r="B23" s="107">
        <v>0</v>
      </c>
      <c r="C23" s="108">
        <v>0</v>
      </c>
      <c r="D23" s="107">
        <v>0</v>
      </c>
      <c r="E23" s="108">
        <v>0</v>
      </c>
      <c r="F23" s="117">
        <f t="shared" si="32"/>
        <v>0</v>
      </c>
      <c r="G23" s="234"/>
      <c r="H23" s="123">
        <v>3988.166666666667</v>
      </c>
      <c r="I23" s="108">
        <v>98942864.984166652</v>
      </c>
      <c r="J23" s="107">
        <v>1386</v>
      </c>
      <c r="K23" s="108">
        <v>1637527.9499999997</v>
      </c>
      <c r="L23" s="117">
        <f t="shared" si="33"/>
        <v>1.807876044762979E-2</v>
      </c>
      <c r="M23" s="138"/>
      <c r="N23" s="160">
        <f t="shared" si="30"/>
        <v>68230.331249999988</v>
      </c>
      <c r="O23" s="160">
        <f t="shared" si="31"/>
        <v>136460.66249999998</v>
      </c>
      <c r="P23" s="138"/>
      <c r="Q23" s="166">
        <f t="shared" si="40"/>
        <v>1.6550237859617723E-2</v>
      </c>
      <c r="R23" s="167">
        <f t="shared" si="41"/>
        <v>1.6550237859617723E-2</v>
      </c>
      <c r="S23" s="138"/>
      <c r="T23" s="235"/>
      <c r="U23" s="279">
        <v>888.25</v>
      </c>
      <c r="V23" s="145">
        <v>21772960.948333345</v>
      </c>
      <c r="W23" s="144">
        <v>43.166666666666664</v>
      </c>
      <c r="X23" s="145">
        <v>362665.78</v>
      </c>
      <c r="Y23" s="146">
        <f t="shared" si="2"/>
        <v>4.6688074110715332E-3</v>
      </c>
      <c r="Z23" s="235"/>
      <c r="AA23" s="160">
        <f t="shared" si="11"/>
        <v>83341.405416666661</v>
      </c>
      <c r="AB23" s="160">
        <f t="shared" si="12"/>
        <v>30222.148333333334</v>
      </c>
      <c r="AC23" s="138"/>
      <c r="AD23" s="166">
        <f t="shared" si="13"/>
        <v>1.6569440788305891E-2</v>
      </c>
      <c r="AE23" s="167">
        <f t="shared" si="14"/>
        <v>1.6656704655861748E-2</v>
      </c>
      <c r="AG23" s="279">
        <v>0</v>
      </c>
      <c r="AH23" s="145">
        <v>0</v>
      </c>
      <c r="AI23" s="107">
        <v>0</v>
      </c>
      <c r="AJ23" s="108">
        <v>0</v>
      </c>
      <c r="AK23" s="146">
        <f t="shared" si="15"/>
        <v>0</v>
      </c>
      <c r="AL23" s="235"/>
      <c r="AM23" s="316">
        <f t="shared" si="16"/>
        <v>0</v>
      </c>
      <c r="AN23" s="316">
        <f t="shared" si="17"/>
        <v>0</v>
      </c>
      <c r="AO23" s="317">
        <f t="shared" si="18"/>
        <v>-1.6656704655861748E-2</v>
      </c>
      <c r="AP23" s="318">
        <f t="shared" si="19"/>
        <v>-1.6569440788305891E-2</v>
      </c>
      <c r="AQ23" s="235"/>
      <c r="AR23" s="123">
        <v>0</v>
      </c>
      <c r="AS23" s="108">
        <v>0</v>
      </c>
      <c r="AT23" s="107">
        <v>0</v>
      </c>
      <c r="AU23" s="108">
        <v>0</v>
      </c>
      <c r="AV23" s="117">
        <f t="shared" si="20"/>
        <v>0</v>
      </c>
      <c r="AW23" s="235"/>
      <c r="AX23" s="316">
        <f t="shared" si="21"/>
        <v>0</v>
      </c>
      <c r="AY23" s="316">
        <f t="shared" si="22"/>
        <v>0</v>
      </c>
      <c r="AZ23" s="317">
        <f t="shared" si="23"/>
        <v>-1.6656704655861748E-2</v>
      </c>
      <c r="BA23" s="318">
        <f t="shared" si="24"/>
        <v>-1.6569440788305891E-2</v>
      </c>
      <c r="BB23" s="235"/>
      <c r="BC23" s="123"/>
      <c r="BD23" s="108"/>
      <c r="BE23" s="107"/>
      <c r="BF23" s="108"/>
      <c r="BG23" s="117" t="e">
        <f>+BF23/#REF!</f>
        <v>#REF!</v>
      </c>
      <c r="BH23" s="235"/>
      <c r="BI23" s="237">
        <f t="shared" si="42"/>
        <v>0</v>
      </c>
      <c r="BJ23" s="237">
        <f t="shared" si="43"/>
        <v>0</v>
      </c>
      <c r="BK23" s="166" t="e">
        <f>+FO23-#REF!</f>
        <v>#REF!</v>
      </c>
      <c r="BL23" s="167">
        <f t="shared" si="44"/>
        <v>0</v>
      </c>
      <c r="BM23" s="235"/>
      <c r="BN23" s="123"/>
      <c r="BO23" s="108"/>
      <c r="BP23" s="107"/>
      <c r="BQ23" s="108"/>
      <c r="BR23" s="117" t="e">
        <f>+BQ23/#REF!</f>
        <v>#REF!</v>
      </c>
      <c r="BS23" s="235"/>
      <c r="BT23" s="237">
        <f t="shared" si="45"/>
        <v>0</v>
      </c>
      <c r="BU23" s="237">
        <f t="shared" si="46"/>
        <v>0</v>
      </c>
      <c r="BV23" s="166" t="e">
        <f>+FO23-#REF!</f>
        <v>#REF!</v>
      </c>
      <c r="BW23" s="167">
        <f t="shared" si="47"/>
        <v>0</v>
      </c>
      <c r="BX23" s="235"/>
      <c r="BY23" s="123"/>
      <c r="BZ23" s="108"/>
      <c r="CA23" s="107"/>
      <c r="CB23" s="108"/>
      <c r="CC23" s="117" t="e">
        <f>+CB23/#REF!</f>
        <v>#REF!</v>
      </c>
      <c r="CD23" s="235"/>
      <c r="CE23" s="237">
        <f t="shared" si="48"/>
        <v>0</v>
      </c>
      <c r="CF23" s="237">
        <f t="shared" si="49"/>
        <v>0</v>
      </c>
      <c r="CG23" s="166" t="e">
        <f>+FO23-#REF!</f>
        <v>#REF!</v>
      </c>
      <c r="CH23" s="167">
        <f t="shared" si="50"/>
        <v>0</v>
      </c>
      <c r="CI23" s="235"/>
      <c r="CJ23" s="123"/>
      <c r="CK23" s="108"/>
      <c r="CL23" s="107"/>
      <c r="CM23" s="108"/>
      <c r="CN23" s="117" t="e">
        <f>+CM23/#REF!</f>
        <v>#REF!</v>
      </c>
      <c r="CO23" s="235"/>
      <c r="CP23" s="237">
        <f t="shared" si="51"/>
        <v>0</v>
      </c>
      <c r="CQ23" s="237">
        <f t="shared" si="52"/>
        <v>0</v>
      </c>
      <c r="CR23" s="166" t="e">
        <f>+FO23-#REF!</f>
        <v>#REF!</v>
      </c>
      <c r="CS23" s="167">
        <f t="shared" si="34"/>
        <v>0</v>
      </c>
      <c r="CT23" s="235"/>
      <c r="CU23" s="123"/>
      <c r="CV23" s="108"/>
      <c r="CW23" s="107"/>
      <c r="CX23" s="108"/>
      <c r="CY23" s="117" t="e">
        <f>+CX23/#REF!</f>
        <v>#REF!</v>
      </c>
      <c r="CZ23" s="235"/>
      <c r="DA23" s="237">
        <f t="shared" si="53"/>
        <v>0</v>
      </c>
      <c r="DB23" s="237">
        <f t="shared" si="54"/>
        <v>0</v>
      </c>
      <c r="DC23" s="166" t="e">
        <f>+FO23-#REF!</f>
        <v>#REF!</v>
      </c>
      <c r="DD23" s="167">
        <f t="shared" si="35"/>
        <v>0</v>
      </c>
      <c r="DE23" s="235"/>
      <c r="DF23" s="123"/>
      <c r="DG23" s="108"/>
      <c r="DH23" s="107"/>
      <c r="DI23" s="108"/>
      <c r="DJ23" s="117" t="e">
        <f>+DI23/#REF!</f>
        <v>#REF!</v>
      </c>
      <c r="DK23" s="235"/>
      <c r="DL23" s="237">
        <f t="shared" si="55"/>
        <v>0</v>
      </c>
      <c r="DM23" s="237">
        <f t="shared" si="56"/>
        <v>0</v>
      </c>
      <c r="DN23" s="166" t="e">
        <f>+FO23-#REF!</f>
        <v>#REF!</v>
      </c>
      <c r="DO23" s="167">
        <f t="shared" si="36"/>
        <v>0</v>
      </c>
      <c r="DP23" s="235"/>
      <c r="DQ23" s="123"/>
      <c r="DR23" s="108"/>
      <c r="DS23" s="107"/>
      <c r="DT23" s="108"/>
      <c r="DU23" s="117" t="e">
        <f>+DT23/#REF!</f>
        <v>#REF!</v>
      </c>
      <c r="DV23" s="235"/>
      <c r="DW23" s="237">
        <f t="shared" si="57"/>
        <v>0</v>
      </c>
      <c r="DX23" s="237">
        <f t="shared" si="58"/>
        <v>0</v>
      </c>
      <c r="DY23" s="166" t="e">
        <f>+FZ23-#REF!</f>
        <v>#REF!</v>
      </c>
      <c r="DZ23" s="167">
        <f t="shared" si="37"/>
        <v>0</v>
      </c>
      <c r="EA23" s="235"/>
      <c r="EB23" s="123"/>
      <c r="EC23" s="108"/>
      <c r="ED23" s="107"/>
      <c r="EE23" s="108"/>
      <c r="EF23" s="117" t="e">
        <f>+EE23/#REF!</f>
        <v>#REF!</v>
      </c>
      <c r="EG23" s="235"/>
      <c r="EH23" s="237">
        <f t="shared" si="59"/>
        <v>0</v>
      </c>
      <c r="EI23" s="237">
        <f t="shared" si="60"/>
        <v>0</v>
      </c>
      <c r="EJ23" s="166" t="e">
        <f>+GK23-#REF!</f>
        <v>#REF!</v>
      </c>
      <c r="EK23" s="167">
        <f t="shared" si="38"/>
        <v>0</v>
      </c>
      <c r="EL23" s="235"/>
      <c r="EM23" s="123"/>
      <c r="EN23" s="108"/>
      <c r="EO23" s="107"/>
      <c r="EP23" s="108"/>
      <c r="EQ23" s="117" t="e">
        <f>+EP23/#REF!</f>
        <v>#REF!</v>
      </c>
      <c r="ER23" s="235"/>
      <c r="ES23" s="237">
        <f t="shared" si="61"/>
        <v>0</v>
      </c>
      <c r="ET23" s="237">
        <f t="shared" si="62"/>
        <v>0</v>
      </c>
      <c r="EU23" s="166" t="e">
        <f>+GV23-#REF!</f>
        <v>#REF!</v>
      </c>
      <c r="EV23" s="167">
        <f t="shared" si="8"/>
        <v>0</v>
      </c>
      <c r="EW23" s="235"/>
      <c r="EX23" s="123"/>
      <c r="EY23" s="108"/>
      <c r="EZ23" s="107"/>
      <c r="FA23" s="108"/>
      <c r="FB23" s="117" t="e">
        <f>+FA23/#REF!</f>
        <v>#REF!</v>
      </c>
      <c r="FC23" s="235"/>
      <c r="FD23" s="237">
        <f t="shared" si="63"/>
        <v>0</v>
      </c>
      <c r="FE23" s="237">
        <f t="shared" si="64"/>
        <v>0</v>
      </c>
      <c r="FF23" s="166" t="e">
        <f>+HG23-#REF!</f>
        <v>#REF!</v>
      </c>
      <c r="FG23" s="167">
        <f t="shared" si="9"/>
        <v>0</v>
      </c>
      <c r="FH23" s="235"/>
      <c r="FI23" s="279">
        <f t="shared" si="25"/>
        <v>0</v>
      </c>
      <c r="FJ23" s="145">
        <f t="shared" si="26"/>
        <v>0</v>
      </c>
      <c r="FK23" s="144">
        <f t="shared" si="27"/>
        <v>0</v>
      </c>
      <c r="FL23" s="145">
        <f t="shared" si="28"/>
        <v>0</v>
      </c>
      <c r="FM23" s="117">
        <f t="shared" si="39"/>
        <v>0</v>
      </c>
      <c r="FN23" s="235"/>
      <c r="FO23" s="285"/>
    </row>
    <row r="24" spans="1:171" ht="15" customHeight="1" x14ac:dyDescent="0.25">
      <c r="A24" s="116" t="s">
        <v>62</v>
      </c>
      <c r="B24" s="107">
        <v>14752.833333333332</v>
      </c>
      <c r="C24" s="108">
        <v>321183824.67583376</v>
      </c>
      <c r="D24" s="107">
        <v>4263</v>
      </c>
      <c r="E24" s="108">
        <v>5100428.04</v>
      </c>
      <c r="F24" s="117">
        <f t="shared" si="32"/>
        <v>6.0647964212573624E-2</v>
      </c>
      <c r="G24" s="234"/>
      <c r="H24" s="123">
        <v>11750.666666666668</v>
      </c>
      <c r="I24" s="108">
        <v>264294144.89749998</v>
      </c>
      <c r="J24" s="107">
        <v>5802</v>
      </c>
      <c r="K24" s="108">
        <v>6649205.9600000009</v>
      </c>
      <c r="L24" s="117">
        <f t="shared" si="33"/>
        <v>7.3409068662182109E-2</v>
      </c>
      <c r="M24" s="138"/>
      <c r="N24" s="160">
        <f t="shared" si="30"/>
        <v>489568.08333333331</v>
      </c>
      <c r="O24" s="160">
        <f t="shared" si="31"/>
        <v>554100.4966666667</v>
      </c>
      <c r="P24" s="138"/>
      <c r="Q24" s="166">
        <f>+(K24+E24)/(C24+I24)</f>
        <v>2.0068447679700962E-2</v>
      </c>
      <c r="R24" s="167">
        <f>+K24/I24</f>
        <v>2.5158355144714737E-2</v>
      </c>
      <c r="S24" s="138"/>
      <c r="T24" s="235"/>
      <c r="U24" s="279">
        <v>6046.25</v>
      </c>
      <c r="V24" s="145">
        <v>181062440.53916654</v>
      </c>
      <c r="W24" s="144">
        <v>342.83333333333331</v>
      </c>
      <c r="X24" s="145">
        <v>6828082.0600000015</v>
      </c>
      <c r="Y24" s="146">
        <f t="shared" si="2"/>
        <v>8.7901869663943991E-2</v>
      </c>
      <c r="Z24" s="235"/>
      <c r="AA24" s="160">
        <f t="shared" si="11"/>
        <v>561553.6675000001</v>
      </c>
      <c r="AB24" s="160">
        <f t="shared" si="12"/>
        <v>569006.83833333349</v>
      </c>
      <c r="AC24" s="138"/>
      <c r="AD24" s="166">
        <f t="shared" si="13"/>
        <v>3.0261791249332697E-2</v>
      </c>
      <c r="AE24" s="167">
        <f t="shared" si="14"/>
        <v>3.7711200841363805E-2</v>
      </c>
      <c r="AG24" s="279">
        <v>3145</v>
      </c>
      <c r="AH24" s="145">
        <v>152789398.52999994</v>
      </c>
      <c r="AI24" s="107">
        <v>364</v>
      </c>
      <c r="AJ24" s="108">
        <v>611637.31999999937</v>
      </c>
      <c r="AK24" s="146">
        <f t="shared" si="15"/>
        <v>0.12082464083442004</v>
      </c>
      <c r="AL24" s="235"/>
      <c r="AM24" s="236">
        <f t="shared" si="16"/>
        <v>1.0749208599874369</v>
      </c>
      <c r="AN24" s="236">
        <f t="shared" si="17"/>
        <v>1.0891876509737144</v>
      </c>
      <c r="AO24" s="317">
        <f t="shared" si="18"/>
        <v>-3.4656075392639991E-2</v>
      </c>
      <c r="AP24" s="318">
        <f t="shared" si="19"/>
        <v>-2.7206665800608879E-2</v>
      </c>
      <c r="AQ24" s="235"/>
      <c r="AR24" s="123">
        <v>6723</v>
      </c>
      <c r="AS24" s="108">
        <v>267894721.18000054</v>
      </c>
      <c r="AT24" s="107">
        <v>274</v>
      </c>
      <c r="AU24" s="108">
        <v>673605.44</v>
      </c>
      <c r="AV24" s="117">
        <f t="shared" si="20"/>
        <v>0.16683995821980746</v>
      </c>
      <c r="AW24" s="235"/>
      <c r="AX24" s="236">
        <f t="shared" si="21"/>
        <v>1.1838266161669413</v>
      </c>
      <c r="AY24" s="236">
        <f t="shared" si="22"/>
        <v>1.1995388490628989</v>
      </c>
      <c r="AZ24" s="317">
        <f t="shared" si="23"/>
        <v>-3.4656075392639991E-2</v>
      </c>
      <c r="BA24" s="318">
        <f t="shared" si="24"/>
        <v>-2.7206665800608879E-2</v>
      </c>
      <c r="BB24" s="235"/>
      <c r="BC24" s="123"/>
      <c r="BD24" s="108"/>
      <c r="BE24" s="107"/>
      <c r="BF24" s="108"/>
      <c r="BG24" s="117" t="e">
        <f>+BF24/#REF!</f>
        <v>#REF!</v>
      </c>
      <c r="BH24" s="235"/>
      <c r="BI24" s="236">
        <f t="shared" si="42"/>
        <v>0</v>
      </c>
      <c r="BJ24" s="236">
        <f t="shared" si="43"/>
        <v>0</v>
      </c>
      <c r="BK24" s="166" t="e">
        <f>+FO24-#REF!</f>
        <v>#REF!</v>
      </c>
      <c r="BL24" s="167">
        <f t="shared" si="44"/>
        <v>3.0551254487238169E-3</v>
      </c>
      <c r="BM24" s="235"/>
      <c r="BN24" s="123"/>
      <c r="BO24" s="108"/>
      <c r="BP24" s="107"/>
      <c r="BQ24" s="108"/>
      <c r="BR24" s="117" t="e">
        <f>+BQ24/#REF!</f>
        <v>#REF!</v>
      </c>
      <c r="BS24" s="235"/>
      <c r="BT24" s="236">
        <f t="shared" si="45"/>
        <v>0</v>
      </c>
      <c r="BU24" s="236">
        <f t="shared" si="46"/>
        <v>0</v>
      </c>
      <c r="BV24" s="166" t="e">
        <f>+FO24-#REF!</f>
        <v>#REF!</v>
      </c>
      <c r="BW24" s="167">
        <f t="shared" si="47"/>
        <v>3.0551254487238169E-3</v>
      </c>
      <c r="BX24" s="235"/>
      <c r="BY24" s="123"/>
      <c r="BZ24" s="108"/>
      <c r="CA24" s="107"/>
      <c r="CB24" s="108"/>
      <c r="CC24" s="117" t="e">
        <f>+CB24/#REF!</f>
        <v>#REF!</v>
      </c>
      <c r="CD24" s="235"/>
      <c r="CE24" s="237">
        <f t="shared" si="48"/>
        <v>0</v>
      </c>
      <c r="CF24" s="236">
        <f t="shared" si="49"/>
        <v>0</v>
      </c>
      <c r="CG24" s="166" t="e">
        <f>+FO24-#REF!</f>
        <v>#REF!</v>
      </c>
      <c r="CH24" s="167">
        <f t="shared" si="50"/>
        <v>3.0551254487238169E-3</v>
      </c>
      <c r="CI24" s="235"/>
      <c r="CJ24" s="123"/>
      <c r="CK24" s="108"/>
      <c r="CL24" s="107"/>
      <c r="CM24" s="108"/>
      <c r="CN24" s="117" t="e">
        <f>+CM24/#REF!</f>
        <v>#REF!</v>
      </c>
      <c r="CO24" s="235"/>
      <c r="CP24" s="237">
        <f t="shared" si="51"/>
        <v>0</v>
      </c>
      <c r="CQ24" s="236">
        <f t="shared" si="52"/>
        <v>0</v>
      </c>
      <c r="CR24" s="166" t="e">
        <f>+FO24-#REF!</f>
        <v>#REF!</v>
      </c>
      <c r="CS24" s="167">
        <f t="shared" si="34"/>
        <v>3.0551254487238169E-3</v>
      </c>
      <c r="CT24" s="235"/>
      <c r="CU24" s="123"/>
      <c r="CV24" s="108"/>
      <c r="CW24" s="107"/>
      <c r="CX24" s="108"/>
      <c r="CY24" s="117" t="e">
        <f>+CX24/#REF!</f>
        <v>#REF!</v>
      </c>
      <c r="CZ24" s="235"/>
      <c r="DA24" s="237">
        <f t="shared" si="53"/>
        <v>0</v>
      </c>
      <c r="DB24" s="237">
        <f t="shared" si="54"/>
        <v>0</v>
      </c>
      <c r="DC24" s="166" t="e">
        <f>+FO24-#REF!</f>
        <v>#REF!</v>
      </c>
      <c r="DD24" s="167">
        <f t="shared" si="35"/>
        <v>3.0551254487238169E-3</v>
      </c>
      <c r="DE24" s="235"/>
      <c r="DF24" s="123"/>
      <c r="DG24" s="108"/>
      <c r="DH24" s="107"/>
      <c r="DI24" s="108"/>
      <c r="DJ24" s="117" t="e">
        <f>+DI24/#REF!</f>
        <v>#REF!</v>
      </c>
      <c r="DK24" s="235"/>
      <c r="DL24" s="237">
        <f t="shared" si="55"/>
        <v>0</v>
      </c>
      <c r="DM24" s="237">
        <f t="shared" si="56"/>
        <v>0</v>
      </c>
      <c r="DN24" s="166" t="e">
        <f>+FO24-#REF!</f>
        <v>#REF!</v>
      </c>
      <c r="DO24" s="167">
        <f t="shared" si="36"/>
        <v>3.0551254487238169E-3</v>
      </c>
      <c r="DP24" s="235"/>
      <c r="DQ24" s="123"/>
      <c r="DR24" s="108"/>
      <c r="DS24" s="107"/>
      <c r="DT24" s="108"/>
      <c r="DU24" s="117" t="e">
        <f>+DT24/#REF!</f>
        <v>#REF!</v>
      </c>
      <c r="DV24" s="235"/>
      <c r="DW24" s="237">
        <f t="shared" si="57"/>
        <v>0</v>
      </c>
      <c r="DX24" s="237">
        <f t="shared" si="58"/>
        <v>0</v>
      </c>
      <c r="DY24" s="166" t="e">
        <f>+FZ24-#REF!</f>
        <v>#REF!</v>
      </c>
      <c r="DZ24" s="167">
        <f t="shared" si="37"/>
        <v>0</v>
      </c>
      <c r="EA24" s="235"/>
      <c r="EB24" s="123"/>
      <c r="EC24" s="108"/>
      <c r="ED24" s="107"/>
      <c r="EE24" s="108"/>
      <c r="EF24" s="117" t="e">
        <f>+EE24/#REF!</f>
        <v>#REF!</v>
      </c>
      <c r="EG24" s="235"/>
      <c r="EH24" s="237">
        <f t="shared" si="59"/>
        <v>0</v>
      </c>
      <c r="EI24" s="237">
        <f t="shared" si="60"/>
        <v>0</v>
      </c>
      <c r="EJ24" s="166" t="e">
        <f>+GK24-#REF!</f>
        <v>#REF!</v>
      </c>
      <c r="EK24" s="167">
        <f t="shared" si="38"/>
        <v>0</v>
      </c>
      <c r="EL24" s="235"/>
      <c r="EM24" s="123"/>
      <c r="EN24" s="108"/>
      <c r="EO24" s="107"/>
      <c r="EP24" s="108"/>
      <c r="EQ24" s="117" t="e">
        <f>+EP24/#REF!</f>
        <v>#REF!</v>
      </c>
      <c r="ER24" s="235"/>
      <c r="ES24" s="236">
        <f t="shared" si="61"/>
        <v>0</v>
      </c>
      <c r="ET24" s="236">
        <f t="shared" si="62"/>
        <v>0</v>
      </c>
      <c r="EU24" s="166" t="e">
        <f>+GV24-#REF!</f>
        <v>#REF!</v>
      </c>
      <c r="EV24" s="167">
        <f t="shared" si="8"/>
        <v>0</v>
      </c>
      <c r="EW24" s="235"/>
      <c r="EX24" s="123"/>
      <c r="EY24" s="108"/>
      <c r="EZ24" s="107"/>
      <c r="FA24" s="108"/>
      <c r="FB24" s="117" t="e">
        <f>+FA24/#REF!</f>
        <v>#REF!</v>
      </c>
      <c r="FC24" s="235"/>
      <c r="FD24" s="236">
        <f t="shared" si="63"/>
        <v>0</v>
      </c>
      <c r="FE24" s="236">
        <f t="shared" si="64"/>
        <v>0</v>
      </c>
      <c r="FF24" s="166" t="e">
        <f>+HG24-#REF!</f>
        <v>#REF!</v>
      </c>
      <c r="FG24" s="167">
        <f t="shared" si="9"/>
        <v>0</v>
      </c>
      <c r="FH24" s="235"/>
      <c r="FI24" s="279">
        <f t="shared" si="25"/>
        <v>9868</v>
      </c>
      <c r="FJ24" s="145">
        <f t="shared" si="26"/>
        <v>420684119.71000051</v>
      </c>
      <c r="FK24" s="144">
        <f t="shared" si="27"/>
        <v>638</v>
      </c>
      <c r="FL24" s="145">
        <f t="shared" si="28"/>
        <v>1285242.7599999993</v>
      </c>
      <c r="FM24" s="117">
        <f t="shared" si="39"/>
        <v>1.6545677187723717E-2</v>
      </c>
      <c r="FN24" s="235"/>
      <c r="FO24" s="285">
        <f t="shared" si="29"/>
        <v>3.0551254487238169E-3</v>
      </c>
    </row>
    <row r="25" spans="1:171" ht="15" customHeight="1" x14ac:dyDescent="0.25">
      <c r="A25" s="288" t="s">
        <v>230</v>
      </c>
      <c r="B25" s="289"/>
      <c r="C25" s="290"/>
      <c r="D25" s="289"/>
      <c r="E25" s="290"/>
      <c r="F25" s="291"/>
      <c r="G25" s="234"/>
      <c r="H25" s="292"/>
      <c r="I25" s="290"/>
      <c r="J25" s="289"/>
      <c r="K25" s="290"/>
      <c r="L25" s="291"/>
      <c r="M25" s="138"/>
      <c r="N25" s="160"/>
      <c r="O25" s="160"/>
      <c r="P25" s="138"/>
      <c r="Q25" s="166"/>
      <c r="R25" s="167"/>
      <c r="S25" s="138"/>
      <c r="T25" s="235"/>
      <c r="U25" s="279">
        <v>950.57142857142856</v>
      </c>
      <c r="V25" s="145">
        <v>21674221.65857143</v>
      </c>
      <c r="W25" s="144">
        <v>14.875</v>
      </c>
      <c r="X25" s="145">
        <v>76853.080000000016</v>
      </c>
      <c r="Y25" s="146">
        <f t="shared" si="2"/>
        <v>9.8937437512762699E-4</v>
      </c>
      <c r="Z25" s="235"/>
      <c r="AA25" s="160">
        <f t="shared" si="11"/>
        <v>3202.2116666666675</v>
      </c>
      <c r="AB25" s="160">
        <f t="shared" si="12"/>
        <v>6404.423333333335</v>
      </c>
      <c r="AC25" s="138"/>
      <c r="AD25" s="166">
        <f t="shared" si="13"/>
        <v>3.5458288288570303E-3</v>
      </c>
      <c r="AE25" s="167">
        <f t="shared" si="14"/>
        <v>3.5458288288570303E-3</v>
      </c>
      <c r="AG25" s="279">
        <v>0</v>
      </c>
      <c r="AH25" s="145">
        <v>0</v>
      </c>
      <c r="AI25" s="289">
        <v>0</v>
      </c>
      <c r="AJ25" s="290">
        <v>0</v>
      </c>
      <c r="AK25" s="146">
        <f t="shared" si="15"/>
        <v>0</v>
      </c>
      <c r="AL25" s="319"/>
      <c r="AM25" s="316">
        <f t="shared" si="16"/>
        <v>0</v>
      </c>
      <c r="AN25" s="316">
        <f t="shared" si="17"/>
        <v>0</v>
      </c>
      <c r="AO25" s="317">
        <f t="shared" si="18"/>
        <v>-3.5458288288570303E-3</v>
      </c>
      <c r="AP25" s="318">
        <f t="shared" si="19"/>
        <v>-3.5458288288570303E-3</v>
      </c>
      <c r="AQ25" s="235"/>
      <c r="AR25" s="292">
        <v>0</v>
      </c>
      <c r="AS25" s="290">
        <v>0</v>
      </c>
      <c r="AT25" s="289">
        <v>0</v>
      </c>
      <c r="AU25" s="290">
        <v>0</v>
      </c>
      <c r="AV25" s="291">
        <f t="shared" si="20"/>
        <v>0</v>
      </c>
      <c r="AW25" s="235"/>
      <c r="AX25" s="316">
        <f t="shared" si="21"/>
        <v>0</v>
      </c>
      <c r="AY25" s="316">
        <f t="shared" si="22"/>
        <v>0</v>
      </c>
      <c r="AZ25" s="317">
        <f t="shared" si="23"/>
        <v>-3.5458288288570303E-3</v>
      </c>
      <c r="BA25" s="318">
        <f t="shared" si="24"/>
        <v>-3.5458288288570303E-3</v>
      </c>
      <c r="BB25" s="235"/>
      <c r="BC25" s="292"/>
      <c r="BD25" s="290"/>
      <c r="BE25" s="289"/>
      <c r="BF25" s="290"/>
      <c r="BG25" s="291"/>
      <c r="BH25" s="235"/>
      <c r="BI25" s="236"/>
      <c r="BJ25" s="236"/>
      <c r="BK25" s="166"/>
      <c r="BL25" s="167"/>
      <c r="BM25" s="235"/>
      <c r="BN25" s="292"/>
      <c r="BO25" s="290"/>
      <c r="BP25" s="289"/>
      <c r="BQ25" s="290"/>
      <c r="BR25" s="291" t="e">
        <f>+BQ25/#REF!</f>
        <v>#REF!</v>
      </c>
      <c r="BS25" s="235"/>
      <c r="BT25" s="316"/>
      <c r="BU25" s="316"/>
      <c r="BV25" s="166"/>
      <c r="BW25" s="167"/>
      <c r="BX25" s="235"/>
      <c r="BY25" s="292"/>
      <c r="BZ25" s="290"/>
      <c r="CA25" s="289"/>
      <c r="CB25" s="290"/>
      <c r="CC25" s="291" t="e">
        <f>+CB25/#REF!</f>
        <v>#REF!</v>
      </c>
      <c r="CD25" s="235"/>
      <c r="CE25" s="316"/>
      <c r="CF25" s="316"/>
      <c r="CG25" s="317"/>
      <c r="CH25" s="318"/>
      <c r="CI25" s="235"/>
      <c r="CJ25" s="292"/>
      <c r="CK25" s="290"/>
      <c r="CL25" s="289"/>
      <c r="CM25" s="290"/>
      <c r="CN25" s="291" t="e">
        <f>+CM25/#REF!</f>
        <v>#REF!</v>
      </c>
      <c r="CO25" s="235"/>
      <c r="CP25" s="316"/>
      <c r="CQ25" s="316"/>
      <c r="CR25" s="317" t="e">
        <f>+FO25-#REF!</f>
        <v>#REF!</v>
      </c>
      <c r="CS25" s="318">
        <f t="shared" si="34"/>
        <v>0</v>
      </c>
      <c r="CT25" s="235"/>
      <c r="CU25" s="292"/>
      <c r="CV25" s="290"/>
      <c r="CW25" s="289"/>
      <c r="CX25" s="290"/>
      <c r="CY25" s="291" t="e">
        <f>+CX25/#REF!</f>
        <v>#REF!</v>
      </c>
      <c r="CZ25" s="235"/>
      <c r="DA25" s="316"/>
      <c r="DB25" s="316"/>
      <c r="DC25" s="317" t="e">
        <f>+FO25-#REF!</f>
        <v>#REF!</v>
      </c>
      <c r="DD25" s="318">
        <f t="shared" si="35"/>
        <v>0</v>
      </c>
      <c r="DE25" s="235"/>
      <c r="DF25" s="292"/>
      <c r="DG25" s="290"/>
      <c r="DH25" s="289"/>
      <c r="DI25" s="290"/>
      <c r="DJ25" s="291" t="e">
        <f>+DI25/#REF!</f>
        <v>#REF!</v>
      </c>
      <c r="DK25" s="235"/>
      <c r="DL25" s="316"/>
      <c r="DM25" s="316"/>
      <c r="DN25" s="317" t="e">
        <f>+FO25-#REF!</f>
        <v>#REF!</v>
      </c>
      <c r="DO25" s="318">
        <f t="shared" si="36"/>
        <v>0</v>
      </c>
      <c r="DP25" s="235"/>
      <c r="DQ25" s="292"/>
      <c r="DR25" s="290"/>
      <c r="DS25" s="289"/>
      <c r="DT25" s="290"/>
      <c r="DU25" s="291" t="e">
        <f>+DT25/#REF!</f>
        <v>#REF!</v>
      </c>
      <c r="DV25" s="235"/>
      <c r="DW25" s="316"/>
      <c r="DX25" s="316"/>
      <c r="DY25" s="317" t="e">
        <f>+FZ25-#REF!</f>
        <v>#REF!</v>
      </c>
      <c r="DZ25" s="318">
        <f t="shared" si="37"/>
        <v>0</v>
      </c>
      <c r="EA25" s="235"/>
      <c r="EB25" s="292"/>
      <c r="EC25" s="290"/>
      <c r="ED25" s="289"/>
      <c r="EE25" s="290"/>
      <c r="EF25" s="291" t="e">
        <f>+EE25/#REF!</f>
        <v>#REF!</v>
      </c>
      <c r="EG25" s="235"/>
      <c r="EH25" s="316"/>
      <c r="EI25" s="316"/>
      <c r="EJ25" s="317" t="e">
        <f>+GK25-#REF!</f>
        <v>#REF!</v>
      </c>
      <c r="EK25" s="318">
        <f t="shared" si="38"/>
        <v>0</v>
      </c>
      <c r="EL25" s="235"/>
      <c r="EM25" s="292"/>
      <c r="EN25" s="290"/>
      <c r="EO25" s="289"/>
      <c r="EP25" s="290"/>
      <c r="EQ25" s="291" t="e">
        <f>+EP25/#REF!</f>
        <v>#REF!</v>
      </c>
      <c r="ER25" s="235"/>
      <c r="ES25" s="316"/>
      <c r="ET25" s="316"/>
      <c r="EU25" s="317" t="e">
        <f>+GV25-#REF!</f>
        <v>#REF!</v>
      </c>
      <c r="EV25" s="318">
        <f t="shared" si="8"/>
        <v>0</v>
      </c>
      <c r="EW25" s="235"/>
      <c r="EX25" s="292"/>
      <c r="EY25" s="290"/>
      <c r="EZ25" s="289"/>
      <c r="FA25" s="290"/>
      <c r="FB25" s="291" t="e">
        <f>+FA25/#REF!</f>
        <v>#REF!</v>
      </c>
      <c r="FC25" s="235"/>
      <c r="FD25" s="316"/>
      <c r="FE25" s="316"/>
      <c r="FF25" s="317" t="e">
        <f>+HG25-#REF!</f>
        <v>#REF!</v>
      </c>
      <c r="FG25" s="318">
        <f t="shared" si="9"/>
        <v>0</v>
      </c>
      <c r="FH25" s="235"/>
      <c r="FI25" s="279">
        <f t="shared" si="25"/>
        <v>0</v>
      </c>
      <c r="FJ25" s="145">
        <f t="shared" si="26"/>
        <v>0</v>
      </c>
      <c r="FK25" s="144">
        <f t="shared" si="27"/>
        <v>0</v>
      </c>
      <c r="FL25" s="145">
        <f t="shared" si="28"/>
        <v>0</v>
      </c>
      <c r="FM25" s="291">
        <f t="shared" si="39"/>
        <v>0</v>
      </c>
      <c r="FN25" s="235"/>
      <c r="FO25" s="285"/>
    </row>
    <row r="26" spans="1:171" ht="15" customHeight="1" thickBot="1" x14ac:dyDescent="0.3">
      <c r="A26" s="119" t="s">
        <v>66</v>
      </c>
      <c r="B26" s="120"/>
      <c r="C26" s="120"/>
      <c r="D26" s="121">
        <f>SUM(D5:D24)</f>
        <v>84795</v>
      </c>
      <c r="E26" s="121">
        <f>SUM(E5:E24)</f>
        <v>84098915.870000005</v>
      </c>
      <c r="F26" s="122">
        <f>SUM(F5:F24)</f>
        <v>1</v>
      </c>
      <c r="G26" s="239"/>
      <c r="H26" s="126"/>
      <c r="I26" s="127"/>
      <c r="J26" s="127">
        <f>SUM(J5:J24)</f>
        <v>89780</v>
      </c>
      <c r="K26" s="127">
        <f>SUM(K5:K24)</f>
        <v>90577446.100000024</v>
      </c>
      <c r="L26" s="128">
        <f>SUM(L5:L24)</f>
        <v>0.99999999999999967</v>
      </c>
      <c r="M26" s="138"/>
      <c r="N26" s="168">
        <f>+(K26+E26)/24</f>
        <v>7278181.7487500012</v>
      </c>
      <c r="O26" s="168">
        <f t="shared" ref="O26" si="65">+K26/12</f>
        <v>7548120.5083333356</v>
      </c>
      <c r="P26" s="138"/>
      <c r="Q26" s="165"/>
      <c r="R26" s="164"/>
      <c r="S26" s="138"/>
      <c r="T26" s="235"/>
      <c r="U26" s="321"/>
      <c r="V26" s="124"/>
      <c r="W26" s="124">
        <f>SUM(W5:W25)</f>
        <v>5821.6964285714294</v>
      </c>
      <c r="X26" s="124">
        <f>SUM(X5:X25)</f>
        <v>77678462.200000018</v>
      </c>
      <c r="Y26" s="125">
        <f>SUM(Y5:Y25)</f>
        <v>0.99999999999999989</v>
      </c>
      <c r="Z26" s="235"/>
      <c r="AA26" s="168">
        <f t="shared" si="11"/>
        <v>7010662.8458333351</v>
      </c>
      <c r="AB26" s="168">
        <f t="shared" si="12"/>
        <v>6473205.1833333345</v>
      </c>
      <c r="AC26" s="138"/>
      <c r="AD26" s="165"/>
      <c r="AE26" s="164"/>
      <c r="AG26" s="321"/>
      <c r="AH26" s="124"/>
      <c r="AI26" s="124">
        <f>SUM(AI5:AI25)</f>
        <v>3717</v>
      </c>
      <c r="AJ26" s="124">
        <f>SUM(AJ5:AJ25)</f>
        <v>5062190.26</v>
      </c>
      <c r="AK26" s="125">
        <f>SUM(AK5:AK25)</f>
        <v>0.99999999999999967</v>
      </c>
      <c r="AL26" s="235"/>
      <c r="AM26" s="316">
        <f t="shared" ref="AM26" si="66">+AJ26/AB26</f>
        <v>0.78202221567666397</v>
      </c>
      <c r="AN26" s="316">
        <f t="shared" ref="AN26" si="67">+AJ26/AA26</f>
        <v>0.72207013392587038</v>
      </c>
      <c r="AO26" s="166"/>
      <c r="AP26" s="164"/>
      <c r="AQ26" s="235"/>
      <c r="AR26" s="321"/>
      <c r="AS26" s="124"/>
      <c r="AT26" s="124">
        <f>SUM(AT5:AT24)</f>
        <v>3285</v>
      </c>
      <c r="AU26" s="124">
        <f>SUM(AU5:AU24)</f>
        <v>4037434.7199999997</v>
      </c>
      <c r="AV26" s="125">
        <f t="shared" si="20"/>
        <v>1</v>
      </c>
      <c r="AW26" s="235"/>
      <c r="AX26" s="316">
        <f t="shared" ref="AX26" si="68">+AU26/$AB26</f>
        <v>0.6237149303401115</v>
      </c>
      <c r="AY26" s="316">
        <f t="shared" ref="AY26" si="69">+AU26/$AA26</f>
        <v>0.5758991423185581</v>
      </c>
      <c r="AZ26" s="317"/>
      <c r="BA26" s="478"/>
      <c r="BB26" s="235"/>
      <c r="BC26" s="321"/>
      <c r="BD26" s="124"/>
      <c r="BE26" s="124">
        <f>SUM(BE5:BE24)</f>
        <v>0</v>
      </c>
      <c r="BF26" s="124">
        <f>SUM(BF5:BF24)</f>
        <v>0</v>
      </c>
      <c r="BG26" s="125" t="e">
        <f>SUM(BG5:BG24)</f>
        <v>#REF!</v>
      </c>
      <c r="BH26" s="235"/>
      <c r="BI26" s="237">
        <f>+BF26/X26</f>
        <v>0</v>
      </c>
      <c r="BJ26" s="237">
        <f>+BF26/W26</f>
        <v>0</v>
      </c>
      <c r="BK26" s="166"/>
      <c r="BL26" s="164"/>
      <c r="BM26" s="235"/>
      <c r="BN26" s="321"/>
      <c r="BO26" s="124"/>
      <c r="BP26" s="124">
        <f>SUM(BP5:BP24)</f>
        <v>0</v>
      </c>
      <c r="BQ26" s="124">
        <f>SUM(BQ5:BQ24)</f>
        <v>0</v>
      </c>
      <c r="BR26" s="125" t="e">
        <f>SUM(BR5:BR24)</f>
        <v>#REF!</v>
      </c>
      <c r="BS26" s="235"/>
      <c r="BT26" s="237">
        <f>+BQ26/X26</f>
        <v>0</v>
      </c>
      <c r="BU26" s="237">
        <f>+BQ26/W26</f>
        <v>0</v>
      </c>
      <c r="BV26" s="166"/>
      <c r="BW26" s="164"/>
      <c r="BX26" s="235"/>
      <c r="BY26" s="321"/>
      <c r="BZ26" s="124"/>
      <c r="CA26" s="124">
        <f>SUM(CA5:CA25)</f>
        <v>0</v>
      </c>
      <c r="CB26" s="124">
        <f>SUM(CB5:CB25)</f>
        <v>0</v>
      </c>
      <c r="CC26" s="125" t="e">
        <f>SUM(CC5:CC25)</f>
        <v>#REF!</v>
      </c>
      <c r="CD26" s="235"/>
      <c r="CE26" s="237">
        <f>+CB26/X26</f>
        <v>0</v>
      </c>
      <c r="CF26" s="237">
        <f>+CB26/W26</f>
        <v>0</v>
      </c>
      <c r="CG26" s="166"/>
      <c r="CH26" s="164"/>
      <c r="CI26" s="235"/>
      <c r="CJ26" s="321"/>
      <c r="CK26" s="124"/>
      <c r="CL26" s="124">
        <f>SUM(CL5:CL25)</f>
        <v>0</v>
      </c>
      <c r="CM26" s="124">
        <f>SUM(CM5:CM25)</f>
        <v>0</v>
      </c>
      <c r="CN26" s="125" t="e">
        <f>SUM(CN5:CN25)</f>
        <v>#REF!</v>
      </c>
      <c r="CO26" s="235"/>
      <c r="CP26" s="237">
        <f>+CM26/X26</f>
        <v>0</v>
      </c>
      <c r="CQ26" s="237">
        <f>+CM26/W26</f>
        <v>0</v>
      </c>
      <c r="CR26" s="166"/>
      <c r="CS26" s="164"/>
      <c r="CT26" s="235"/>
      <c r="CU26" s="321"/>
      <c r="CV26" s="124"/>
      <c r="CW26" s="124">
        <f>SUM(CW5:CW25)</f>
        <v>0</v>
      </c>
      <c r="CX26" s="124">
        <f>SUM(CX5:CX25)</f>
        <v>0</v>
      </c>
      <c r="CY26" s="125" t="e">
        <f>SUM(CY5:CY25)</f>
        <v>#REF!</v>
      </c>
      <c r="CZ26" s="235"/>
      <c r="DA26" s="237">
        <f>+CX26/X26</f>
        <v>0</v>
      </c>
      <c r="DB26" s="236">
        <f>+CX26/W26</f>
        <v>0</v>
      </c>
      <c r="DC26" s="166"/>
      <c r="DD26" s="164"/>
      <c r="DE26" s="235"/>
      <c r="DF26" s="321"/>
      <c r="DG26" s="124"/>
      <c r="DH26" s="124">
        <f>SUM(DH5:DH25)</f>
        <v>0</v>
      </c>
      <c r="DI26" s="124">
        <f>SUM(DI5:DI25)</f>
        <v>0</v>
      </c>
      <c r="DJ26" s="125" t="e">
        <f>SUM(DJ5:DJ25)</f>
        <v>#REF!</v>
      </c>
      <c r="DK26" s="235"/>
      <c r="DL26" s="237">
        <f>+DI26/X26</f>
        <v>0</v>
      </c>
      <c r="DM26" s="237">
        <f>+DI26/W26</f>
        <v>0</v>
      </c>
      <c r="DN26" s="166"/>
      <c r="DO26" s="164"/>
      <c r="DP26" s="235"/>
      <c r="DQ26" s="321"/>
      <c r="DR26" s="124"/>
      <c r="DS26" s="124">
        <f>SUM(DS5:DS25)</f>
        <v>0</v>
      </c>
      <c r="DT26" s="124">
        <f>SUM(DT5:DT25)</f>
        <v>0</v>
      </c>
      <c r="DU26" s="125" t="e">
        <f>SUM(DU5:DU25)</f>
        <v>#REF!</v>
      </c>
      <c r="DV26" s="235"/>
      <c r="DW26" s="237">
        <f>+DT26/X26</f>
        <v>0</v>
      </c>
      <c r="DX26" s="237">
        <f>+DT26/W26</f>
        <v>0</v>
      </c>
      <c r="DY26" s="166"/>
      <c r="DZ26" s="164"/>
      <c r="EA26" s="235"/>
      <c r="EB26" s="321"/>
      <c r="EC26" s="124"/>
      <c r="ED26" s="124">
        <f>SUM(ED5:ED25)</f>
        <v>0</v>
      </c>
      <c r="EE26" s="124">
        <f>SUM(EE5:EE25)</f>
        <v>0</v>
      </c>
      <c r="EF26" s="125" t="e">
        <f>SUM(EF5:EF25)</f>
        <v>#REF!</v>
      </c>
      <c r="EG26" s="235"/>
      <c r="EH26" s="237">
        <f>+EE26/X26</f>
        <v>0</v>
      </c>
      <c r="EI26" s="237">
        <f>+EE26/W26</f>
        <v>0</v>
      </c>
      <c r="EJ26" s="166"/>
      <c r="EK26" s="164"/>
      <c r="EL26" s="235"/>
      <c r="EM26" s="321"/>
      <c r="EN26" s="124"/>
      <c r="EO26" s="124">
        <f>SUM(EO5:EO25)</f>
        <v>0</v>
      </c>
      <c r="EP26" s="124">
        <f>SUM(EP5:EP25)</f>
        <v>0</v>
      </c>
      <c r="EQ26" s="125" t="e">
        <f>SUM(EQ5:EQ25)</f>
        <v>#REF!</v>
      </c>
      <c r="ER26" s="235"/>
      <c r="ES26" s="237">
        <f>+EP26/X26</f>
        <v>0</v>
      </c>
      <c r="ET26" s="237">
        <f>+EP26/W26</f>
        <v>0</v>
      </c>
      <c r="EU26" s="166" t="e">
        <f>+GV26-#REF!</f>
        <v>#REF!</v>
      </c>
      <c r="EV26" s="164">
        <f t="shared" si="8"/>
        <v>0</v>
      </c>
      <c r="EW26" s="235"/>
      <c r="EX26" s="321"/>
      <c r="EY26" s="124"/>
      <c r="EZ26" s="124">
        <f>SUM(EZ5:EZ25)</f>
        <v>0</v>
      </c>
      <c r="FA26" s="124">
        <f>SUM(FA5:FA25)</f>
        <v>0</v>
      </c>
      <c r="FB26" s="125" t="e">
        <f>SUM(FB5:FB25)</f>
        <v>#REF!</v>
      </c>
      <c r="FC26" s="235"/>
      <c r="FD26" s="237">
        <f>+FA26/X26</f>
        <v>0</v>
      </c>
      <c r="FE26" s="237">
        <f>+FA26/W26</f>
        <v>0</v>
      </c>
      <c r="FF26" s="166" t="e">
        <f>+HG26-#REF!</f>
        <v>#REF!</v>
      </c>
      <c r="FG26" s="164">
        <f t="shared" si="9"/>
        <v>0</v>
      </c>
      <c r="FH26" s="235"/>
      <c r="FI26" s="321"/>
      <c r="FJ26" s="124"/>
      <c r="FK26" s="124">
        <f>SUM(FK5:FK25)</f>
        <v>7002</v>
      </c>
      <c r="FL26" s="124">
        <f>SUM(FL5:FL25)</f>
        <v>9099624.9799999986</v>
      </c>
      <c r="FM26" s="125">
        <f>SUM(FM5:FM25)</f>
        <v>0.11053008899550533</v>
      </c>
      <c r="FN26" s="235"/>
      <c r="FO26" s="167"/>
    </row>
    <row r="27" spans="1:171" x14ac:dyDescent="0.25">
      <c r="E27" s="129"/>
      <c r="K27" s="129"/>
      <c r="AJ27" s="129"/>
    </row>
    <row r="29" spans="1:171" ht="15" customHeight="1" x14ac:dyDescent="0.25">
      <c r="A29" s="116" t="s">
        <v>88</v>
      </c>
      <c r="B29" s="107">
        <v>0</v>
      </c>
      <c r="C29" s="108">
        <v>0</v>
      </c>
      <c r="D29" s="107">
        <v>32820</v>
      </c>
      <c r="E29" s="108">
        <v>29351894.209999982</v>
      </c>
      <c r="F29" s="117">
        <f>+E29/$E$26</f>
        <v>0.34901632091633739</v>
      </c>
      <c r="G29" s="234"/>
      <c r="H29" s="123">
        <v>0</v>
      </c>
      <c r="I29" s="108">
        <v>0</v>
      </c>
      <c r="J29" s="107">
        <v>30565</v>
      </c>
      <c r="K29" s="108">
        <v>26911648.359999999</v>
      </c>
      <c r="L29" s="117">
        <f>+K29/$K$26</f>
        <v>0.29711202422608374</v>
      </c>
      <c r="M29" s="138"/>
      <c r="N29" s="160">
        <f>+(K29+E29)/24</f>
        <v>2344314.2737499992</v>
      </c>
      <c r="O29" s="160">
        <f>+K29/12</f>
        <v>2242637.3633333333</v>
      </c>
      <c r="P29" s="138"/>
      <c r="Q29" s="166"/>
      <c r="R29" s="167"/>
      <c r="S29" s="138"/>
      <c r="T29" s="235"/>
      <c r="U29" s="280">
        <v>0</v>
      </c>
      <c r="V29" s="281">
        <v>0</v>
      </c>
      <c r="W29" s="282">
        <v>1311</v>
      </c>
      <c r="X29" s="281">
        <v>14590333.289999999</v>
      </c>
      <c r="Y29" s="283">
        <f>+X29/$X$26</f>
        <v>0.18782984210519033</v>
      </c>
      <c r="Z29" s="235"/>
      <c r="AA29" s="160">
        <f t="shared" ref="AA29" si="70">+(X29+K29)/24</f>
        <v>1729249.2354166666</v>
      </c>
      <c r="AB29" s="160">
        <f t="shared" ref="AB29" si="71">+X29/12</f>
        <v>1215861.1074999999</v>
      </c>
      <c r="AC29" s="138"/>
      <c r="AD29" s="166"/>
      <c r="AE29" s="167"/>
      <c r="AG29" s="280">
        <v>0</v>
      </c>
      <c r="AH29" s="281">
        <v>0</v>
      </c>
      <c r="AI29" s="282">
        <v>463</v>
      </c>
      <c r="AJ29" s="281">
        <v>829798.20000000065</v>
      </c>
      <c r="AK29" s="283">
        <f>AJ29/AJ26</f>
        <v>0.1639207847553325</v>
      </c>
      <c r="AL29" s="235"/>
      <c r="AM29" s="238">
        <f>+AJ29/X29</f>
        <v>5.6873149057446976E-2</v>
      </c>
      <c r="AN29" s="238">
        <f>+AJ29/W29</f>
        <v>632.9505720823804</v>
      </c>
      <c r="AO29" s="163"/>
      <c r="AP29" s="160"/>
      <c r="AQ29" s="235"/>
      <c r="AR29" s="280">
        <v>0</v>
      </c>
      <c r="AS29" s="281">
        <v>0</v>
      </c>
      <c r="AT29" s="282">
        <v>976</v>
      </c>
      <c r="AU29" s="281">
        <v>889853.04999999923</v>
      </c>
      <c r="AV29" s="283">
        <f>AU29/AU26</f>
        <v>0.22040060377743997</v>
      </c>
      <c r="AW29" s="235"/>
      <c r="AX29" s="238">
        <f>+AU29/X29</f>
        <v>6.098922021266584E-2</v>
      </c>
      <c r="AY29" s="238">
        <f>+AU29/W29</f>
        <v>678.75900076277594</v>
      </c>
      <c r="AZ29" s="163"/>
      <c r="BA29" s="160"/>
      <c r="BB29" s="235"/>
      <c r="BC29" s="280">
        <v>0</v>
      </c>
      <c r="BD29" s="281">
        <v>0</v>
      </c>
      <c r="BE29" s="282">
        <v>2420</v>
      </c>
      <c r="BF29" s="281">
        <v>2213042.46</v>
      </c>
      <c r="BG29" s="283" t="e">
        <f>+BF29/#REF!</f>
        <v>#REF!</v>
      </c>
      <c r="BH29" s="235"/>
      <c r="BI29" s="286">
        <f>+BF29/X29</f>
        <v>0.15167867765685564</v>
      </c>
      <c r="BJ29" s="238">
        <f>+BF29/W29</f>
        <v>1688.0567963386727</v>
      </c>
      <c r="BK29" s="163"/>
      <c r="BL29" s="160"/>
      <c r="BM29" s="235"/>
      <c r="BN29" s="280">
        <v>0</v>
      </c>
      <c r="BO29" s="281">
        <v>0</v>
      </c>
      <c r="BP29" s="282">
        <v>1547</v>
      </c>
      <c r="BQ29" s="281">
        <v>1714376.77</v>
      </c>
      <c r="BR29" s="283" t="e">
        <f>+BQ29/#REF!</f>
        <v>#REF!</v>
      </c>
      <c r="BS29" s="235"/>
      <c r="BT29" s="286">
        <f>+BQ29/X29</f>
        <v>0.11750086416291866</v>
      </c>
      <c r="BU29" s="238">
        <f>+BQ29/W29</f>
        <v>1307.6863234172388</v>
      </c>
      <c r="BV29" s="163"/>
      <c r="BW29" s="160"/>
      <c r="BX29" s="235"/>
      <c r="BY29" s="280">
        <v>0</v>
      </c>
      <c r="BZ29" s="281">
        <v>0</v>
      </c>
      <c r="CA29" s="282">
        <v>1112</v>
      </c>
      <c r="CB29" s="281">
        <v>1204809.8600000001</v>
      </c>
      <c r="CC29" s="283" t="e">
        <f>+CB29/#REF!</f>
        <v>#REF!</v>
      </c>
      <c r="CD29" s="235"/>
      <c r="CE29" s="286">
        <f>+CB29/X29</f>
        <v>8.2575897071916732E-2</v>
      </c>
      <c r="CF29" s="238">
        <f>+CB29/W29</f>
        <v>919.00065598779565</v>
      </c>
      <c r="CG29" s="163"/>
      <c r="CH29" s="160"/>
      <c r="CI29" s="235"/>
      <c r="CJ29" s="280">
        <v>0</v>
      </c>
      <c r="CK29" s="281">
        <v>0</v>
      </c>
      <c r="CL29" s="282">
        <v>851</v>
      </c>
      <c r="CM29" s="281">
        <v>810347.4</v>
      </c>
      <c r="CN29" s="283" t="e">
        <f>+CM29/#REF!</f>
        <v>#REF!</v>
      </c>
      <c r="CO29" s="235"/>
      <c r="CP29" s="286">
        <f>+CM29/X29</f>
        <v>5.5540019812665986E-2</v>
      </c>
      <c r="CQ29" s="238">
        <f>+CM29/W29</f>
        <v>618.11395881006865</v>
      </c>
      <c r="CR29" s="163" t="e">
        <f>+FO29-#REF!</f>
        <v>#REF!</v>
      </c>
      <c r="CS29" s="160">
        <f>+FO29-Z29</f>
        <v>0</v>
      </c>
      <c r="CT29" s="235"/>
      <c r="CU29" s="280">
        <v>0</v>
      </c>
      <c r="CV29" s="281">
        <v>0</v>
      </c>
      <c r="CW29" s="282">
        <v>852</v>
      </c>
      <c r="CX29" s="281">
        <v>733512.66</v>
      </c>
      <c r="CY29" s="283" t="e">
        <f>+CX29/#REF!</f>
        <v>#REF!</v>
      </c>
      <c r="CZ29" s="235"/>
      <c r="DA29" s="286">
        <f>+CX29/X29</f>
        <v>5.02738796585777E-2</v>
      </c>
      <c r="DB29" s="238">
        <f>+CX29/W29</f>
        <v>559.50622425629297</v>
      </c>
      <c r="DC29" s="163">
        <f>+FZ29-AP29</f>
        <v>0</v>
      </c>
      <c r="DD29" s="160">
        <f>+FZ29-AO29</f>
        <v>0</v>
      </c>
      <c r="DE29" s="235"/>
      <c r="DF29" s="280">
        <v>0</v>
      </c>
      <c r="DG29" s="281">
        <v>0</v>
      </c>
      <c r="DH29" s="282">
        <v>1596</v>
      </c>
      <c r="DI29" s="281">
        <v>1266256.5599999998</v>
      </c>
      <c r="DJ29" s="283" t="e">
        <f>+DI29/#REF!</f>
        <v>#REF!</v>
      </c>
      <c r="DK29" s="235"/>
      <c r="DL29" s="286">
        <f>+DI29/X29</f>
        <v>8.6787363580506663E-2</v>
      </c>
      <c r="DM29" s="238">
        <f>+DI29/W29</f>
        <v>965.8707551487413</v>
      </c>
      <c r="DN29" s="163">
        <f>+GK29-BA29</f>
        <v>0</v>
      </c>
      <c r="DO29" s="160">
        <f>+GK29-AZ29</f>
        <v>0</v>
      </c>
      <c r="DP29" s="235"/>
      <c r="DQ29" s="280">
        <v>0</v>
      </c>
      <c r="DR29" s="281">
        <v>0</v>
      </c>
      <c r="DS29" s="282">
        <v>802</v>
      </c>
      <c r="DT29" s="281">
        <v>729399.32000000007</v>
      </c>
      <c r="DU29" s="283" t="e">
        <f>+DT29/#REF!</f>
        <v>#REF!</v>
      </c>
      <c r="DV29" s="235"/>
      <c r="DW29" s="286">
        <f>+DT29/X29</f>
        <v>4.9991957380433501E-2</v>
      </c>
      <c r="DX29" s="238">
        <f>+DT29/W29</f>
        <v>556.36866514111375</v>
      </c>
      <c r="DY29" s="163">
        <f>+GV29-BL29</f>
        <v>0</v>
      </c>
      <c r="DZ29" s="160">
        <f>+GV29-BK29</f>
        <v>0</v>
      </c>
      <c r="EA29" s="235"/>
      <c r="EB29" s="280">
        <v>0</v>
      </c>
      <c r="EC29" s="281">
        <v>0</v>
      </c>
      <c r="ED29" s="282">
        <v>608</v>
      </c>
      <c r="EE29" s="281">
        <v>599650.95000000007</v>
      </c>
      <c r="EF29" s="283" t="e">
        <f>+EE29/#REF!</f>
        <v>#REF!</v>
      </c>
      <c r="EG29" s="235"/>
      <c r="EH29" s="286">
        <f>+EE29/X29</f>
        <v>4.1099194794336331E-2</v>
      </c>
      <c r="EI29" s="238">
        <f>+EE29/W29</f>
        <v>457.39965675057215</v>
      </c>
      <c r="EJ29" s="163">
        <f>+HG29-BW29</f>
        <v>0</v>
      </c>
      <c r="EK29" s="160">
        <f>+HG29-BV29</f>
        <v>0</v>
      </c>
      <c r="EL29" s="235"/>
      <c r="EM29" s="280">
        <v>0</v>
      </c>
      <c r="EN29" s="281">
        <v>0</v>
      </c>
      <c r="EO29" s="282">
        <v>621</v>
      </c>
      <c r="EP29" s="281">
        <v>624149.54999999993</v>
      </c>
      <c r="EQ29" s="283" t="e">
        <f>+EP29/#REF!</f>
        <v>#REF!</v>
      </c>
      <c r="ER29" s="235"/>
      <c r="ES29" s="286">
        <f>+EP29/X29</f>
        <v>4.2778292832267438E-2</v>
      </c>
      <c r="ET29" s="238">
        <f>+EP29/W29</f>
        <v>476.08661327231118</v>
      </c>
      <c r="EU29" s="163" t="e">
        <f>+GV29-#REF!</f>
        <v>#REF!</v>
      </c>
      <c r="EV29" s="160">
        <f>+GV29-Z29</f>
        <v>0</v>
      </c>
      <c r="EW29" s="235"/>
      <c r="EX29" s="280">
        <v>0</v>
      </c>
      <c r="EY29" s="281">
        <v>0</v>
      </c>
      <c r="EZ29" s="282">
        <v>741</v>
      </c>
      <c r="FA29" s="281">
        <v>817006.66999999958</v>
      </c>
      <c r="FB29" s="283" t="e">
        <f>+FA29/#REF!</f>
        <v>#REF!</v>
      </c>
      <c r="FC29" s="235"/>
      <c r="FD29" s="286">
        <f t="shared" ref="FD29" si="72">+FA29/AM29</f>
        <v>14365419.948432073</v>
      </c>
      <c r="FE29" s="238" t="e">
        <f t="shared" ref="FE29" si="73">+FA29/AL29</f>
        <v>#DIV/0!</v>
      </c>
      <c r="FF29" s="163">
        <f t="shared" ref="FF29" si="74">+HG29-AP29</f>
        <v>0</v>
      </c>
      <c r="FG29" s="160">
        <f t="shared" ref="FG29" si="75">+HG29-AO29</f>
        <v>0</v>
      </c>
      <c r="FH29" s="235"/>
      <c r="FI29" s="280">
        <f t="shared" ref="FI29" si="76">AG29+AR29+BC29+BN29+BY29+CJ29+CU29+DF29+DQ29+EB29+EM29</f>
        <v>0</v>
      </c>
      <c r="FJ29" s="281">
        <f t="shared" ref="FJ29" si="77">AH29+AS29+BD29+BO29+BZ29+CK29+CV29+DG29+DR29+EC29+EN29</f>
        <v>0</v>
      </c>
      <c r="FK29" s="282">
        <f t="shared" ref="FK29" si="78">AI29+AT29+BE29+BP29+CA29+CL29+CW29+DH29+DS29+ED29+EO29+EZ29</f>
        <v>12589</v>
      </c>
      <c r="FL29" s="281">
        <f t="shared" ref="FL29" si="79">AJ29+AU29+BF29+BQ29+CB29+CM29+CX29+DI29+DT29+EE29+EP29+FA29</f>
        <v>12432203.450000001</v>
      </c>
      <c r="FM29" s="283">
        <f>+FL29/$X$26</f>
        <v>0.16004698210928278</v>
      </c>
      <c r="FN29" s="235"/>
      <c r="FO29" s="285"/>
    </row>
    <row r="31" spans="1:171" x14ac:dyDescent="0.25">
      <c r="AG31" s="293"/>
      <c r="AH31" s="293"/>
      <c r="AI31" s="293"/>
      <c r="AJ31" s="293"/>
      <c r="AT31" s="293"/>
      <c r="AU31" s="293"/>
      <c r="EE31" s="293"/>
      <c r="EF31" s="293"/>
      <c r="EM31" s="293"/>
      <c r="EN31" s="293"/>
      <c r="EO31" s="293"/>
      <c r="EP31" s="293"/>
      <c r="EQ31" s="293"/>
      <c r="EX31" s="293"/>
      <c r="EY31" s="293"/>
      <c r="EZ31" s="293"/>
      <c r="FA31" s="293"/>
      <c r="FB31" s="293"/>
    </row>
    <row r="32" spans="1:171" x14ac:dyDescent="0.25">
      <c r="AU32" s="293"/>
      <c r="EE32" s="293"/>
      <c r="EP32" s="293"/>
      <c r="FA32" s="293"/>
    </row>
    <row r="33" spans="1:157" x14ac:dyDescent="0.25">
      <c r="AU33" s="293"/>
      <c r="EE33" s="293"/>
      <c r="EP33" s="293"/>
      <c r="FA33" s="293"/>
    </row>
    <row r="34" spans="1:157" x14ac:dyDescent="0.25">
      <c r="EE34" s="293"/>
      <c r="EP34" s="293"/>
      <c r="FA34" s="293"/>
    </row>
    <row r="46" spans="1:157" x14ac:dyDescent="0.25">
      <c r="A46" s="67"/>
      <c r="B46" s="136"/>
      <c r="C46" s="137">
        <f>SUM(C30:C45)</f>
        <v>0</v>
      </c>
      <c r="D46" s="137">
        <f>SUM(D30:D45)</f>
        <v>0</v>
      </c>
      <c r="E46" s="137">
        <f>SUM(E30:E45)</f>
        <v>0</v>
      </c>
      <c r="F46" s="137">
        <f>SUM(F30:F45)</f>
        <v>0</v>
      </c>
    </row>
  </sheetData>
  <sortState xmlns:xlrd2="http://schemas.microsoft.com/office/spreadsheetml/2017/richdata2" ref="A5:S22">
    <sortCondition ref="A5:A22"/>
  </sortState>
  <mergeCells count="106">
    <mergeCell ref="AA2:AB3"/>
    <mergeCell ref="AD2:AE3"/>
    <mergeCell ref="A3:A4"/>
    <mergeCell ref="B2:F2"/>
    <mergeCell ref="H2:L2"/>
    <mergeCell ref="B3:C3"/>
    <mergeCell ref="D3:F3"/>
    <mergeCell ref="H3:I3"/>
    <mergeCell ref="J3:L3"/>
    <mergeCell ref="E4:F4"/>
    <mergeCell ref="K4:L4"/>
    <mergeCell ref="N2:O3"/>
    <mergeCell ref="Q2:R3"/>
    <mergeCell ref="U2:Y2"/>
    <mergeCell ref="U3:V3"/>
    <mergeCell ref="W3:Y3"/>
    <mergeCell ref="X4:Y4"/>
    <mergeCell ref="AG2:AK2"/>
    <mergeCell ref="AM2:AP2"/>
    <mergeCell ref="AR2:AV2"/>
    <mergeCell ref="AX2:BA2"/>
    <mergeCell ref="BC2:BG2"/>
    <mergeCell ref="BI2:BL2"/>
    <mergeCell ref="BN2:BR2"/>
    <mergeCell ref="BT2:BW2"/>
    <mergeCell ref="BY2:CC2"/>
    <mergeCell ref="CE2:CH2"/>
    <mergeCell ref="CJ2:CN2"/>
    <mergeCell ref="CP2:CS2"/>
    <mergeCell ref="CU2:CY2"/>
    <mergeCell ref="DA2:DD2"/>
    <mergeCell ref="DF2:DJ2"/>
    <mergeCell ref="DL2:DO2"/>
    <mergeCell ref="DQ2:DU2"/>
    <mergeCell ref="DW2:DZ2"/>
    <mergeCell ref="EB2:EF2"/>
    <mergeCell ref="EH2:EK2"/>
    <mergeCell ref="EM2:EQ2"/>
    <mergeCell ref="ES2:EV2"/>
    <mergeCell ref="EX2:FB2"/>
    <mergeCell ref="FD2:FG2"/>
    <mergeCell ref="FI2:FM2"/>
    <mergeCell ref="FO2:FO4"/>
    <mergeCell ref="AG3:AH3"/>
    <mergeCell ref="AI3:AK3"/>
    <mergeCell ref="AM3:AN3"/>
    <mergeCell ref="AO3:AP3"/>
    <mergeCell ref="AR3:AS3"/>
    <mergeCell ref="AT3:AV3"/>
    <mergeCell ref="AX3:AY3"/>
    <mergeCell ref="AZ3:BA3"/>
    <mergeCell ref="BC3:BD3"/>
    <mergeCell ref="BE3:BG3"/>
    <mergeCell ref="BI3:BJ3"/>
    <mergeCell ref="BK3:BL3"/>
    <mergeCell ref="BN3:BO3"/>
    <mergeCell ref="BP3:BR3"/>
    <mergeCell ref="BT3:BU3"/>
    <mergeCell ref="BV3:BW3"/>
    <mergeCell ref="BY3:BZ3"/>
    <mergeCell ref="CA3:CC3"/>
    <mergeCell ref="CE3:CF3"/>
    <mergeCell ref="CG3:CH3"/>
    <mergeCell ref="CJ3:CK3"/>
    <mergeCell ref="CL3:CN3"/>
    <mergeCell ref="CP3:CQ3"/>
    <mergeCell ref="CR3:CS3"/>
    <mergeCell ref="CU3:CV3"/>
    <mergeCell ref="EH3:EI3"/>
    <mergeCell ref="EJ3:EK3"/>
    <mergeCell ref="EM3:EN3"/>
    <mergeCell ref="EO3:EQ3"/>
    <mergeCell ref="ES3:ET3"/>
    <mergeCell ref="CW3:CY3"/>
    <mergeCell ref="DA3:DB3"/>
    <mergeCell ref="DC3:DD3"/>
    <mergeCell ref="DF3:DG3"/>
    <mergeCell ref="DH3:DJ3"/>
    <mergeCell ref="DL3:DM3"/>
    <mergeCell ref="DN3:DO3"/>
    <mergeCell ref="DQ3:DR3"/>
    <mergeCell ref="DS3:DU3"/>
    <mergeCell ref="EU3:EV3"/>
    <mergeCell ref="EX3:EY3"/>
    <mergeCell ref="EZ3:FB3"/>
    <mergeCell ref="FD3:FE3"/>
    <mergeCell ref="FF3:FG3"/>
    <mergeCell ref="FI3:FJ3"/>
    <mergeCell ref="FK3:FM3"/>
    <mergeCell ref="AJ4:AK4"/>
    <mergeCell ref="AU4:AV4"/>
    <mergeCell ref="BF4:BG4"/>
    <mergeCell ref="BQ4:BR4"/>
    <mergeCell ref="CB4:CC4"/>
    <mergeCell ref="CM4:CN4"/>
    <mergeCell ref="CX4:CY4"/>
    <mergeCell ref="DI4:DJ4"/>
    <mergeCell ref="DT4:DU4"/>
    <mergeCell ref="EE4:EF4"/>
    <mergeCell ref="EP4:EQ4"/>
    <mergeCell ref="FA4:FB4"/>
    <mergeCell ref="FL4:FM4"/>
    <mergeCell ref="DW3:DX3"/>
    <mergeCell ref="DY3:DZ3"/>
    <mergeCell ref="EB3:EC3"/>
    <mergeCell ref="ED3:EF3"/>
  </mergeCells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showGridLines="0" workbookViewId="0">
      <pane xSplit="1" ySplit="2" topLeftCell="B3" activePane="bottomRight" state="frozen"/>
      <selection activeCell="E24" sqref="E24"/>
      <selection pane="topRight" activeCell="E24" sqref="E24"/>
      <selection pane="bottomLeft" activeCell="E24" sqref="E24"/>
      <selection pane="bottomRight" activeCell="J25" sqref="J25"/>
    </sheetView>
  </sheetViews>
  <sheetFormatPr baseColWidth="10" defaultRowHeight="12.75" x14ac:dyDescent="0.2"/>
  <cols>
    <col min="1" max="1" width="19.28515625" style="198" bestFit="1" customWidth="1"/>
    <col min="2" max="2" width="13.42578125" style="67" customWidth="1"/>
    <col min="3" max="10" width="13.28515625" style="67" customWidth="1"/>
    <col min="11" max="16384" width="11.42578125" style="67"/>
  </cols>
  <sheetData>
    <row r="1" spans="1:10" x14ac:dyDescent="0.2">
      <c r="A1" s="197"/>
      <c r="B1" s="136"/>
      <c r="C1" s="136"/>
      <c r="D1" s="136"/>
      <c r="E1" s="136"/>
      <c r="F1" s="136"/>
    </row>
    <row r="2" spans="1:10" s="201" customFormat="1" ht="76.5" customHeight="1" x14ac:dyDescent="0.2">
      <c r="A2" s="204" t="s">
        <v>48</v>
      </c>
      <c r="B2" s="205" t="s">
        <v>50</v>
      </c>
      <c r="C2" s="205" t="s">
        <v>51</v>
      </c>
      <c r="D2" s="205" t="s">
        <v>183</v>
      </c>
      <c r="E2" s="205" t="s">
        <v>184</v>
      </c>
      <c r="F2" s="205" t="s">
        <v>185</v>
      </c>
      <c r="G2" s="205" t="s">
        <v>186</v>
      </c>
      <c r="H2" s="205" t="s">
        <v>187</v>
      </c>
      <c r="I2" s="205" t="s">
        <v>188</v>
      </c>
      <c r="J2" s="205" t="s">
        <v>66</v>
      </c>
    </row>
    <row r="3" spans="1:10" x14ac:dyDescent="0.2">
      <c r="A3" s="206" t="s">
        <v>92</v>
      </c>
      <c r="B3" s="240"/>
      <c r="C3" s="240">
        <v>3933</v>
      </c>
      <c r="D3" s="240">
        <f t="shared" ref="D3:D24" si="0">E3+F3</f>
        <v>3946.55</v>
      </c>
      <c r="E3" s="240">
        <v>3946.55</v>
      </c>
      <c r="F3" s="240"/>
      <c r="G3" s="240">
        <f t="shared" ref="G3:G24" si="1">H3+I3</f>
        <v>38236.649999999994</v>
      </c>
      <c r="H3" s="240">
        <v>34236.649999999994</v>
      </c>
      <c r="I3" s="240">
        <v>4000</v>
      </c>
      <c r="J3" s="241">
        <f t="shared" ref="J3:J24" si="2">B3+C3+E3+F3+H3+I3</f>
        <v>46116.2</v>
      </c>
    </row>
    <row r="4" spans="1:10" x14ac:dyDescent="0.2">
      <c r="A4" s="206" t="s">
        <v>93</v>
      </c>
      <c r="B4" s="240">
        <v>0</v>
      </c>
      <c r="C4" s="240">
        <v>0</v>
      </c>
      <c r="D4" s="240">
        <f t="shared" si="0"/>
        <v>0</v>
      </c>
      <c r="E4" s="240">
        <v>0</v>
      </c>
      <c r="F4" s="240">
        <v>0</v>
      </c>
      <c r="G4" s="240">
        <f t="shared" si="1"/>
        <v>0</v>
      </c>
      <c r="H4" s="240">
        <v>0</v>
      </c>
      <c r="I4" s="240">
        <v>0</v>
      </c>
      <c r="J4" s="241">
        <f t="shared" si="2"/>
        <v>0</v>
      </c>
    </row>
    <row r="5" spans="1:10" s="202" customFormat="1" x14ac:dyDescent="0.2">
      <c r="A5" s="206" t="s">
        <v>49</v>
      </c>
      <c r="B5" s="231">
        <v>0</v>
      </c>
      <c r="C5" s="231">
        <v>0</v>
      </c>
      <c r="D5" s="231">
        <f t="shared" si="0"/>
        <v>0</v>
      </c>
      <c r="E5" s="231">
        <v>0</v>
      </c>
      <c r="F5" s="231">
        <v>0</v>
      </c>
      <c r="G5" s="231">
        <f t="shared" si="1"/>
        <v>0</v>
      </c>
      <c r="H5" s="231">
        <v>0</v>
      </c>
      <c r="I5" s="231">
        <v>0</v>
      </c>
      <c r="J5" s="232">
        <f t="shared" si="2"/>
        <v>0</v>
      </c>
    </row>
    <row r="6" spans="1:10" s="203" customFormat="1" x14ac:dyDescent="0.2">
      <c r="A6" s="206" t="s">
        <v>91</v>
      </c>
      <c r="B6" s="224">
        <v>257194.41999999998</v>
      </c>
      <c r="C6" s="231">
        <v>0</v>
      </c>
      <c r="D6" s="224">
        <f t="shared" si="0"/>
        <v>0</v>
      </c>
      <c r="E6" s="224"/>
      <c r="F6" s="224"/>
      <c r="G6" s="224">
        <f t="shared" si="1"/>
        <v>0</v>
      </c>
      <c r="H6" s="224"/>
      <c r="I6" s="224"/>
      <c r="J6" s="242">
        <f t="shared" si="2"/>
        <v>257194.41999999998</v>
      </c>
    </row>
    <row r="7" spans="1:10" s="203" customFormat="1" x14ac:dyDescent="0.2">
      <c r="A7" s="206" t="s">
        <v>228</v>
      </c>
      <c r="B7" s="224"/>
      <c r="C7" s="231">
        <v>0</v>
      </c>
      <c r="D7" s="224">
        <f t="shared" si="0"/>
        <v>7990.1200000000008</v>
      </c>
      <c r="E7" s="224">
        <v>3388.1200000000003</v>
      </c>
      <c r="F7" s="224">
        <v>4602</v>
      </c>
      <c r="G7" s="224">
        <f t="shared" si="1"/>
        <v>38038.81</v>
      </c>
      <c r="H7" s="224">
        <v>12696.810000000001</v>
      </c>
      <c r="I7" s="224">
        <v>25342</v>
      </c>
      <c r="J7" s="242">
        <f t="shared" si="2"/>
        <v>46028.93</v>
      </c>
    </row>
    <row r="8" spans="1:10" s="202" customFormat="1" x14ac:dyDescent="0.2">
      <c r="A8" s="206" t="s">
        <v>52</v>
      </c>
      <c r="B8" s="231">
        <v>0</v>
      </c>
      <c r="C8" s="231">
        <v>0</v>
      </c>
      <c r="D8" s="224">
        <f t="shared" si="0"/>
        <v>17822.829999999998</v>
      </c>
      <c r="E8" s="231">
        <v>6714.199999999998</v>
      </c>
      <c r="F8" s="231">
        <v>11108.630000000001</v>
      </c>
      <c r="G8" s="231">
        <f t="shared" si="1"/>
        <v>3088.01</v>
      </c>
      <c r="H8" s="231">
        <v>3088.01</v>
      </c>
      <c r="I8" s="231">
        <v>0</v>
      </c>
      <c r="J8" s="232">
        <f t="shared" si="2"/>
        <v>20910.839999999997</v>
      </c>
    </row>
    <row r="9" spans="1:10" s="202" customFormat="1" x14ac:dyDescent="0.2">
      <c r="A9" s="206" t="s">
        <v>53</v>
      </c>
      <c r="B9" s="224"/>
      <c r="C9" s="231">
        <v>0</v>
      </c>
      <c r="D9" s="224">
        <f t="shared" si="0"/>
        <v>1075695.8399999994</v>
      </c>
      <c r="E9" s="224">
        <v>577759.39999999944</v>
      </c>
      <c r="F9" s="224">
        <v>497936.43999999994</v>
      </c>
      <c r="G9" s="224">
        <f t="shared" si="1"/>
        <v>118042.72999999998</v>
      </c>
      <c r="H9" s="224">
        <v>63708.719999999979</v>
      </c>
      <c r="I9" s="224">
        <v>54334.009999999995</v>
      </c>
      <c r="J9" s="12">
        <f t="shared" si="2"/>
        <v>1193738.5699999994</v>
      </c>
    </row>
    <row r="10" spans="1:10" s="202" customFormat="1" x14ac:dyDescent="0.2">
      <c r="A10" s="206" t="s">
        <v>291</v>
      </c>
      <c r="B10" s="224"/>
      <c r="C10" s="231">
        <v>0</v>
      </c>
      <c r="D10" s="224">
        <f t="shared" si="0"/>
        <v>0</v>
      </c>
      <c r="E10" s="224">
        <v>0</v>
      </c>
      <c r="F10" s="224"/>
      <c r="G10" s="224">
        <f t="shared" si="1"/>
        <v>76212.710000000021</v>
      </c>
      <c r="H10" s="224">
        <v>72195.470000000016</v>
      </c>
      <c r="I10" s="224">
        <v>4017.24</v>
      </c>
      <c r="J10" s="12">
        <f t="shared" si="2"/>
        <v>76212.710000000021</v>
      </c>
    </row>
    <row r="11" spans="1:10" s="202" customFormat="1" x14ac:dyDescent="0.2">
      <c r="A11" s="206" t="s">
        <v>54</v>
      </c>
      <c r="B11" s="224">
        <v>265174.36</v>
      </c>
      <c r="C11" s="231">
        <v>0</v>
      </c>
      <c r="D11" s="224">
        <f t="shared" si="0"/>
        <v>0</v>
      </c>
      <c r="E11" s="224">
        <v>0</v>
      </c>
      <c r="F11" s="224">
        <v>0</v>
      </c>
      <c r="G11" s="224">
        <f t="shared" si="1"/>
        <v>28475.949999999997</v>
      </c>
      <c r="H11" s="224">
        <v>14308.949999999999</v>
      </c>
      <c r="I11" s="224">
        <v>14167</v>
      </c>
      <c r="J11" s="12">
        <f t="shared" si="2"/>
        <v>293650.31</v>
      </c>
    </row>
    <row r="12" spans="1:10" s="202" customFormat="1" x14ac:dyDescent="0.2">
      <c r="A12" s="206" t="s">
        <v>249</v>
      </c>
      <c r="B12" s="224"/>
      <c r="C12" s="231">
        <v>0</v>
      </c>
      <c r="D12" s="224">
        <f t="shared" si="0"/>
        <v>0</v>
      </c>
      <c r="E12" s="224">
        <v>0</v>
      </c>
      <c r="F12" s="224">
        <v>0</v>
      </c>
      <c r="G12" s="224">
        <f t="shared" si="1"/>
        <v>0</v>
      </c>
      <c r="H12" s="224">
        <v>0</v>
      </c>
      <c r="I12" s="224">
        <v>0</v>
      </c>
      <c r="J12" s="12">
        <f t="shared" si="2"/>
        <v>0</v>
      </c>
    </row>
    <row r="13" spans="1:10" s="202" customFormat="1" x14ac:dyDescent="0.2">
      <c r="A13" s="206" t="s">
        <v>294</v>
      </c>
      <c r="B13" s="224"/>
      <c r="C13" s="231">
        <v>0</v>
      </c>
      <c r="D13" s="224">
        <f t="shared" si="0"/>
        <v>1691.53</v>
      </c>
      <c r="E13" s="224">
        <v>1691.53</v>
      </c>
      <c r="F13" s="224"/>
      <c r="G13" s="224">
        <f t="shared" si="1"/>
        <v>128496.03</v>
      </c>
      <c r="H13" s="224">
        <v>90083.37</v>
      </c>
      <c r="I13" s="224">
        <v>38412.660000000003</v>
      </c>
      <c r="J13" s="12">
        <f t="shared" si="2"/>
        <v>130187.56</v>
      </c>
    </row>
    <row r="14" spans="1:10" s="202" customFormat="1" x14ac:dyDescent="0.2">
      <c r="A14" s="206" t="s">
        <v>55</v>
      </c>
      <c r="B14" s="224">
        <v>75458.320000000007</v>
      </c>
      <c r="C14" s="231">
        <v>0</v>
      </c>
      <c r="D14" s="224">
        <f t="shared" si="0"/>
        <v>0</v>
      </c>
      <c r="E14" s="224">
        <v>0</v>
      </c>
      <c r="F14" s="224">
        <v>0</v>
      </c>
      <c r="G14" s="224">
        <f t="shared" si="1"/>
        <v>0</v>
      </c>
      <c r="H14" s="224">
        <v>0</v>
      </c>
      <c r="I14" s="224">
        <v>0</v>
      </c>
      <c r="J14" s="12">
        <f t="shared" si="2"/>
        <v>75458.320000000007</v>
      </c>
    </row>
    <row r="15" spans="1:10" s="202" customFormat="1" x14ac:dyDescent="0.2">
      <c r="A15" s="206" t="s">
        <v>229</v>
      </c>
      <c r="B15" s="224"/>
      <c r="C15" s="231">
        <v>0</v>
      </c>
      <c r="D15" s="224">
        <f t="shared" si="0"/>
        <v>66655.399999999994</v>
      </c>
      <c r="E15" s="224">
        <v>26740.06</v>
      </c>
      <c r="F15" s="224">
        <v>39915.339999999997</v>
      </c>
      <c r="G15" s="224">
        <f t="shared" si="1"/>
        <v>31933.65</v>
      </c>
      <c r="H15" s="224">
        <v>15416.650000000003</v>
      </c>
      <c r="I15" s="224">
        <v>16517</v>
      </c>
      <c r="J15" s="12">
        <f t="shared" si="2"/>
        <v>98589.05</v>
      </c>
    </row>
    <row r="16" spans="1:10" s="202" customFormat="1" x14ac:dyDescent="0.2">
      <c r="A16" s="206" t="s">
        <v>56</v>
      </c>
      <c r="B16" s="224">
        <v>0</v>
      </c>
      <c r="C16" s="231">
        <v>0</v>
      </c>
      <c r="D16" s="224">
        <f t="shared" si="0"/>
        <v>126242.63</v>
      </c>
      <c r="E16" s="224">
        <v>46667.790000000008</v>
      </c>
      <c r="F16" s="224">
        <v>79574.84</v>
      </c>
      <c r="G16" s="224">
        <f t="shared" si="1"/>
        <v>484859.82000000018</v>
      </c>
      <c r="H16" s="224">
        <v>245155.39000000019</v>
      </c>
      <c r="I16" s="224">
        <v>239704.43</v>
      </c>
      <c r="J16" s="12">
        <f t="shared" si="2"/>
        <v>611102.45000000019</v>
      </c>
    </row>
    <row r="17" spans="1:13" s="202" customFormat="1" x14ac:dyDescent="0.2">
      <c r="A17" s="206" t="s">
        <v>57</v>
      </c>
      <c r="B17" s="224"/>
      <c r="C17" s="231">
        <v>0</v>
      </c>
      <c r="D17" s="224">
        <f t="shared" si="0"/>
        <v>91182.3</v>
      </c>
      <c r="E17" s="224">
        <v>30029.070000000003</v>
      </c>
      <c r="F17" s="224">
        <v>61153.23</v>
      </c>
      <c r="G17" s="224">
        <f t="shared" si="1"/>
        <v>117266.81999999999</v>
      </c>
      <c r="H17" s="224">
        <v>40020.459999999992</v>
      </c>
      <c r="I17" s="224">
        <v>77246.36</v>
      </c>
      <c r="J17" s="12">
        <f t="shared" si="2"/>
        <v>208449.12</v>
      </c>
    </row>
    <row r="18" spans="1:13" s="202" customFormat="1" x14ac:dyDescent="0.2">
      <c r="A18" s="206" t="s">
        <v>58</v>
      </c>
      <c r="B18" s="224">
        <v>0</v>
      </c>
      <c r="C18" s="231">
        <v>0</v>
      </c>
      <c r="D18" s="224">
        <f t="shared" si="0"/>
        <v>125999.95000000001</v>
      </c>
      <c r="E18" s="224">
        <v>47829.48</v>
      </c>
      <c r="F18" s="224">
        <v>78170.47</v>
      </c>
      <c r="G18" s="224">
        <f t="shared" si="1"/>
        <v>17208.940000000002</v>
      </c>
      <c r="H18" s="224">
        <v>4974.9400000000005</v>
      </c>
      <c r="I18" s="224">
        <v>12234</v>
      </c>
      <c r="J18" s="12">
        <f t="shared" si="2"/>
        <v>143208.89000000001</v>
      </c>
    </row>
    <row r="19" spans="1:13" s="202" customFormat="1" x14ac:dyDescent="0.2">
      <c r="A19" s="206" t="s">
        <v>59</v>
      </c>
      <c r="B19" s="224"/>
      <c r="C19" s="231">
        <v>0</v>
      </c>
      <c r="D19" s="224">
        <f t="shared" si="0"/>
        <v>90876.28</v>
      </c>
      <c r="E19" s="224">
        <v>21634.42</v>
      </c>
      <c r="F19" s="224">
        <v>69241.86</v>
      </c>
      <c r="G19" s="224">
        <f t="shared" si="1"/>
        <v>24294.27</v>
      </c>
      <c r="H19" s="224">
        <v>20794.27</v>
      </c>
      <c r="I19" s="224">
        <v>3500</v>
      </c>
      <c r="J19" s="12">
        <f t="shared" si="2"/>
        <v>115170.55</v>
      </c>
    </row>
    <row r="20" spans="1:13" s="202" customFormat="1" x14ac:dyDescent="0.2">
      <c r="A20" s="206" t="s">
        <v>60</v>
      </c>
      <c r="B20" s="224">
        <v>47811.360000000001</v>
      </c>
      <c r="C20" s="231">
        <v>0</v>
      </c>
      <c r="D20" s="224">
        <f t="shared" si="0"/>
        <v>0</v>
      </c>
      <c r="E20" s="224">
        <v>0</v>
      </c>
      <c r="F20" s="224">
        <v>0</v>
      </c>
      <c r="G20" s="224">
        <f t="shared" si="1"/>
        <v>0</v>
      </c>
      <c r="H20" s="224">
        <v>0</v>
      </c>
      <c r="I20" s="224">
        <v>0</v>
      </c>
      <c r="J20" s="12">
        <f t="shared" si="2"/>
        <v>47811.360000000001</v>
      </c>
    </row>
    <row r="21" spans="1:13" s="202" customFormat="1" x14ac:dyDescent="0.2">
      <c r="A21" s="206" t="s">
        <v>61</v>
      </c>
      <c r="B21" s="224">
        <v>0</v>
      </c>
      <c r="C21" s="231">
        <v>0</v>
      </c>
      <c r="D21" s="224">
        <f t="shared" si="0"/>
        <v>0</v>
      </c>
      <c r="E21" s="224">
        <v>0</v>
      </c>
      <c r="F21" s="224">
        <v>0</v>
      </c>
      <c r="G21" s="224">
        <f t="shared" si="1"/>
        <v>0</v>
      </c>
      <c r="H21" s="224">
        <v>0</v>
      </c>
      <c r="I21" s="224">
        <v>0</v>
      </c>
      <c r="J21" s="12">
        <f t="shared" si="2"/>
        <v>0</v>
      </c>
    </row>
    <row r="22" spans="1:13" s="202" customFormat="1" x14ac:dyDescent="0.2">
      <c r="A22" s="206" t="s">
        <v>88</v>
      </c>
      <c r="B22" s="240">
        <v>408180.05</v>
      </c>
      <c r="C22" s="231">
        <v>0</v>
      </c>
      <c r="D22" s="224">
        <f t="shared" si="0"/>
        <v>407288.34000000008</v>
      </c>
      <c r="E22" s="240">
        <v>315796.97000000009</v>
      </c>
      <c r="F22" s="240">
        <v>91491.37</v>
      </c>
      <c r="G22" s="224">
        <f t="shared" si="1"/>
        <v>74384.66</v>
      </c>
      <c r="H22" s="240">
        <v>34836.200000000012</v>
      </c>
      <c r="I22" s="240">
        <v>39548.46</v>
      </c>
      <c r="J22" s="241">
        <f t="shared" si="2"/>
        <v>889853.05</v>
      </c>
      <c r="M22" s="410"/>
    </row>
    <row r="23" spans="1:13" s="202" customFormat="1" x14ac:dyDescent="0.2">
      <c r="A23" s="206" t="s">
        <v>62</v>
      </c>
      <c r="B23" s="224">
        <v>0</v>
      </c>
      <c r="C23" s="231">
        <v>0</v>
      </c>
      <c r="D23" s="224">
        <f t="shared" si="0"/>
        <v>305945.76</v>
      </c>
      <c r="E23" s="224">
        <v>96625.120000000024</v>
      </c>
      <c r="F23" s="224">
        <v>209320.63999999998</v>
      </c>
      <c r="G23" s="224">
        <f t="shared" si="1"/>
        <v>367659.68</v>
      </c>
      <c r="H23" s="224">
        <v>54262.429999999993</v>
      </c>
      <c r="I23" s="224">
        <v>313397.25</v>
      </c>
      <c r="J23" s="12">
        <f t="shared" si="2"/>
        <v>673605.44</v>
      </c>
    </row>
    <row r="24" spans="1:13" s="202" customFormat="1" x14ac:dyDescent="0.2">
      <c r="A24" s="206" t="s">
        <v>230</v>
      </c>
      <c r="B24" s="224">
        <v>0</v>
      </c>
      <c r="C24" s="231">
        <v>0</v>
      </c>
      <c r="D24" s="224">
        <f t="shared" si="0"/>
        <v>0</v>
      </c>
      <c r="E24" s="224">
        <v>0</v>
      </c>
      <c r="F24" s="224">
        <v>0</v>
      </c>
      <c r="G24" s="224">
        <f t="shared" si="1"/>
        <v>0</v>
      </c>
      <c r="H24" s="224">
        <v>0</v>
      </c>
      <c r="I24" s="224">
        <v>0</v>
      </c>
      <c r="J24" s="12">
        <f t="shared" si="2"/>
        <v>0</v>
      </c>
    </row>
    <row r="25" spans="1:13" s="179" customFormat="1" x14ac:dyDescent="0.2">
      <c r="A25" s="206" t="s">
        <v>66</v>
      </c>
      <c r="B25" s="243">
        <f>SUM(B3:B24)</f>
        <v>1053818.51</v>
      </c>
      <c r="C25" s="243">
        <f>SUM(C3:C24)</f>
        <v>3933</v>
      </c>
      <c r="D25" s="232">
        <f>SUM(D3:D24)</f>
        <v>2321337.5299999993</v>
      </c>
      <c r="E25" s="387">
        <f>SUM(E3:E24)</f>
        <v>1178822.7099999997</v>
      </c>
      <c r="F25" s="243">
        <f>SUM(F3:F24)</f>
        <v>1142514.8199999998</v>
      </c>
      <c r="G25" s="232">
        <f t="shared" ref="G25" si="3">H25+I25</f>
        <v>1548198.73</v>
      </c>
      <c r="H25" s="387">
        <f>SUM(H3:H24)</f>
        <v>705778.32000000007</v>
      </c>
      <c r="I25" s="243">
        <f>SUM(I3:I24)</f>
        <v>842420.40999999992</v>
      </c>
      <c r="J25" s="232">
        <f>SUM(J3:J24)</f>
        <v>4927287.7699999996</v>
      </c>
    </row>
    <row r="26" spans="1:13" s="92" customFormat="1" x14ac:dyDescent="0.2">
      <c r="A26" s="90"/>
      <c r="B26" s="244">
        <f>+B25/$J$25</f>
        <v>0.21387395240363646</v>
      </c>
      <c r="C26" s="244">
        <f>+C25/$J$25</f>
        <v>7.9820789521290749E-4</v>
      </c>
      <c r="D26" s="244">
        <f t="shared" ref="D26:I26" si="4">+D25/$J$25</f>
        <v>0.47111872461226262</v>
      </c>
      <c r="E26" s="244">
        <f t="shared" si="4"/>
        <v>0.23924373103948013</v>
      </c>
      <c r="F26" s="244">
        <f t="shared" si="4"/>
        <v>0.23187499357278252</v>
      </c>
      <c r="G26" s="244">
        <f t="shared" si="4"/>
        <v>0.31420911508888794</v>
      </c>
      <c r="H26" s="244">
        <f t="shared" si="4"/>
        <v>0.14323870513452883</v>
      </c>
      <c r="I26" s="244">
        <f t="shared" si="4"/>
        <v>0.17097040995435914</v>
      </c>
      <c r="J26" s="244">
        <f>+B26+C26+D26+G26</f>
        <v>0.99999999999999989</v>
      </c>
    </row>
    <row r="27" spans="1:13" x14ac:dyDescent="0.2">
      <c r="A27" s="197"/>
      <c r="B27" s="136"/>
      <c r="C27" s="136"/>
      <c r="D27" s="136"/>
      <c r="E27" s="136"/>
      <c r="F27" s="136"/>
    </row>
    <row r="28" spans="1:13" x14ac:dyDescent="0.2">
      <c r="A28" s="561" t="s">
        <v>204</v>
      </c>
      <c r="B28" s="207" t="s">
        <v>208</v>
      </c>
      <c r="C28" s="245">
        <f>+B25+C25+F25+I25</f>
        <v>3042686.74</v>
      </c>
      <c r="D28" s="246"/>
      <c r="E28" s="244">
        <f>+C28/J25</f>
        <v>0.6175175638259911</v>
      </c>
      <c r="F28" s="136"/>
    </row>
    <row r="29" spans="1:13" x14ac:dyDescent="0.2">
      <c r="A29" s="561"/>
      <c r="B29" s="208" t="s">
        <v>3</v>
      </c>
      <c r="C29" s="247">
        <f>+E25+H25</f>
        <v>1884601.0299999998</v>
      </c>
      <c r="D29" s="246"/>
      <c r="E29" s="244">
        <f>+C29/J25</f>
        <v>0.38248243617400896</v>
      </c>
      <c r="F29" s="136"/>
    </row>
    <row r="30" spans="1:13" x14ac:dyDescent="0.2">
      <c r="A30" s="210"/>
      <c r="B30" s="136"/>
      <c r="C30" s="248"/>
      <c r="D30" s="248"/>
      <c r="E30" s="233"/>
      <c r="F30" s="136"/>
      <c r="J30" s="368"/>
    </row>
    <row r="31" spans="1:13" x14ac:dyDescent="0.2">
      <c r="A31" s="561" t="s">
        <v>205</v>
      </c>
      <c r="B31" s="209" t="s">
        <v>206</v>
      </c>
      <c r="C31" s="249">
        <f>+B25+C25</f>
        <v>1057751.51</v>
      </c>
      <c r="D31" s="246"/>
      <c r="E31" s="244">
        <f>+C31/J25</f>
        <v>0.21467216029884939</v>
      </c>
      <c r="F31" s="136"/>
    </row>
    <row r="32" spans="1:13" x14ac:dyDescent="0.2">
      <c r="A32" s="561"/>
      <c r="B32" s="200" t="s">
        <v>207</v>
      </c>
      <c r="C32" s="250">
        <f>+E25+F25+H25+I25</f>
        <v>3869536.26</v>
      </c>
      <c r="D32" s="251"/>
      <c r="E32" s="244">
        <f>+C32/J25</f>
        <v>0.78532783970115072</v>
      </c>
    </row>
    <row r="33" spans="1:7" x14ac:dyDescent="0.2">
      <c r="A33" s="202"/>
      <c r="C33" s="252"/>
      <c r="D33" s="252"/>
      <c r="E33" s="252"/>
    </row>
    <row r="34" spans="1:7" x14ac:dyDescent="0.2">
      <c r="A34" s="211" t="s">
        <v>3</v>
      </c>
      <c r="B34" s="199" t="s">
        <v>209</v>
      </c>
      <c r="C34" s="253">
        <f>+B25+F25+E25</f>
        <v>3375156.04</v>
      </c>
      <c r="D34" s="251"/>
      <c r="E34" s="244">
        <f>+C34/J25</f>
        <v>0.68499267701589928</v>
      </c>
    </row>
    <row r="35" spans="1:7" x14ac:dyDescent="0.2">
      <c r="A35" s="211"/>
      <c r="B35" s="199" t="s">
        <v>210</v>
      </c>
      <c r="C35" s="253">
        <f>+C25+H25+I25</f>
        <v>1552131.73</v>
      </c>
      <c r="D35" s="251"/>
      <c r="E35" s="244">
        <f>+C35/J25</f>
        <v>0.31500732298410089</v>
      </c>
    </row>
    <row r="37" spans="1:7" x14ac:dyDescent="0.2">
      <c r="D37" s="368"/>
      <c r="G37" s="368"/>
    </row>
    <row r="39" spans="1:7" x14ac:dyDescent="0.2">
      <c r="D39" s="388"/>
      <c r="E39" s="179"/>
      <c r="F39" s="179"/>
      <c r="G39" s="388"/>
    </row>
  </sheetData>
  <sortState xmlns:xlrd2="http://schemas.microsoft.com/office/spreadsheetml/2017/richdata2" ref="A3:J20">
    <sortCondition ref="A3:A20"/>
  </sortState>
  <mergeCells count="2">
    <mergeCell ref="A31:A32"/>
    <mergeCell ref="A28:A29"/>
  </mergeCells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M220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" sqref="F8"/>
    </sheetView>
  </sheetViews>
  <sheetFormatPr baseColWidth="10" defaultRowHeight="12.75" outlineLevelRow="1" x14ac:dyDescent="0.2"/>
  <cols>
    <col min="1" max="1" width="17.140625" style="67" customWidth="1"/>
    <col min="2" max="2" width="43.5703125" style="67" bestFit="1" customWidth="1"/>
    <col min="3" max="3" width="8.7109375" style="178" customWidth="1"/>
    <col min="4" max="4" width="13.28515625" style="67" customWidth="1"/>
    <col min="5" max="5" width="8.7109375" style="178" customWidth="1"/>
    <col min="6" max="6" width="11.7109375" style="67" customWidth="1"/>
    <col min="7" max="7" width="8.7109375" style="178" customWidth="1"/>
    <col min="8" max="8" width="13.28515625" style="67" customWidth="1"/>
    <col min="9" max="9" width="8.7109375" style="178" customWidth="1"/>
    <col min="10" max="10" width="11.7109375" style="67" customWidth="1"/>
    <col min="11" max="11" width="8.7109375" style="178" customWidth="1"/>
    <col min="12" max="12" width="13.28515625" style="67" customWidth="1"/>
    <col min="13" max="13" width="8.7109375" style="178" customWidth="1"/>
    <col min="14" max="14" width="11.7109375" style="67" customWidth="1"/>
    <col min="15" max="15" width="8.7109375" style="178" customWidth="1"/>
    <col min="16" max="16" width="13.28515625" style="67" customWidth="1"/>
    <col min="17" max="17" width="8.7109375" style="178" customWidth="1"/>
    <col min="18" max="18" width="11.7109375" style="67" customWidth="1"/>
    <col min="19" max="19" width="8.7109375" style="178" customWidth="1"/>
    <col min="20" max="20" width="13.28515625" style="67" customWidth="1"/>
    <col min="21" max="21" width="8.7109375" style="178" customWidth="1"/>
    <col min="22" max="22" width="11.7109375" style="67" customWidth="1"/>
    <col min="23" max="23" width="8.7109375" style="178" customWidth="1"/>
    <col min="24" max="24" width="13.28515625" style="67" customWidth="1"/>
    <col min="25" max="25" width="8.7109375" style="178" customWidth="1"/>
    <col min="26" max="26" width="11.7109375" style="67" customWidth="1"/>
    <col min="27" max="27" width="8.7109375" style="178" customWidth="1"/>
    <col min="28" max="28" width="13.28515625" style="67" customWidth="1"/>
    <col min="29" max="29" width="8.7109375" style="178" customWidth="1"/>
    <col min="30" max="30" width="11.7109375" style="67" customWidth="1"/>
    <col min="31" max="31" width="8.7109375" style="178" customWidth="1"/>
    <col min="32" max="32" width="13.28515625" style="67" customWidth="1"/>
    <col min="33" max="33" width="8.7109375" style="178" customWidth="1"/>
    <col min="34" max="34" width="11.7109375" style="67" customWidth="1"/>
    <col min="35" max="35" width="8.7109375" style="178" customWidth="1"/>
    <col min="36" max="36" width="13.28515625" style="67" customWidth="1"/>
    <col min="37" max="37" width="8.7109375" style="178" customWidth="1"/>
    <col min="38" max="38" width="11.7109375" style="67" customWidth="1"/>
    <col min="39" max="39" width="8.7109375" style="178" customWidth="1"/>
    <col min="40" max="40" width="13.28515625" style="67" customWidth="1"/>
    <col min="41" max="41" width="8.7109375" style="178" customWidth="1"/>
    <col min="42" max="42" width="11.7109375" style="67" customWidth="1"/>
    <col min="43" max="43" width="8.7109375" style="178" customWidth="1"/>
    <col min="44" max="44" width="13.28515625" style="67" customWidth="1"/>
    <col min="45" max="45" width="8.7109375" style="178" customWidth="1"/>
    <col min="46" max="46" width="11.7109375" style="67" customWidth="1"/>
    <col min="47" max="47" width="8.7109375" style="178" customWidth="1"/>
    <col min="48" max="48" width="13.28515625" style="67" customWidth="1"/>
    <col min="49" max="49" width="8.7109375" style="178" customWidth="1"/>
    <col min="50" max="50" width="11.7109375" style="67" customWidth="1"/>
    <col min="51" max="51" width="8.7109375" style="178" customWidth="1"/>
    <col min="52" max="52" width="13.28515625" style="67" customWidth="1"/>
    <col min="53" max="53" width="8.7109375" style="178" customWidth="1"/>
    <col min="54" max="54" width="11.7109375" style="67" customWidth="1"/>
    <col min="55" max="55" width="8.7109375" style="178" customWidth="1"/>
    <col min="56" max="56" width="13.28515625" style="67" customWidth="1"/>
    <col min="57" max="57" width="8.7109375" style="178" customWidth="1"/>
    <col min="58" max="58" width="11.7109375" style="67" customWidth="1"/>
    <col min="59" max="59" width="8.7109375" style="178" customWidth="1"/>
    <col min="60" max="60" width="13.28515625" style="67" customWidth="1"/>
    <col min="61" max="61" width="8.7109375" style="178" customWidth="1"/>
    <col min="62" max="62" width="11.7109375" style="67" customWidth="1"/>
    <col min="63" max="63" width="8.7109375" style="178" customWidth="1"/>
    <col min="64" max="64" width="13.28515625" style="67" customWidth="1"/>
    <col min="65" max="65" width="8.7109375" style="178" customWidth="1"/>
    <col min="66" max="66" width="11.7109375" style="67" customWidth="1"/>
    <col min="67" max="67" width="8.7109375" style="178" customWidth="1"/>
    <col min="68" max="68" width="13.28515625" style="67" customWidth="1"/>
    <col min="69" max="69" width="8.7109375" style="178" customWidth="1"/>
    <col min="70" max="70" width="11.7109375" style="67" customWidth="1"/>
    <col min="71" max="71" width="8.7109375" style="178" customWidth="1"/>
    <col min="72" max="72" width="13.28515625" style="67" customWidth="1"/>
    <col min="73" max="73" width="8.7109375" style="178" customWidth="1"/>
    <col min="74" max="74" width="11.7109375" style="67" customWidth="1"/>
    <col min="75" max="75" width="8.7109375" style="178" customWidth="1"/>
    <col min="76" max="76" width="13.28515625" style="67" customWidth="1"/>
    <col min="77" max="77" width="8.7109375" style="178" customWidth="1"/>
    <col min="78" max="78" width="11.7109375" style="67" customWidth="1"/>
    <col min="79" max="79" width="8.7109375" style="178" customWidth="1"/>
    <col min="80" max="80" width="13.28515625" style="67" customWidth="1"/>
    <col min="81" max="81" width="8.7109375" style="178" customWidth="1"/>
    <col min="82" max="82" width="11.7109375" style="67" customWidth="1"/>
    <col min="83" max="83" width="8.7109375" style="178" customWidth="1"/>
    <col min="84" max="84" width="13.28515625" style="67" customWidth="1"/>
    <col min="85" max="85" width="8.7109375" style="178" customWidth="1"/>
    <col min="86" max="86" width="11.7109375" style="67" customWidth="1"/>
    <col min="87" max="87" width="8.7109375" style="178" customWidth="1"/>
    <col min="88" max="88" width="13.28515625" style="67" customWidth="1"/>
    <col min="89" max="89" width="8.7109375" style="178" customWidth="1"/>
    <col min="90" max="90" width="11.7109375" style="67" customWidth="1"/>
    <col min="91" max="91" width="8.7109375" style="178" customWidth="1"/>
    <col min="92" max="92" width="13.28515625" style="67" customWidth="1"/>
    <col min="93" max="93" width="8.7109375" style="178" customWidth="1"/>
    <col min="94" max="94" width="11.7109375" style="67" customWidth="1"/>
    <col min="95" max="95" width="8.7109375" style="178" customWidth="1"/>
    <col min="96" max="96" width="13.28515625" style="67" customWidth="1"/>
    <col min="97" max="97" width="8.7109375" style="178" customWidth="1"/>
    <col min="98" max="98" width="11.7109375" style="67" customWidth="1"/>
    <col min="99" max="99" width="8.7109375" style="178" customWidth="1"/>
    <col min="100" max="100" width="13.28515625" style="67" customWidth="1"/>
    <col min="101" max="101" width="8.7109375" style="178" customWidth="1"/>
    <col min="102" max="102" width="11.7109375" style="67" customWidth="1"/>
    <col min="103" max="103" width="8.7109375" style="178" customWidth="1"/>
    <col min="104" max="104" width="13.28515625" style="67" customWidth="1"/>
    <col min="105" max="105" width="8.7109375" style="178" customWidth="1"/>
    <col min="106" max="106" width="11.7109375" style="67" customWidth="1"/>
    <col min="107" max="107" width="8.7109375" style="178" customWidth="1"/>
    <col min="108" max="108" width="13.28515625" style="67" customWidth="1"/>
    <col min="109" max="109" width="8.7109375" style="178" customWidth="1"/>
    <col min="110" max="110" width="11.7109375" style="67" customWidth="1"/>
    <col min="111" max="111" width="8.7109375" style="178" customWidth="1"/>
    <col min="112" max="112" width="13.28515625" style="67" customWidth="1"/>
    <col min="113" max="113" width="8.7109375" style="178" customWidth="1"/>
    <col min="114" max="114" width="11.7109375" style="67" customWidth="1"/>
    <col min="115" max="115" width="8.7109375" style="178" customWidth="1"/>
    <col min="116" max="116" width="13.28515625" style="67" customWidth="1"/>
    <col min="117" max="117" width="8.7109375" style="178" customWidth="1"/>
    <col min="118" max="118" width="11.7109375" style="67" customWidth="1"/>
    <col min="119" max="119" width="8.7109375" style="178" customWidth="1"/>
    <col min="120" max="120" width="13.28515625" style="67" customWidth="1"/>
    <col min="121" max="121" width="8.7109375" style="178" customWidth="1"/>
    <col min="122" max="122" width="11.7109375" style="67" customWidth="1"/>
    <col min="123" max="123" width="8.7109375" style="178" customWidth="1"/>
    <col min="124" max="124" width="13.28515625" style="67" customWidth="1"/>
    <col min="125" max="125" width="8.7109375" style="178" customWidth="1"/>
    <col min="126" max="126" width="11.7109375" style="67" customWidth="1"/>
    <col min="127" max="127" width="8.7109375" style="178" customWidth="1"/>
    <col min="128" max="128" width="13.28515625" style="67" customWidth="1"/>
    <col min="129" max="129" width="8.7109375" style="178" customWidth="1"/>
    <col min="130" max="130" width="11.7109375" style="67" customWidth="1"/>
    <col min="131" max="131" width="8.7109375" style="178" customWidth="1"/>
    <col min="132" max="132" width="13.28515625" style="67" customWidth="1"/>
    <col min="133" max="133" width="8.7109375" style="178" customWidth="1"/>
    <col min="134" max="134" width="11.7109375" style="67" customWidth="1"/>
    <col min="135" max="135" width="8.7109375" style="178" customWidth="1"/>
    <col min="136" max="136" width="13.28515625" style="67" customWidth="1"/>
    <col min="137" max="137" width="8.7109375" style="178" customWidth="1"/>
    <col min="138" max="138" width="11.7109375" style="67" customWidth="1"/>
    <col min="139" max="139" width="8.7109375" style="178" customWidth="1"/>
    <col min="140" max="140" width="13.28515625" style="67" customWidth="1"/>
    <col min="141" max="141" width="8.7109375" style="178" customWidth="1"/>
    <col min="142" max="142" width="11.7109375" style="67" customWidth="1"/>
    <col min="143" max="143" width="8.7109375" style="178" customWidth="1"/>
    <col min="144" max="144" width="13.28515625" style="67" customWidth="1"/>
    <col min="145" max="145" width="8.7109375" style="178" customWidth="1"/>
    <col min="146" max="146" width="11.7109375" style="67" customWidth="1"/>
    <col min="147" max="147" width="8.7109375" style="178" customWidth="1"/>
    <col min="148" max="148" width="13.28515625" style="67" customWidth="1"/>
    <col min="149" max="149" width="8.7109375" style="178" customWidth="1"/>
    <col min="150" max="150" width="11.7109375" style="67" customWidth="1"/>
    <col min="151" max="151" width="8.7109375" style="178" customWidth="1"/>
    <col min="152" max="152" width="13.28515625" style="67" customWidth="1"/>
    <col min="153" max="153" width="8.7109375" style="178" customWidth="1"/>
    <col min="154" max="154" width="11.7109375" style="67" customWidth="1"/>
    <col min="155" max="155" width="5.7109375" style="67" customWidth="1"/>
    <col min="156" max="156" width="8.7109375" style="178" customWidth="1"/>
    <col min="157" max="157" width="14.7109375" style="67" customWidth="1"/>
    <col min="158" max="158" width="8.7109375" style="178" customWidth="1"/>
    <col min="159" max="159" width="12.5703125" style="67" bestFit="1" customWidth="1"/>
    <col min="160" max="160" width="5.7109375" style="67" customWidth="1"/>
    <col min="161" max="161" width="8.7109375" style="178" customWidth="1"/>
    <col min="162" max="162" width="14.7109375" style="67" customWidth="1"/>
    <col min="163" max="163" width="8.7109375" style="178" customWidth="1"/>
    <col min="164" max="164" width="12.5703125" style="67" bestFit="1" customWidth="1"/>
    <col min="165" max="165" width="5.7109375" style="67" customWidth="1"/>
    <col min="166" max="166" width="8.7109375" style="178" customWidth="1"/>
    <col min="167" max="167" width="14.7109375" style="67" customWidth="1"/>
    <col min="168" max="168" width="8.7109375" style="178" customWidth="1"/>
    <col min="169" max="169" width="12.5703125" style="67" bestFit="1" customWidth="1"/>
    <col min="170" max="16384" width="11.42578125" style="67"/>
  </cols>
  <sheetData>
    <row r="2" spans="1:169" s="179" customFormat="1" x14ac:dyDescent="0.2">
      <c r="C2" s="564" t="s">
        <v>142</v>
      </c>
      <c r="D2" s="565"/>
      <c r="E2" s="565"/>
      <c r="F2" s="566"/>
      <c r="G2" s="564" t="s">
        <v>143</v>
      </c>
      <c r="H2" s="565"/>
      <c r="I2" s="565"/>
      <c r="J2" s="566"/>
      <c r="K2" s="564" t="s">
        <v>144</v>
      </c>
      <c r="L2" s="565"/>
      <c r="M2" s="565"/>
      <c r="N2" s="566"/>
      <c r="O2" s="564" t="s">
        <v>145</v>
      </c>
      <c r="P2" s="565"/>
      <c r="Q2" s="565"/>
      <c r="R2" s="566"/>
      <c r="S2" s="564" t="s">
        <v>146</v>
      </c>
      <c r="T2" s="565"/>
      <c r="U2" s="565"/>
      <c r="V2" s="566"/>
      <c r="W2" s="564" t="s">
        <v>147</v>
      </c>
      <c r="X2" s="565"/>
      <c r="Y2" s="565"/>
      <c r="Z2" s="566"/>
      <c r="AA2" s="564" t="s">
        <v>148</v>
      </c>
      <c r="AB2" s="565"/>
      <c r="AC2" s="565"/>
      <c r="AD2" s="566"/>
      <c r="AE2" s="564" t="s">
        <v>149</v>
      </c>
      <c r="AF2" s="565"/>
      <c r="AG2" s="565"/>
      <c r="AH2" s="566"/>
      <c r="AI2" s="564" t="s">
        <v>150</v>
      </c>
      <c r="AJ2" s="565"/>
      <c r="AK2" s="565"/>
      <c r="AL2" s="566"/>
      <c r="AM2" s="564" t="s">
        <v>151</v>
      </c>
      <c r="AN2" s="565"/>
      <c r="AO2" s="565"/>
      <c r="AP2" s="566"/>
      <c r="AQ2" s="564" t="s">
        <v>152</v>
      </c>
      <c r="AR2" s="565"/>
      <c r="AS2" s="565"/>
      <c r="AT2" s="566"/>
      <c r="AU2" s="564" t="s">
        <v>153</v>
      </c>
      <c r="AV2" s="565"/>
      <c r="AW2" s="565"/>
      <c r="AX2" s="566"/>
      <c r="AY2" s="564" t="s">
        <v>154</v>
      </c>
      <c r="AZ2" s="565"/>
      <c r="BA2" s="565"/>
      <c r="BB2" s="566"/>
      <c r="BC2" s="564" t="s">
        <v>155</v>
      </c>
      <c r="BD2" s="565"/>
      <c r="BE2" s="565"/>
      <c r="BF2" s="566"/>
      <c r="BG2" s="564" t="s">
        <v>156</v>
      </c>
      <c r="BH2" s="565"/>
      <c r="BI2" s="565"/>
      <c r="BJ2" s="566"/>
      <c r="BK2" s="564" t="s">
        <v>157</v>
      </c>
      <c r="BL2" s="565"/>
      <c r="BM2" s="565"/>
      <c r="BN2" s="566"/>
      <c r="BO2" s="564" t="s">
        <v>158</v>
      </c>
      <c r="BP2" s="565"/>
      <c r="BQ2" s="565"/>
      <c r="BR2" s="566"/>
      <c r="BS2" s="564" t="s">
        <v>159</v>
      </c>
      <c r="BT2" s="565"/>
      <c r="BU2" s="565"/>
      <c r="BV2" s="566"/>
      <c r="BW2" s="564" t="s">
        <v>160</v>
      </c>
      <c r="BX2" s="565"/>
      <c r="BY2" s="565"/>
      <c r="BZ2" s="566"/>
      <c r="CA2" s="564" t="s">
        <v>161</v>
      </c>
      <c r="CB2" s="565"/>
      <c r="CC2" s="565"/>
      <c r="CD2" s="566"/>
      <c r="CE2" s="564" t="s">
        <v>162</v>
      </c>
      <c r="CF2" s="565"/>
      <c r="CG2" s="565"/>
      <c r="CH2" s="566"/>
      <c r="CI2" s="564" t="s">
        <v>163</v>
      </c>
      <c r="CJ2" s="565"/>
      <c r="CK2" s="565"/>
      <c r="CL2" s="566"/>
      <c r="CM2" s="564" t="s">
        <v>164</v>
      </c>
      <c r="CN2" s="565"/>
      <c r="CO2" s="565"/>
      <c r="CP2" s="566"/>
      <c r="CQ2" s="564" t="s">
        <v>165</v>
      </c>
      <c r="CR2" s="565"/>
      <c r="CS2" s="565"/>
      <c r="CT2" s="566"/>
      <c r="CU2" s="564" t="s">
        <v>167</v>
      </c>
      <c r="CV2" s="565"/>
      <c r="CW2" s="565"/>
      <c r="CX2" s="566"/>
      <c r="CY2" s="564" t="s">
        <v>168</v>
      </c>
      <c r="CZ2" s="565"/>
      <c r="DA2" s="565"/>
      <c r="DB2" s="566"/>
      <c r="DC2" s="564" t="s">
        <v>169</v>
      </c>
      <c r="DD2" s="565"/>
      <c r="DE2" s="565"/>
      <c r="DF2" s="566"/>
      <c r="DG2" s="564" t="s">
        <v>170</v>
      </c>
      <c r="DH2" s="565"/>
      <c r="DI2" s="565"/>
      <c r="DJ2" s="566"/>
      <c r="DK2" s="564" t="s">
        <v>171</v>
      </c>
      <c r="DL2" s="565"/>
      <c r="DM2" s="565"/>
      <c r="DN2" s="566"/>
      <c r="DO2" s="564" t="s">
        <v>172</v>
      </c>
      <c r="DP2" s="565"/>
      <c r="DQ2" s="565"/>
      <c r="DR2" s="566"/>
      <c r="DS2" s="564" t="s">
        <v>173</v>
      </c>
      <c r="DT2" s="565"/>
      <c r="DU2" s="565"/>
      <c r="DV2" s="566"/>
      <c r="DW2" s="564" t="s">
        <v>174</v>
      </c>
      <c r="DX2" s="565"/>
      <c r="DY2" s="565"/>
      <c r="DZ2" s="566"/>
      <c r="EA2" s="564" t="s">
        <v>175</v>
      </c>
      <c r="EB2" s="565"/>
      <c r="EC2" s="565"/>
      <c r="ED2" s="566"/>
      <c r="EE2" s="564" t="s">
        <v>176</v>
      </c>
      <c r="EF2" s="565"/>
      <c r="EG2" s="565"/>
      <c r="EH2" s="566"/>
      <c r="EI2" s="564" t="s">
        <v>177</v>
      </c>
      <c r="EJ2" s="565"/>
      <c r="EK2" s="565"/>
      <c r="EL2" s="566"/>
      <c r="EM2" s="564" t="s">
        <v>178</v>
      </c>
      <c r="EN2" s="565"/>
      <c r="EO2" s="565"/>
      <c r="EP2" s="566"/>
      <c r="EQ2" s="564" t="s">
        <v>314</v>
      </c>
      <c r="ER2" s="565"/>
      <c r="ES2" s="565"/>
      <c r="ET2" s="566"/>
      <c r="EU2" s="564" t="s">
        <v>322</v>
      </c>
      <c r="EV2" s="565"/>
      <c r="EW2" s="565"/>
      <c r="EX2" s="566"/>
      <c r="EZ2" s="564" t="s">
        <v>166</v>
      </c>
      <c r="FA2" s="565"/>
      <c r="FB2" s="565"/>
      <c r="FC2" s="566"/>
      <c r="FE2" s="564" t="s">
        <v>90</v>
      </c>
      <c r="FF2" s="565"/>
      <c r="FG2" s="565"/>
      <c r="FH2" s="566"/>
      <c r="FJ2" s="564" t="s">
        <v>179</v>
      </c>
      <c r="FK2" s="565"/>
      <c r="FL2" s="565"/>
      <c r="FM2" s="566"/>
    </row>
    <row r="3" spans="1:169" s="179" customFormat="1" x14ac:dyDescent="0.2">
      <c r="A3" s="180"/>
      <c r="B3" s="180"/>
      <c r="C3" s="562" t="s">
        <v>46</v>
      </c>
      <c r="D3" s="563"/>
      <c r="E3" s="562" t="s">
        <v>47</v>
      </c>
      <c r="F3" s="563"/>
      <c r="G3" s="562" t="s">
        <v>46</v>
      </c>
      <c r="H3" s="563"/>
      <c r="I3" s="562" t="s">
        <v>47</v>
      </c>
      <c r="J3" s="563"/>
      <c r="K3" s="562" t="s">
        <v>46</v>
      </c>
      <c r="L3" s="563"/>
      <c r="M3" s="562" t="s">
        <v>47</v>
      </c>
      <c r="N3" s="563"/>
      <c r="O3" s="562" t="s">
        <v>46</v>
      </c>
      <c r="P3" s="563"/>
      <c r="Q3" s="562" t="s">
        <v>47</v>
      </c>
      <c r="R3" s="563"/>
      <c r="S3" s="562" t="s">
        <v>46</v>
      </c>
      <c r="T3" s="563"/>
      <c r="U3" s="562" t="s">
        <v>47</v>
      </c>
      <c r="V3" s="563"/>
      <c r="W3" s="562" t="s">
        <v>46</v>
      </c>
      <c r="X3" s="563"/>
      <c r="Y3" s="562" t="s">
        <v>47</v>
      </c>
      <c r="Z3" s="563"/>
      <c r="AA3" s="562" t="s">
        <v>46</v>
      </c>
      <c r="AB3" s="563"/>
      <c r="AC3" s="562" t="s">
        <v>47</v>
      </c>
      <c r="AD3" s="563"/>
      <c r="AE3" s="562" t="s">
        <v>46</v>
      </c>
      <c r="AF3" s="563"/>
      <c r="AG3" s="562" t="s">
        <v>47</v>
      </c>
      <c r="AH3" s="563"/>
      <c r="AI3" s="562" t="s">
        <v>46</v>
      </c>
      <c r="AJ3" s="563"/>
      <c r="AK3" s="562" t="s">
        <v>47</v>
      </c>
      <c r="AL3" s="563"/>
      <c r="AM3" s="562" t="s">
        <v>46</v>
      </c>
      <c r="AN3" s="563"/>
      <c r="AO3" s="562" t="s">
        <v>47</v>
      </c>
      <c r="AP3" s="563"/>
      <c r="AQ3" s="562" t="s">
        <v>46</v>
      </c>
      <c r="AR3" s="563"/>
      <c r="AS3" s="562" t="s">
        <v>47</v>
      </c>
      <c r="AT3" s="563"/>
      <c r="AU3" s="562" t="s">
        <v>46</v>
      </c>
      <c r="AV3" s="563"/>
      <c r="AW3" s="562" t="s">
        <v>47</v>
      </c>
      <c r="AX3" s="563"/>
      <c r="AY3" s="562" t="s">
        <v>46</v>
      </c>
      <c r="AZ3" s="563"/>
      <c r="BA3" s="562" t="s">
        <v>47</v>
      </c>
      <c r="BB3" s="563"/>
      <c r="BC3" s="562" t="s">
        <v>46</v>
      </c>
      <c r="BD3" s="563"/>
      <c r="BE3" s="562" t="s">
        <v>47</v>
      </c>
      <c r="BF3" s="563"/>
      <c r="BG3" s="562" t="s">
        <v>46</v>
      </c>
      <c r="BH3" s="563"/>
      <c r="BI3" s="562" t="s">
        <v>47</v>
      </c>
      <c r="BJ3" s="563"/>
      <c r="BK3" s="562" t="s">
        <v>46</v>
      </c>
      <c r="BL3" s="563"/>
      <c r="BM3" s="562" t="s">
        <v>47</v>
      </c>
      <c r="BN3" s="563"/>
      <c r="BO3" s="562" t="s">
        <v>46</v>
      </c>
      <c r="BP3" s="563"/>
      <c r="BQ3" s="562" t="s">
        <v>47</v>
      </c>
      <c r="BR3" s="563"/>
      <c r="BS3" s="562" t="s">
        <v>46</v>
      </c>
      <c r="BT3" s="563"/>
      <c r="BU3" s="562" t="s">
        <v>47</v>
      </c>
      <c r="BV3" s="563"/>
      <c r="BW3" s="562" t="s">
        <v>46</v>
      </c>
      <c r="BX3" s="563"/>
      <c r="BY3" s="562" t="s">
        <v>47</v>
      </c>
      <c r="BZ3" s="563"/>
      <c r="CA3" s="562" t="s">
        <v>46</v>
      </c>
      <c r="CB3" s="563"/>
      <c r="CC3" s="562" t="s">
        <v>47</v>
      </c>
      <c r="CD3" s="563"/>
      <c r="CE3" s="562" t="s">
        <v>46</v>
      </c>
      <c r="CF3" s="563"/>
      <c r="CG3" s="562" t="s">
        <v>47</v>
      </c>
      <c r="CH3" s="563"/>
      <c r="CI3" s="562" t="s">
        <v>46</v>
      </c>
      <c r="CJ3" s="563"/>
      <c r="CK3" s="562" t="s">
        <v>47</v>
      </c>
      <c r="CL3" s="563"/>
      <c r="CM3" s="562" t="s">
        <v>46</v>
      </c>
      <c r="CN3" s="563"/>
      <c r="CO3" s="562" t="s">
        <v>47</v>
      </c>
      <c r="CP3" s="563"/>
      <c r="CQ3" s="562" t="s">
        <v>46</v>
      </c>
      <c r="CR3" s="563"/>
      <c r="CS3" s="562" t="s">
        <v>47</v>
      </c>
      <c r="CT3" s="563"/>
      <c r="CU3" s="562" t="s">
        <v>46</v>
      </c>
      <c r="CV3" s="563"/>
      <c r="CW3" s="562" t="s">
        <v>47</v>
      </c>
      <c r="CX3" s="563"/>
      <c r="CY3" s="562" t="s">
        <v>46</v>
      </c>
      <c r="CZ3" s="563"/>
      <c r="DA3" s="562" t="s">
        <v>47</v>
      </c>
      <c r="DB3" s="563"/>
      <c r="DC3" s="562" t="s">
        <v>46</v>
      </c>
      <c r="DD3" s="563"/>
      <c r="DE3" s="562" t="s">
        <v>47</v>
      </c>
      <c r="DF3" s="563"/>
      <c r="DG3" s="562" t="s">
        <v>46</v>
      </c>
      <c r="DH3" s="563"/>
      <c r="DI3" s="562" t="s">
        <v>47</v>
      </c>
      <c r="DJ3" s="563"/>
      <c r="DK3" s="562" t="s">
        <v>46</v>
      </c>
      <c r="DL3" s="563"/>
      <c r="DM3" s="562" t="s">
        <v>47</v>
      </c>
      <c r="DN3" s="563"/>
      <c r="DO3" s="562" t="s">
        <v>46</v>
      </c>
      <c r="DP3" s="563"/>
      <c r="DQ3" s="562" t="s">
        <v>47</v>
      </c>
      <c r="DR3" s="563"/>
      <c r="DS3" s="562" t="s">
        <v>46</v>
      </c>
      <c r="DT3" s="563"/>
      <c r="DU3" s="562" t="s">
        <v>47</v>
      </c>
      <c r="DV3" s="563"/>
      <c r="DW3" s="562" t="s">
        <v>46</v>
      </c>
      <c r="DX3" s="563"/>
      <c r="DY3" s="562" t="s">
        <v>47</v>
      </c>
      <c r="DZ3" s="563"/>
      <c r="EA3" s="562" t="s">
        <v>46</v>
      </c>
      <c r="EB3" s="563"/>
      <c r="EC3" s="562" t="s">
        <v>47</v>
      </c>
      <c r="ED3" s="563"/>
      <c r="EE3" s="562" t="s">
        <v>46</v>
      </c>
      <c r="EF3" s="563"/>
      <c r="EG3" s="562" t="s">
        <v>47</v>
      </c>
      <c r="EH3" s="563"/>
      <c r="EI3" s="562" t="s">
        <v>46</v>
      </c>
      <c r="EJ3" s="563"/>
      <c r="EK3" s="562" t="s">
        <v>47</v>
      </c>
      <c r="EL3" s="563"/>
      <c r="EM3" s="562" t="s">
        <v>46</v>
      </c>
      <c r="EN3" s="563"/>
      <c r="EO3" s="562" t="s">
        <v>47</v>
      </c>
      <c r="EP3" s="563"/>
      <c r="EQ3" s="562" t="s">
        <v>46</v>
      </c>
      <c r="ER3" s="563"/>
      <c r="ES3" s="562" t="s">
        <v>47</v>
      </c>
      <c r="ET3" s="563"/>
      <c r="EU3" s="562" t="s">
        <v>46</v>
      </c>
      <c r="EV3" s="563"/>
      <c r="EW3" s="562" t="s">
        <v>47</v>
      </c>
      <c r="EX3" s="563"/>
      <c r="EZ3" s="562" t="s">
        <v>46</v>
      </c>
      <c r="FA3" s="563"/>
      <c r="FB3" s="562" t="s">
        <v>47</v>
      </c>
      <c r="FC3" s="563"/>
      <c r="FE3" s="562" t="s">
        <v>46</v>
      </c>
      <c r="FF3" s="563"/>
      <c r="FG3" s="562" t="s">
        <v>47</v>
      </c>
      <c r="FH3" s="563"/>
      <c r="FJ3" s="562" t="s">
        <v>46</v>
      </c>
      <c r="FK3" s="563"/>
      <c r="FL3" s="562" t="s">
        <v>47</v>
      </c>
      <c r="FM3" s="563"/>
    </row>
    <row r="4" spans="1:169" s="185" customFormat="1" ht="25.5" x14ac:dyDescent="0.25">
      <c r="A4" s="181" t="s">
        <v>48</v>
      </c>
      <c r="B4" s="182" t="s">
        <v>3</v>
      </c>
      <c r="C4" s="183" t="s">
        <v>180</v>
      </c>
      <c r="D4" s="184" t="s">
        <v>181</v>
      </c>
      <c r="E4" s="183" t="s">
        <v>180</v>
      </c>
      <c r="F4" s="184" t="s">
        <v>182</v>
      </c>
      <c r="G4" s="183" t="s">
        <v>180</v>
      </c>
      <c r="H4" s="184" t="s">
        <v>181</v>
      </c>
      <c r="I4" s="183" t="s">
        <v>180</v>
      </c>
      <c r="J4" s="184" t="s">
        <v>182</v>
      </c>
      <c r="K4" s="183" t="s">
        <v>180</v>
      </c>
      <c r="L4" s="184" t="s">
        <v>181</v>
      </c>
      <c r="M4" s="183" t="s">
        <v>180</v>
      </c>
      <c r="N4" s="184" t="s">
        <v>182</v>
      </c>
      <c r="O4" s="183" t="s">
        <v>180</v>
      </c>
      <c r="P4" s="184" t="s">
        <v>181</v>
      </c>
      <c r="Q4" s="183" t="s">
        <v>180</v>
      </c>
      <c r="R4" s="184" t="s">
        <v>182</v>
      </c>
      <c r="S4" s="183" t="s">
        <v>180</v>
      </c>
      <c r="T4" s="184" t="s">
        <v>181</v>
      </c>
      <c r="U4" s="183" t="s">
        <v>180</v>
      </c>
      <c r="V4" s="184" t="s">
        <v>182</v>
      </c>
      <c r="W4" s="183" t="s">
        <v>180</v>
      </c>
      <c r="X4" s="184" t="s">
        <v>181</v>
      </c>
      <c r="Y4" s="183" t="s">
        <v>180</v>
      </c>
      <c r="Z4" s="184" t="s">
        <v>182</v>
      </c>
      <c r="AA4" s="183" t="s">
        <v>180</v>
      </c>
      <c r="AB4" s="184" t="s">
        <v>181</v>
      </c>
      <c r="AC4" s="183" t="s">
        <v>180</v>
      </c>
      <c r="AD4" s="184" t="s">
        <v>182</v>
      </c>
      <c r="AE4" s="183" t="s">
        <v>180</v>
      </c>
      <c r="AF4" s="184" t="s">
        <v>181</v>
      </c>
      <c r="AG4" s="183" t="s">
        <v>180</v>
      </c>
      <c r="AH4" s="184" t="s">
        <v>182</v>
      </c>
      <c r="AI4" s="183" t="s">
        <v>180</v>
      </c>
      <c r="AJ4" s="184" t="s">
        <v>181</v>
      </c>
      <c r="AK4" s="183" t="s">
        <v>180</v>
      </c>
      <c r="AL4" s="184" t="s">
        <v>182</v>
      </c>
      <c r="AM4" s="183" t="s">
        <v>180</v>
      </c>
      <c r="AN4" s="184" t="s">
        <v>181</v>
      </c>
      <c r="AO4" s="183" t="s">
        <v>180</v>
      </c>
      <c r="AP4" s="184" t="s">
        <v>182</v>
      </c>
      <c r="AQ4" s="183" t="s">
        <v>180</v>
      </c>
      <c r="AR4" s="184" t="s">
        <v>181</v>
      </c>
      <c r="AS4" s="183" t="s">
        <v>180</v>
      </c>
      <c r="AT4" s="184" t="s">
        <v>182</v>
      </c>
      <c r="AU4" s="183" t="s">
        <v>180</v>
      </c>
      <c r="AV4" s="184" t="s">
        <v>181</v>
      </c>
      <c r="AW4" s="183" t="s">
        <v>180</v>
      </c>
      <c r="AX4" s="184" t="s">
        <v>182</v>
      </c>
      <c r="AY4" s="183" t="s">
        <v>180</v>
      </c>
      <c r="AZ4" s="184" t="s">
        <v>181</v>
      </c>
      <c r="BA4" s="183" t="s">
        <v>180</v>
      </c>
      <c r="BB4" s="184" t="s">
        <v>182</v>
      </c>
      <c r="BC4" s="183" t="s">
        <v>180</v>
      </c>
      <c r="BD4" s="184" t="s">
        <v>181</v>
      </c>
      <c r="BE4" s="183" t="s">
        <v>180</v>
      </c>
      <c r="BF4" s="184" t="s">
        <v>182</v>
      </c>
      <c r="BG4" s="183" t="s">
        <v>180</v>
      </c>
      <c r="BH4" s="184" t="s">
        <v>181</v>
      </c>
      <c r="BI4" s="183" t="s">
        <v>180</v>
      </c>
      <c r="BJ4" s="184" t="s">
        <v>182</v>
      </c>
      <c r="BK4" s="183" t="s">
        <v>180</v>
      </c>
      <c r="BL4" s="184" t="s">
        <v>181</v>
      </c>
      <c r="BM4" s="183" t="s">
        <v>180</v>
      </c>
      <c r="BN4" s="184" t="s">
        <v>182</v>
      </c>
      <c r="BO4" s="183" t="s">
        <v>180</v>
      </c>
      <c r="BP4" s="184" t="s">
        <v>181</v>
      </c>
      <c r="BQ4" s="183" t="s">
        <v>180</v>
      </c>
      <c r="BR4" s="184" t="s">
        <v>182</v>
      </c>
      <c r="BS4" s="183" t="s">
        <v>180</v>
      </c>
      <c r="BT4" s="184" t="s">
        <v>181</v>
      </c>
      <c r="BU4" s="183" t="s">
        <v>180</v>
      </c>
      <c r="BV4" s="184" t="s">
        <v>182</v>
      </c>
      <c r="BW4" s="183" t="s">
        <v>180</v>
      </c>
      <c r="BX4" s="184" t="s">
        <v>181</v>
      </c>
      <c r="BY4" s="183" t="s">
        <v>180</v>
      </c>
      <c r="BZ4" s="184" t="s">
        <v>182</v>
      </c>
      <c r="CA4" s="183" t="s">
        <v>180</v>
      </c>
      <c r="CB4" s="184" t="s">
        <v>181</v>
      </c>
      <c r="CC4" s="183" t="s">
        <v>180</v>
      </c>
      <c r="CD4" s="184" t="s">
        <v>182</v>
      </c>
      <c r="CE4" s="183" t="s">
        <v>180</v>
      </c>
      <c r="CF4" s="184" t="s">
        <v>181</v>
      </c>
      <c r="CG4" s="183" t="s">
        <v>180</v>
      </c>
      <c r="CH4" s="184" t="s">
        <v>182</v>
      </c>
      <c r="CI4" s="183" t="s">
        <v>180</v>
      </c>
      <c r="CJ4" s="184" t="s">
        <v>181</v>
      </c>
      <c r="CK4" s="183" t="s">
        <v>180</v>
      </c>
      <c r="CL4" s="184" t="s">
        <v>182</v>
      </c>
      <c r="CM4" s="183" t="s">
        <v>180</v>
      </c>
      <c r="CN4" s="184" t="s">
        <v>181</v>
      </c>
      <c r="CO4" s="183" t="s">
        <v>180</v>
      </c>
      <c r="CP4" s="184" t="s">
        <v>182</v>
      </c>
      <c r="CQ4" s="183" t="s">
        <v>180</v>
      </c>
      <c r="CR4" s="184" t="s">
        <v>181</v>
      </c>
      <c r="CS4" s="183" t="s">
        <v>180</v>
      </c>
      <c r="CT4" s="184" t="s">
        <v>182</v>
      </c>
      <c r="CU4" s="183" t="s">
        <v>180</v>
      </c>
      <c r="CV4" s="184" t="s">
        <v>181</v>
      </c>
      <c r="CW4" s="183" t="s">
        <v>180</v>
      </c>
      <c r="CX4" s="184" t="s">
        <v>182</v>
      </c>
      <c r="CY4" s="183" t="s">
        <v>180</v>
      </c>
      <c r="CZ4" s="184" t="s">
        <v>181</v>
      </c>
      <c r="DA4" s="183" t="s">
        <v>180</v>
      </c>
      <c r="DB4" s="184" t="s">
        <v>182</v>
      </c>
      <c r="DC4" s="183" t="s">
        <v>180</v>
      </c>
      <c r="DD4" s="184" t="s">
        <v>181</v>
      </c>
      <c r="DE4" s="183" t="s">
        <v>180</v>
      </c>
      <c r="DF4" s="184" t="s">
        <v>182</v>
      </c>
      <c r="DG4" s="183" t="s">
        <v>180</v>
      </c>
      <c r="DH4" s="184" t="s">
        <v>181</v>
      </c>
      <c r="DI4" s="183" t="s">
        <v>180</v>
      </c>
      <c r="DJ4" s="184" t="s">
        <v>182</v>
      </c>
      <c r="DK4" s="183" t="s">
        <v>180</v>
      </c>
      <c r="DL4" s="184" t="s">
        <v>181</v>
      </c>
      <c r="DM4" s="183" t="s">
        <v>180</v>
      </c>
      <c r="DN4" s="184" t="s">
        <v>182</v>
      </c>
      <c r="DO4" s="183" t="s">
        <v>180</v>
      </c>
      <c r="DP4" s="184" t="s">
        <v>181</v>
      </c>
      <c r="DQ4" s="183" t="s">
        <v>180</v>
      </c>
      <c r="DR4" s="184" t="s">
        <v>182</v>
      </c>
      <c r="DS4" s="183" t="s">
        <v>180</v>
      </c>
      <c r="DT4" s="184" t="s">
        <v>181</v>
      </c>
      <c r="DU4" s="183" t="s">
        <v>180</v>
      </c>
      <c r="DV4" s="184" t="s">
        <v>182</v>
      </c>
      <c r="DW4" s="183" t="s">
        <v>180</v>
      </c>
      <c r="DX4" s="184" t="s">
        <v>181</v>
      </c>
      <c r="DY4" s="183" t="s">
        <v>180</v>
      </c>
      <c r="DZ4" s="184" t="s">
        <v>182</v>
      </c>
      <c r="EA4" s="183" t="s">
        <v>180</v>
      </c>
      <c r="EB4" s="184" t="s">
        <v>181</v>
      </c>
      <c r="EC4" s="183" t="s">
        <v>180</v>
      </c>
      <c r="ED4" s="184" t="s">
        <v>182</v>
      </c>
      <c r="EE4" s="183" t="s">
        <v>180</v>
      </c>
      <c r="EF4" s="184" t="s">
        <v>181</v>
      </c>
      <c r="EG4" s="183" t="s">
        <v>180</v>
      </c>
      <c r="EH4" s="184" t="s">
        <v>182</v>
      </c>
      <c r="EI4" s="183" t="s">
        <v>180</v>
      </c>
      <c r="EJ4" s="184" t="s">
        <v>181</v>
      </c>
      <c r="EK4" s="183" t="s">
        <v>180</v>
      </c>
      <c r="EL4" s="184" t="s">
        <v>182</v>
      </c>
      <c r="EM4" s="183" t="s">
        <v>180</v>
      </c>
      <c r="EN4" s="184" t="s">
        <v>181</v>
      </c>
      <c r="EO4" s="183" t="s">
        <v>180</v>
      </c>
      <c r="EP4" s="184" t="s">
        <v>182</v>
      </c>
      <c r="EQ4" s="183" t="s">
        <v>180</v>
      </c>
      <c r="ER4" s="184" t="s">
        <v>181</v>
      </c>
      <c r="ES4" s="183" t="s">
        <v>180</v>
      </c>
      <c r="ET4" s="184" t="s">
        <v>182</v>
      </c>
      <c r="EU4" s="183" t="s">
        <v>180</v>
      </c>
      <c r="EV4" s="184" t="s">
        <v>181</v>
      </c>
      <c r="EW4" s="183" t="s">
        <v>180</v>
      </c>
      <c r="EX4" s="184" t="s">
        <v>182</v>
      </c>
      <c r="EZ4" s="183" t="s">
        <v>180</v>
      </c>
      <c r="FA4" s="184" t="s">
        <v>181</v>
      </c>
      <c r="FB4" s="183" t="s">
        <v>180</v>
      </c>
      <c r="FC4" s="184" t="s">
        <v>182</v>
      </c>
      <c r="FE4" s="183" t="s">
        <v>180</v>
      </c>
      <c r="FF4" s="184" t="s">
        <v>181</v>
      </c>
      <c r="FG4" s="183" t="s">
        <v>180</v>
      </c>
      <c r="FH4" s="184" t="s">
        <v>182</v>
      </c>
      <c r="FJ4" s="183" t="s">
        <v>180</v>
      </c>
      <c r="FK4" s="184" t="s">
        <v>181</v>
      </c>
      <c r="FL4" s="183" t="s">
        <v>180</v>
      </c>
      <c r="FM4" s="184" t="s">
        <v>182</v>
      </c>
    </row>
    <row r="5" spans="1:169" ht="15" outlineLevel="1" x14ac:dyDescent="0.25">
      <c r="A5" s="67" t="s">
        <v>87</v>
      </c>
      <c r="B5" s="67" t="s">
        <v>50</v>
      </c>
      <c r="C5" s="186">
        <f t="shared" ref="C5:AH5" si="0">+C14+C23+C32+C50+C59+C77+C86+C95+C104+C113+C122+C131+C140+C149+C158+C167+C178+C187</f>
        <v>9455</v>
      </c>
      <c r="D5" s="212">
        <f t="shared" si="0"/>
        <v>33082810.830000002</v>
      </c>
      <c r="E5" s="186">
        <f t="shared" si="0"/>
        <v>3715</v>
      </c>
      <c r="F5" s="213">
        <f t="shared" si="0"/>
        <v>2552891.8600000003</v>
      </c>
      <c r="G5" s="186">
        <f t="shared" si="0"/>
        <v>10780</v>
      </c>
      <c r="H5" s="212">
        <f t="shared" si="0"/>
        <v>36595593.079999998</v>
      </c>
      <c r="I5" s="186">
        <f t="shared" si="0"/>
        <v>2996</v>
      </c>
      <c r="J5" s="213">
        <f t="shared" si="0"/>
        <v>2190159.7599999998</v>
      </c>
      <c r="K5" s="186">
        <f t="shared" si="0"/>
        <v>11558</v>
      </c>
      <c r="L5" s="212">
        <f t="shared" si="0"/>
        <v>39405689.939999983</v>
      </c>
      <c r="M5" s="186">
        <f t="shared" si="0"/>
        <v>3416</v>
      </c>
      <c r="N5" s="213">
        <f t="shared" si="0"/>
        <v>2631144.6999999997</v>
      </c>
      <c r="O5" s="186">
        <f t="shared" si="0"/>
        <v>11543</v>
      </c>
      <c r="P5" s="212">
        <f t="shared" si="0"/>
        <v>39996875.790000007</v>
      </c>
      <c r="Q5" s="186">
        <f t="shared" si="0"/>
        <v>3945</v>
      </c>
      <c r="R5" s="213">
        <f t="shared" si="0"/>
        <v>2671281.87</v>
      </c>
      <c r="S5" s="186">
        <f t="shared" si="0"/>
        <v>12264</v>
      </c>
      <c r="T5" s="212">
        <f t="shared" si="0"/>
        <v>42605378.839999989</v>
      </c>
      <c r="U5" s="186">
        <f t="shared" si="0"/>
        <v>4964</v>
      </c>
      <c r="V5" s="213">
        <f t="shared" si="0"/>
        <v>3238586.7199999997</v>
      </c>
      <c r="W5" s="186">
        <f t="shared" si="0"/>
        <v>12904</v>
      </c>
      <c r="X5" s="212">
        <f t="shared" si="0"/>
        <v>44279535.260000013</v>
      </c>
      <c r="Y5" s="186">
        <f t="shared" si="0"/>
        <v>3607</v>
      </c>
      <c r="Z5" s="213">
        <f t="shared" si="0"/>
        <v>2542988.02</v>
      </c>
      <c r="AA5" s="186">
        <f t="shared" si="0"/>
        <v>11671</v>
      </c>
      <c r="AB5" s="212">
        <f t="shared" si="0"/>
        <v>34931853.000000007</v>
      </c>
      <c r="AC5" s="186">
        <f t="shared" si="0"/>
        <v>4107</v>
      </c>
      <c r="AD5" s="213">
        <f t="shared" si="0"/>
        <v>3048685.5500000003</v>
      </c>
      <c r="AE5" s="186">
        <f t="shared" si="0"/>
        <v>12971</v>
      </c>
      <c r="AF5" s="212">
        <f t="shared" si="0"/>
        <v>45071703.380000003</v>
      </c>
      <c r="AG5" s="186">
        <f t="shared" si="0"/>
        <v>3851</v>
      </c>
      <c r="AH5" s="213">
        <f t="shared" si="0"/>
        <v>2680066.5700000003</v>
      </c>
      <c r="AI5" s="186">
        <f t="shared" ref="AI5:BN5" si="1">+AI14+AI23+AI32+AI50+AI59+AI77+AI86+AI95+AI104+AI113+AI122+AI131+AI140+AI149+AI158+AI167+AI178+AI187</f>
        <v>10140</v>
      </c>
      <c r="AJ5" s="212">
        <f t="shared" si="1"/>
        <v>37300187.649999984</v>
      </c>
      <c r="AK5" s="186">
        <f t="shared" si="1"/>
        <v>3795</v>
      </c>
      <c r="AL5" s="213">
        <f t="shared" si="1"/>
        <v>2463136.1799999997</v>
      </c>
      <c r="AM5" s="186">
        <f t="shared" si="1"/>
        <v>13923</v>
      </c>
      <c r="AN5" s="212">
        <f t="shared" si="1"/>
        <v>48505732.040000007</v>
      </c>
      <c r="AO5" s="186">
        <f t="shared" si="1"/>
        <v>4499</v>
      </c>
      <c r="AP5" s="213">
        <f t="shared" si="1"/>
        <v>3037818.8</v>
      </c>
      <c r="AQ5" s="186">
        <f t="shared" si="1"/>
        <v>13333</v>
      </c>
      <c r="AR5" s="212">
        <f t="shared" si="1"/>
        <v>45413710.45000001</v>
      </c>
      <c r="AS5" s="186">
        <f t="shared" si="1"/>
        <v>4273</v>
      </c>
      <c r="AT5" s="213">
        <f t="shared" si="1"/>
        <v>3170012.32</v>
      </c>
      <c r="AU5" s="186">
        <f t="shared" si="1"/>
        <v>13350</v>
      </c>
      <c r="AV5" s="212">
        <f t="shared" si="1"/>
        <v>46591959.780000001</v>
      </c>
      <c r="AW5" s="186">
        <f t="shared" si="1"/>
        <v>4785</v>
      </c>
      <c r="AX5" s="213">
        <f t="shared" si="1"/>
        <v>3670408.4</v>
      </c>
      <c r="AY5" s="186">
        <f t="shared" si="1"/>
        <v>13717</v>
      </c>
      <c r="AZ5" s="212">
        <f t="shared" si="1"/>
        <v>46392384.660000011</v>
      </c>
      <c r="BA5" s="186">
        <f t="shared" si="1"/>
        <v>5513</v>
      </c>
      <c r="BB5" s="213">
        <f t="shared" si="1"/>
        <v>3742518.4099999997</v>
      </c>
      <c r="BC5" s="186">
        <f t="shared" si="1"/>
        <v>12535</v>
      </c>
      <c r="BD5" s="212">
        <f t="shared" si="1"/>
        <v>42297151.129999995</v>
      </c>
      <c r="BE5" s="186">
        <f t="shared" si="1"/>
        <v>3680</v>
      </c>
      <c r="BF5" s="213">
        <f t="shared" si="1"/>
        <v>2633382.5800000005</v>
      </c>
      <c r="BG5" s="186">
        <f t="shared" si="1"/>
        <v>13563</v>
      </c>
      <c r="BH5" s="212">
        <f t="shared" si="1"/>
        <v>49147157.170000017</v>
      </c>
      <c r="BI5" s="186">
        <f t="shared" si="1"/>
        <v>3997</v>
      </c>
      <c r="BJ5" s="213">
        <f t="shared" si="1"/>
        <v>2857393.23</v>
      </c>
      <c r="BK5" s="186">
        <f t="shared" si="1"/>
        <v>20026</v>
      </c>
      <c r="BL5" s="212">
        <f t="shared" si="1"/>
        <v>68140268.750000015</v>
      </c>
      <c r="BM5" s="186">
        <f t="shared" si="1"/>
        <v>3976</v>
      </c>
      <c r="BN5" s="213">
        <f t="shared" si="1"/>
        <v>2966479.78</v>
      </c>
      <c r="BO5" s="186">
        <f t="shared" ref="BO5:CT5" si="2">+BO14+BO23+BO32+BO50+BO59+BO77+BO86+BO95+BO104+BO113+BO122+BO131+BO140+BO149+BO158+BO167+BO178+BO187</f>
        <v>20784</v>
      </c>
      <c r="BP5" s="212">
        <f t="shared" si="2"/>
        <v>70444587.800000012</v>
      </c>
      <c r="BQ5" s="186">
        <f t="shared" si="2"/>
        <v>4575</v>
      </c>
      <c r="BR5" s="213">
        <f t="shared" si="2"/>
        <v>3205545.86</v>
      </c>
      <c r="BS5" s="186">
        <f t="shared" si="2"/>
        <v>20465</v>
      </c>
      <c r="BT5" s="212">
        <f t="shared" si="2"/>
        <v>71460973.209999979</v>
      </c>
      <c r="BU5" s="186">
        <f t="shared" si="2"/>
        <v>3221</v>
      </c>
      <c r="BV5" s="213">
        <f t="shared" si="2"/>
        <v>2516461.5100000002</v>
      </c>
      <c r="BW5" s="186">
        <f t="shared" si="2"/>
        <v>17376</v>
      </c>
      <c r="BX5" s="212">
        <f t="shared" si="2"/>
        <v>65038471.159999989</v>
      </c>
      <c r="BY5" s="186">
        <f t="shared" si="2"/>
        <v>3718</v>
      </c>
      <c r="BZ5" s="213">
        <f t="shared" si="2"/>
        <v>2558720.7800000003</v>
      </c>
      <c r="CA5" s="186">
        <f t="shared" si="2"/>
        <v>22794</v>
      </c>
      <c r="CB5" s="212">
        <f t="shared" si="2"/>
        <v>80699622.129999995</v>
      </c>
      <c r="CC5" s="186">
        <f t="shared" si="2"/>
        <v>3660</v>
      </c>
      <c r="CD5" s="213">
        <f t="shared" si="2"/>
        <v>2665746.2600000002</v>
      </c>
      <c r="CE5" s="186">
        <f t="shared" si="2"/>
        <v>23506</v>
      </c>
      <c r="CF5" s="212">
        <f t="shared" si="2"/>
        <v>83226977.809999868</v>
      </c>
      <c r="CG5" s="186">
        <f t="shared" si="2"/>
        <v>3720</v>
      </c>
      <c r="CH5" s="213">
        <f t="shared" si="2"/>
        <v>2539466.8200000003</v>
      </c>
      <c r="CI5" s="186">
        <f t="shared" si="2"/>
        <v>19797</v>
      </c>
      <c r="CJ5" s="212">
        <f t="shared" si="2"/>
        <v>73986594.369999781</v>
      </c>
      <c r="CK5" s="186">
        <f t="shared" si="2"/>
        <v>3476</v>
      </c>
      <c r="CL5" s="213">
        <f t="shared" si="2"/>
        <v>2465646.17</v>
      </c>
      <c r="CM5" s="186">
        <f t="shared" si="2"/>
        <v>26176</v>
      </c>
      <c r="CN5" s="212">
        <f t="shared" si="2"/>
        <v>92939996.379999697</v>
      </c>
      <c r="CO5" s="186">
        <f t="shared" si="2"/>
        <v>4016</v>
      </c>
      <c r="CP5" s="213">
        <f t="shared" si="2"/>
        <v>2657057.09</v>
      </c>
      <c r="CQ5" s="186">
        <f t="shared" si="2"/>
        <v>26983</v>
      </c>
      <c r="CR5" s="212">
        <f t="shared" si="2"/>
        <v>96237667.78999956</v>
      </c>
      <c r="CS5" s="186">
        <f t="shared" si="2"/>
        <v>3814</v>
      </c>
      <c r="CT5" s="213">
        <f t="shared" si="2"/>
        <v>2727330.6899999995</v>
      </c>
      <c r="CU5" s="186">
        <f t="shared" ref="CU5:ED5" si="3">+CU14+CU23+CU32+CU50+CU59+CU77+CU86+CU95+CU104+CU113+CU122+CU131+CU140+CU149+CU158+CU167+CU178+CU187</f>
        <v>27471</v>
      </c>
      <c r="CV5" s="212">
        <f t="shared" si="3"/>
        <v>98310504.149999991</v>
      </c>
      <c r="CW5" s="186">
        <f t="shared" si="3"/>
        <v>4032</v>
      </c>
      <c r="CX5" s="213">
        <f t="shared" si="3"/>
        <v>2728096.74</v>
      </c>
      <c r="CY5" s="186">
        <f t="shared" si="3"/>
        <v>28581</v>
      </c>
      <c r="CZ5" s="212">
        <f t="shared" si="3"/>
        <v>102136564.36</v>
      </c>
      <c r="DA5" s="186">
        <f t="shared" si="3"/>
        <v>3300</v>
      </c>
      <c r="DB5" s="213">
        <f t="shared" si="3"/>
        <v>2114058.9299999997</v>
      </c>
      <c r="DC5" s="186">
        <f t="shared" si="3"/>
        <v>25598</v>
      </c>
      <c r="DD5" s="212">
        <f t="shared" si="3"/>
        <v>95005826.280000001</v>
      </c>
      <c r="DE5" s="186">
        <f t="shared" si="3"/>
        <v>3751</v>
      </c>
      <c r="DF5" s="213">
        <f t="shared" si="3"/>
        <v>2472416.27</v>
      </c>
      <c r="DG5" s="186">
        <f t="shared" si="3"/>
        <v>25571</v>
      </c>
      <c r="DH5" s="212">
        <f t="shared" si="3"/>
        <v>96445517.829999998</v>
      </c>
      <c r="DI5" s="186">
        <f t="shared" si="3"/>
        <v>2278</v>
      </c>
      <c r="DJ5" s="213">
        <f t="shared" si="3"/>
        <v>1622176.8399999999</v>
      </c>
      <c r="DK5" s="186">
        <f t="shared" si="3"/>
        <v>27118</v>
      </c>
      <c r="DL5" s="212">
        <f t="shared" si="3"/>
        <v>103688874.83000006</v>
      </c>
      <c r="DM5" s="186">
        <f t="shared" si="3"/>
        <v>3170</v>
      </c>
      <c r="DN5" s="213">
        <f t="shared" si="3"/>
        <v>2241551.65</v>
      </c>
      <c r="DO5" s="186">
        <f t="shared" si="3"/>
        <v>27636</v>
      </c>
      <c r="DP5" s="212">
        <f t="shared" si="3"/>
        <v>107108998.50999998</v>
      </c>
      <c r="DQ5" s="186">
        <f t="shared" si="3"/>
        <v>2326</v>
      </c>
      <c r="DR5" s="213">
        <f t="shared" si="3"/>
        <v>1801793.04</v>
      </c>
      <c r="DS5" s="186">
        <f t="shared" si="3"/>
        <v>28468</v>
      </c>
      <c r="DT5" s="212">
        <f t="shared" si="3"/>
        <v>110496971.06999992</v>
      </c>
      <c r="DU5" s="186">
        <f t="shared" si="3"/>
        <v>2266</v>
      </c>
      <c r="DV5" s="213">
        <f t="shared" si="3"/>
        <v>1978416.4</v>
      </c>
      <c r="DW5" s="186">
        <f t="shared" si="3"/>
        <v>28801</v>
      </c>
      <c r="DX5" s="212">
        <f t="shared" si="3"/>
        <v>111795778.8800002</v>
      </c>
      <c r="DY5" s="186">
        <f t="shared" si="3"/>
        <v>1830</v>
      </c>
      <c r="DZ5" s="213">
        <f t="shared" si="3"/>
        <v>1453809.41</v>
      </c>
      <c r="EA5" s="186">
        <f t="shared" si="3"/>
        <v>28919</v>
      </c>
      <c r="EB5" s="212">
        <f t="shared" si="3"/>
        <v>112789393.82999995</v>
      </c>
      <c r="EC5" s="186">
        <f t="shared" si="3"/>
        <v>1676</v>
      </c>
      <c r="ED5" s="213">
        <f t="shared" si="3"/>
        <v>1144087.99</v>
      </c>
      <c r="EE5" s="186">
        <f>+EE14+EE23+EE32+EE41+EE50+EE59+EE77+EE86+EE95+EE104+EE113+EE122+EE131+EE140+EE149+EE158+EE167+EE178+EE187</f>
        <v>29214</v>
      </c>
      <c r="EF5" s="186">
        <f>+EF14+EF23+EF32+EF41+EF50+EF59+EF77+EF86+EF95+EF104+EF113+EF122+EF131+EF140+EF149+EF158+EF167+EF178+EF187</f>
        <v>114395444.15999997</v>
      </c>
      <c r="EG5" s="186">
        <f>+EG14+EG23+EG32+EG41+EG50+EG59+EG77+EG86+EG95+EG104+EG113+EG122+EG131+EG140+EG149+EG158+EG167+EG178+EG187</f>
        <v>1444</v>
      </c>
      <c r="EH5" s="186">
        <f>+EH14+EH23+EH32+EH41+EH50+EH59+EH77+EH86+EH95+EH104+EH113+EH122+EH131+EH140+EH149+EH158+EH167+EH178+EH187</f>
        <v>1119738.04</v>
      </c>
      <c r="EI5" s="186">
        <f>+EI14+EI23+EI32+EI41+EI50+EI59+EI68+EI77+EI86+EI95+EI104+EI113+EI122+EI131+EI140+EI149+EI158+EI167+EI178+EI187</f>
        <v>29555</v>
      </c>
      <c r="EJ5" s="186">
        <f>+EJ14+EJ23+EJ32+EJ41+EJ50+EJ59+EJ68+EJ77+EJ86+EJ95+EJ104+EJ113+EJ122+EJ131+EJ140+EJ149+EJ158+EJ167+EJ178+EJ187</f>
        <v>116118098.5400001</v>
      </c>
      <c r="EK5" s="186">
        <f>+EK14+EK23+EK32+EK41+EK50+EK59+EK68+EK77+EK86+EK95+EK104+EK113+EK122+EK131+EK140+EK149+EK158+EK167+EK178+EK187</f>
        <v>1382</v>
      </c>
      <c r="EL5" s="186">
        <f>+EL14+EL23+EL32+EL41+EL50+EL59+EL68+EL77+EL86+EL95+EL104+EL113+EL122+EL131+EL140+EL149+EL158+EL167+EL178+EL187</f>
        <v>1061082.9099999999</v>
      </c>
      <c r="EM5" s="420">
        <f>+EM14+EM23+EM32+EM41+EM50+EM59+EM68+EM77+EM86+EM95+EM104+EM113+EM122+EM131+EM140+EM149+EM158+EM167+EM178+EM187</f>
        <v>29816</v>
      </c>
      <c r="EN5" s="421">
        <f t="shared" ref="EN5:EP5" si="4">+EN14+EN23+EN32+EN41+EN50+EN59+EN68+EN77+EN86+EN95+EN104+EN113+EN122+EN131+EN140+EN149+EN158+EN167+EN178+EN187</f>
        <v>117225872.34000008</v>
      </c>
      <c r="EO5" s="420">
        <f t="shared" si="4"/>
        <v>1358</v>
      </c>
      <c r="EP5" s="422">
        <f t="shared" si="4"/>
        <v>1070627.5</v>
      </c>
      <c r="EQ5" s="420">
        <f>+EQ14+EQ23+EQ32+EQ41+EQ50+EQ59+EQ68+EQ77+EQ86+EQ95+EQ104+EQ113+EQ122+EQ131+EQ140+EQ149+EQ158+EQ167+EQ178+EQ187</f>
        <v>30063</v>
      </c>
      <c r="ER5" s="421">
        <f t="shared" ref="ER5:ET5" si="5">+ER14+ER23+ER32+ER41+ER50+ER59+ER68+ER77+ER86+ER95+ER104+ER113+ER122+ER131+ER140+ER149+ER158+ER167+ER178+ER187</f>
        <v>118215108.6300001</v>
      </c>
      <c r="ES5" s="420">
        <f t="shared" si="5"/>
        <v>950</v>
      </c>
      <c r="ET5" s="422">
        <f t="shared" si="5"/>
        <v>842943.74</v>
      </c>
      <c r="EU5" s="420">
        <f>+EU14+EU23+EU32+EU41+EU50+EU59+EU68+EU77+EU86+EU95+EU104+EU113+EU122+EU131+EU140+EU149+EU158+EU167+EU178+EU187</f>
        <v>29965</v>
      </c>
      <c r="EV5" s="421">
        <f t="shared" ref="EV5:EX5" si="6">+EV14+EV23+EV32+EV41+EV50+EV59+EV68+EV77+EV86+EV95+EV104+EV113+EV122+EV131+EV140+EV149+EV158+EV167+EV178+EV187</f>
        <v>118084219.14000002</v>
      </c>
      <c r="EW5" s="420">
        <f t="shared" si="6"/>
        <v>819</v>
      </c>
      <c r="EX5" s="422">
        <f t="shared" si="6"/>
        <v>649571.46</v>
      </c>
      <c r="EZ5" s="186">
        <f t="shared" ref="EZ5:FC12" si="7">SUM(EZ14,EZ23,EZ32,EZ50,EZ77,EZ86,EZ95,EZ104,EZ113,EZ122,EZ131,EZ140,EZ149,EZ158,EZ167,EZ178,EZ187)</f>
        <v>11991</v>
      </c>
      <c r="FA5" s="212">
        <f t="shared" si="7"/>
        <v>41148419.170000002</v>
      </c>
      <c r="FB5" s="186">
        <f t="shared" si="7"/>
        <v>47953</v>
      </c>
      <c r="FC5" s="213">
        <f t="shared" si="7"/>
        <v>33897180.75</v>
      </c>
      <c r="FE5" s="186">
        <f t="shared" ref="FE5:FH12" si="8">SUM(FE14,FE23,FE32,FE50,FE77,FE86,FE95,FE104,FE113,FE122,FE131,FE140,FE149,FE158,FE167,FE178,FE187)</f>
        <v>19810.166666666668</v>
      </c>
      <c r="FF5" s="212">
        <f t="shared" si="8"/>
        <v>70000987.696666583</v>
      </c>
      <c r="FG5" s="186">
        <f t="shared" si="8"/>
        <v>47366</v>
      </c>
      <c r="FH5" s="213">
        <f t="shared" si="8"/>
        <v>33535749.180000003</v>
      </c>
      <c r="FJ5" s="186">
        <f t="shared" ref="FJ5:FK12" si="9">SUM(FJ14,FJ23,FJ32,FJ41,FJ50,FJ59,FJ77,FJ86,FJ95,FJ104,FJ113,FJ122,FJ131,FJ140,FJ149,FJ158,FJ167,FJ178,FJ187)</f>
        <v>33674.800000000003</v>
      </c>
      <c r="FK5" s="212">
        <f t="shared" si="9"/>
        <v>128551784.47800002</v>
      </c>
      <c r="FL5" s="186">
        <f t="shared" ref="FL5:FM5" si="10">SUM(FL14,FL23,FL32,FL41,FL50,FL59,FL77,FL86,FL95,FL104,FL113,FL122,FL131,FL140,FL149,FL158,FL167,FL178,FL187)</f>
        <v>28813</v>
      </c>
      <c r="FM5" s="213">
        <f t="shared" si="10"/>
        <v>20807855.720000003</v>
      </c>
    </row>
    <row r="6" spans="1:169" ht="15" outlineLevel="1" x14ac:dyDescent="0.25">
      <c r="B6" s="67" t="s">
        <v>51</v>
      </c>
      <c r="C6" s="186">
        <f t="shared" ref="C6:AH6" si="11">+C15+C24+C33+C51+C60+C78+C87+C96+C105+C114+C123+C132+C141+C150+C159+C168+C179+C188</f>
        <v>97379</v>
      </c>
      <c r="D6" s="212">
        <f t="shared" si="11"/>
        <v>693681601.39000201</v>
      </c>
      <c r="E6" s="186">
        <f t="shared" si="11"/>
        <v>58</v>
      </c>
      <c r="F6" s="213">
        <f t="shared" si="11"/>
        <v>97337.25</v>
      </c>
      <c r="G6" s="186">
        <f t="shared" si="11"/>
        <v>98247</v>
      </c>
      <c r="H6" s="212">
        <f t="shared" si="11"/>
        <v>697264378.20999908</v>
      </c>
      <c r="I6" s="186">
        <f t="shared" si="11"/>
        <v>116</v>
      </c>
      <c r="J6" s="213">
        <f t="shared" si="11"/>
        <v>172439.6</v>
      </c>
      <c r="K6" s="186">
        <f t="shared" si="11"/>
        <v>99013</v>
      </c>
      <c r="L6" s="212">
        <f t="shared" si="11"/>
        <v>700218062.21999979</v>
      </c>
      <c r="M6" s="186">
        <f t="shared" si="11"/>
        <v>121</v>
      </c>
      <c r="N6" s="213">
        <f t="shared" si="11"/>
        <v>182619.9</v>
      </c>
      <c r="O6" s="186">
        <f t="shared" si="11"/>
        <v>99850</v>
      </c>
      <c r="P6" s="212">
        <f t="shared" si="11"/>
        <v>703399994.96000016</v>
      </c>
      <c r="Q6" s="186">
        <f t="shared" si="11"/>
        <v>72</v>
      </c>
      <c r="R6" s="213">
        <f t="shared" si="11"/>
        <v>88127.31</v>
      </c>
      <c r="S6" s="186">
        <f t="shared" si="11"/>
        <v>100748</v>
      </c>
      <c r="T6" s="212">
        <f t="shared" si="11"/>
        <v>706440813.56999648</v>
      </c>
      <c r="U6" s="186">
        <f t="shared" si="11"/>
        <v>61</v>
      </c>
      <c r="V6" s="213">
        <f t="shared" si="11"/>
        <v>84599</v>
      </c>
      <c r="W6" s="186">
        <f t="shared" si="11"/>
        <v>101651</v>
      </c>
      <c r="X6" s="212">
        <f t="shared" si="11"/>
        <v>709997999.0599966</v>
      </c>
      <c r="Y6" s="186">
        <f t="shared" si="11"/>
        <v>54</v>
      </c>
      <c r="Z6" s="213">
        <f t="shared" si="11"/>
        <v>72640.350000000006</v>
      </c>
      <c r="AA6" s="186">
        <f t="shared" si="11"/>
        <v>102664</v>
      </c>
      <c r="AB6" s="212">
        <f t="shared" si="11"/>
        <v>713563390.4199965</v>
      </c>
      <c r="AC6" s="186">
        <f t="shared" si="11"/>
        <v>102</v>
      </c>
      <c r="AD6" s="213">
        <f t="shared" si="11"/>
        <v>165645.16</v>
      </c>
      <c r="AE6" s="186">
        <f t="shared" si="11"/>
        <v>103607</v>
      </c>
      <c r="AF6" s="212">
        <f t="shared" si="11"/>
        <v>717186497.82999647</v>
      </c>
      <c r="AG6" s="186">
        <f t="shared" si="11"/>
        <v>65</v>
      </c>
      <c r="AH6" s="213">
        <f t="shared" si="11"/>
        <v>82400.5</v>
      </c>
      <c r="AI6" s="186">
        <f t="shared" ref="AI6:BN6" si="12">+AI15+AI24+AI33+AI51+AI60+AI78+AI87+AI96+AI105+AI114+AI123+AI132+AI141+AI150+AI159+AI168+AI179+AI188</f>
        <v>104620</v>
      </c>
      <c r="AJ6" s="212">
        <f t="shared" si="12"/>
        <v>720869243.58999455</v>
      </c>
      <c r="AK6" s="186">
        <f t="shared" si="12"/>
        <v>50</v>
      </c>
      <c r="AL6" s="213">
        <f t="shared" si="12"/>
        <v>54750</v>
      </c>
      <c r="AM6" s="186">
        <f t="shared" si="12"/>
        <v>104595</v>
      </c>
      <c r="AN6" s="212">
        <f t="shared" si="12"/>
        <v>720748227.22999465</v>
      </c>
      <c r="AO6" s="186">
        <f t="shared" si="12"/>
        <v>66</v>
      </c>
      <c r="AP6" s="213">
        <f t="shared" si="12"/>
        <v>73188</v>
      </c>
      <c r="AQ6" s="186">
        <f t="shared" si="12"/>
        <v>104581</v>
      </c>
      <c r="AR6" s="212">
        <f t="shared" si="12"/>
        <v>720684035.91000295</v>
      </c>
      <c r="AS6" s="186">
        <f t="shared" si="12"/>
        <v>34</v>
      </c>
      <c r="AT6" s="213">
        <f t="shared" si="12"/>
        <v>48153</v>
      </c>
      <c r="AU6" s="186">
        <f t="shared" si="12"/>
        <v>104576</v>
      </c>
      <c r="AV6" s="212">
        <f t="shared" si="12"/>
        <v>720639466.49999452</v>
      </c>
      <c r="AW6" s="186">
        <f t="shared" si="12"/>
        <v>24</v>
      </c>
      <c r="AX6" s="213">
        <f t="shared" si="12"/>
        <v>32845.5</v>
      </c>
      <c r="AY6" s="186">
        <f t="shared" si="12"/>
        <v>105241</v>
      </c>
      <c r="AZ6" s="212">
        <f t="shared" si="12"/>
        <v>724078800.36999941</v>
      </c>
      <c r="BA6" s="186">
        <f t="shared" si="12"/>
        <v>41</v>
      </c>
      <c r="BB6" s="213">
        <f t="shared" si="12"/>
        <v>63080.2</v>
      </c>
      <c r="BC6" s="186">
        <f t="shared" si="12"/>
        <v>105230</v>
      </c>
      <c r="BD6" s="212">
        <f t="shared" si="12"/>
        <v>723929397.99999952</v>
      </c>
      <c r="BE6" s="186">
        <f t="shared" si="12"/>
        <v>50</v>
      </c>
      <c r="BF6" s="213">
        <f t="shared" si="12"/>
        <v>97013.41</v>
      </c>
      <c r="BG6" s="186">
        <f t="shared" si="12"/>
        <v>107980</v>
      </c>
      <c r="BH6" s="212">
        <f t="shared" si="12"/>
        <v>734235954.03999734</v>
      </c>
      <c r="BI6" s="186">
        <f t="shared" si="12"/>
        <v>82</v>
      </c>
      <c r="BJ6" s="213">
        <f t="shared" si="12"/>
        <v>130519</v>
      </c>
      <c r="BK6" s="186">
        <f t="shared" si="12"/>
        <v>109133</v>
      </c>
      <c r="BL6" s="212">
        <f t="shared" si="12"/>
        <v>738346590.57999945</v>
      </c>
      <c r="BM6" s="186">
        <f t="shared" si="12"/>
        <v>146</v>
      </c>
      <c r="BN6" s="213">
        <f t="shared" si="12"/>
        <v>241701.11</v>
      </c>
      <c r="BO6" s="186">
        <f t="shared" ref="BO6:CT6" si="13">+BO15+BO24+BO33+BO51+BO60+BO78+BO87+BO96+BO105+BO114+BO123+BO132+BO141+BO150+BO159+BO168+BO179+BO188</f>
        <v>109230</v>
      </c>
      <c r="BP6" s="212">
        <f t="shared" si="13"/>
        <v>738442079.81000054</v>
      </c>
      <c r="BQ6" s="186">
        <f t="shared" si="13"/>
        <v>81</v>
      </c>
      <c r="BR6" s="213">
        <f t="shared" si="13"/>
        <v>142196.58000000002</v>
      </c>
      <c r="BS6" s="186">
        <f t="shared" si="13"/>
        <v>109120</v>
      </c>
      <c r="BT6" s="212">
        <f t="shared" si="13"/>
        <v>737937514.62999928</v>
      </c>
      <c r="BU6" s="186">
        <f t="shared" si="13"/>
        <v>101</v>
      </c>
      <c r="BV6" s="213">
        <f t="shared" si="13"/>
        <v>121045.16</v>
      </c>
      <c r="BW6" s="186">
        <f t="shared" si="13"/>
        <v>109481</v>
      </c>
      <c r="BX6" s="212">
        <f t="shared" si="13"/>
        <v>739573086.48999929</v>
      </c>
      <c r="BY6" s="186">
        <f t="shared" si="13"/>
        <v>44</v>
      </c>
      <c r="BZ6" s="213">
        <f t="shared" si="13"/>
        <v>72838.44</v>
      </c>
      <c r="CA6" s="186">
        <f t="shared" si="13"/>
        <v>136271</v>
      </c>
      <c r="CB6" s="212">
        <f t="shared" si="13"/>
        <v>889218865.27999997</v>
      </c>
      <c r="CC6" s="186">
        <f t="shared" si="13"/>
        <v>52</v>
      </c>
      <c r="CD6" s="213">
        <f t="shared" si="13"/>
        <v>106430</v>
      </c>
      <c r="CE6" s="186">
        <f t="shared" si="13"/>
        <v>109860</v>
      </c>
      <c r="CF6" s="212">
        <f t="shared" si="13"/>
        <v>738593173.63000011</v>
      </c>
      <c r="CG6" s="186">
        <f t="shared" si="13"/>
        <v>36</v>
      </c>
      <c r="CH6" s="213">
        <f t="shared" si="13"/>
        <v>51144</v>
      </c>
      <c r="CI6" s="186">
        <f t="shared" si="13"/>
        <v>109875</v>
      </c>
      <c r="CJ6" s="212">
        <f t="shared" si="13"/>
        <v>738645200.73000002</v>
      </c>
      <c r="CK6" s="186">
        <f t="shared" si="13"/>
        <v>11</v>
      </c>
      <c r="CL6" s="213">
        <f t="shared" si="13"/>
        <v>24544</v>
      </c>
      <c r="CM6" s="186">
        <f t="shared" si="13"/>
        <v>109870</v>
      </c>
      <c r="CN6" s="212">
        <f t="shared" si="13"/>
        <v>738628886.58999991</v>
      </c>
      <c r="CO6" s="186">
        <f t="shared" si="13"/>
        <v>7</v>
      </c>
      <c r="CP6" s="213">
        <f t="shared" si="13"/>
        <v>19433</v>
      </c>
      <c r="CQ6" s="186">
        <f t="shared" si="13"/>
        <v>111717</v>
      </c>
      <c r="CR6" s="212">
        <f t="shared" si="13"/>
        <v>746361257.04000032</v>
      </c>
      <c r="CS6" s="186">
        <f t="shared" si="13"/>
        <v>7</v>
      </c>
      <c r="CT6" s="213">
        <f t="shared" si="13"/>
        <v>27002</v>
      </c>
      <c r="CU6" s="186">
        <f t="shared" ref="CU6:ED6" si="14">+CU15+CU24+CU33+CU51+CU60+CU78+CU87+CU96+CU105+CU114+CU123+CU132+CU141+CU150+CU159+CU168+CU179+CU188</f>
        <v>57447</v>
      </c>
      <c r="CV6" s="212">
        <f t="shared" si="14"/>
        <v>353277338.11000115</v>
      </c>
      <c r="CW6" s="186">
        <f t="shared" si="14"/>
        <v>47</v>
      </c>
      <c r="CX6" s="213">
        <f t="shared" si="14"/>
        <v>63775.909999999996</v>
      </c>
      <c r="CY6" s="186">
        <f t="shared" si="14"/>
        <v>56764</v>
      </c>
      <c r="CZ6" s="212">
        <f t="shared" si="14"/>
        <v>350379962.66000134</v>
      </c>
      <c r="DA6" s="186">
        <f t="shared" si="14"/>
        <v>27</v>
      </c>
      <c r="DB6" s="213">
        <f t="shared" si="14"/>
        <v>57235</v>
      </c>
      <c r="DC6" s="186">
        <f t="shared" si="14"/>
        <v>56730</v>
      </c>
      <c r="DD6" s="212">
        <f t="shared" si="14"/>
        <v>350291285.75000119</v>
      </c>
      <c r="DE6" s="186">
        <f t="shared" si="14"/>
        <v>36</v>
      </c>
      <c r="DF6" s="213">
        <f t="shared" si="14"/>
        <v>68182.429999999993</v>
      </c>
      <c r="DG6" s="186">
        <f t="shared" si="14"/>
        <v>109210</v>
      </c>
      <c r="DH6" s="212">
        <f t="shared" si="14"/>
        <v>734332973.34999871</v>
      </c>
      <c r="DI6" s="186">
        <f t="shared" si="14"/>
        <v>14</v>
      </c>
      <c r="DJ6" s="213">
        <f t="shared" si="14"/>
        <v>21554</v>
      </c>
      <c r="DK6" s="186">
        <f t="shared" si="14"/>
        <v>109209</v>
      </c>
      <c r="DL6" s="212">
        <f t="shared" si="14"/>
        <v>734314531.72999871</v>
      </c>
      <c r="DM6" s="186">
        <f t="shared" si="14"/>
        <v>26</v>
      </c>
      <c r="DN6" s="213">
        <f t="shared" si="14"/>
        <v>40328.229999999996</v>
      </c>
      <c r="DO6" s="186">
        <f t="shared" si="14"/>
        <v>109398</v>
      </c>
      <c r="DP6" s="212">
        <f t="shared" si="14"/>
        <v>735740250.83000481</v>
      </c>
      <c r="DQ6" s="186">
        <f t="shared" si="14"/>
        <v>12</v>
      </c>
      <c r="DR6" s="213">
        <f t="shared" si="14"/>
        <v>23949.19</v>
      </c>
      <c r="DS6" s="186">
        <f t="shared" si="14"/>
        <v>110232</v>
      </c>
      <c r="DT6" s="212">
        <f t="shared" si="14"/>
        <v>742670714.96999967</v>
      </c>
      <c r="DU6" s="186">
        <f t="shared" si="14"/>
        <v>13</v>
      </c>
      <c r="DV6" s="213">
        <f t="shared" si="14"/>
        <v>16521</v>
      </c>
      <c r="DW6" s="186">
        <f t="shared" si="14"/>
        <v>110241</v>
      </c>
      <c r="DX6" s="212">
        <f t="shared" si="14"/>
        <v>742696048.46999943</v>
      </c>
      <c r="DY6" s="186">
        <f t="shared" si="14"/>
        <v>23</v>
      </c>
      <c r="DZ6" s="213">
        <f t="shared" si="14"/>
        <v>40757</v>
      </c>
      <c r="EA6" s="186">
        <f t="shared" si="14"/>
        <v>110380</v>
      </c>
      <c r="EB6" s="212">
        <f t="shared" si="14"/>
        <v>743260023.93999994</v>
      </c>
      <c r="EC6" s="186">
        <f t="shared" si="14"/>
        <v>12</v>
      </c>
      <c r="ED6" s="213">
        <f t="shared" si="14"/>
        <v>23829.17</v>
      </c>
      <c r="EE6" s="186">
        <f t="shared" ref="EE6:EF12" si="15">+EE15+EE24+EE33+EE42+EE51+EE60+EE78+EE87+EE96+EE105+EE114+EE123+EE132+EE141+EE150+EE159+EE168+EE179+EE188</f>
        <v>110372</v>
      </c>
      <c r="EF6" s="186">
        <f t="shared" si="15"/>
        <v>743221820.94999981</v>
      </c>
      <c r="EG6" s="186">
        <f t="shared" ref="EG6:EH6" si="16">+EG15+EG24+EG33+EG42+EG51+EG60+EG78+EG87+EG96+EG105+EG114+EG123+EG132+EG141+EG150+EG159+EG168+EG179+EG188</f>
        <v>10</v>
      </c>
      <c r="EH6" s="186">
        <f t="shared" si="16"/>
        <v>15132</v>
      </c>
      <c r="EI6" s="186">
        <f t="shared" ref="EI6:EM6" si="17">+EI15+EI24+EI33+EI42+EI51+EI60+EI69+EI78+EI87+EI96+EI105+EI114+EI123+EI132+EI141+EI150+EI159+EI168+EI179+EI188</f>
        <v>110369</v>
      </c>
      <c r="EJ6" s="186">
        <f t="shared" si="17"/>
        <v>743205216.75999975</v>
      </c>
      <c r="EK6" s="186">
        <f t="shared" si="17"/>
        <v>14</v>
      </c>
      <c r="EL6" s="213">
        <f t="shared" si="17"/>
        <v>32760.91</v>
      </c>
      <c r="EM6" s="420">
        <f t="shared" si="17"/>
        <v>110363</v>
      </c>
      <c r="EN6" s="421">
        <f t="shared" ref="EN6:EQ6" si="18">+EN15+EN24+EN33+EN42+EN51+EN60+EN69+EN78+EN87+EN96+EN105+EN114+EN123+EN132+EN141+EN150+EN159+EN168+EN179+EN188</f>
        <v>743167648.2299943</v>
      </c>
      <c r="EO6" s="420">
        <f t="shared" si="18"/>
        <v>0</v>
      </c>
      <c r="EP6" s="422">
        <f t="shared" si="18"/>
        <v>0</v>
      </c>
      <c r="EQ6" s="420">
        <f t="shared" si="18"/>
        <v>110363</v>
      </c>
      <c r="ER6" s="421">
        <f t="shared" ref="ER6:EU6" si="19">+ER15+ER24+ER33+ER42+ER51+ER60+ER69+ER78+ER87+ER96+ER105+ER114+ER123+ER132+ER141+ER150+ER159+ER168+ER179+ER188</f>
        <v>743167648.2299962</v>
      </c>
      <c r="ES6" s="420">
        <f t="shared" si="19"/>
        <v>5</v>
      </c>
      <c r="ET6" s="422">
        <f t="shared" si="19"/>
        <v>8969</v>
      </c>
      <c r="EU6" s="420">
        <f t="shared" si="19"/>
        <v>110362</v>
      </c>
      <c r="EV6" s="421">
        <f t="shared" ref="EV6:EX6" si="20">+EV15+EV24+EV33+EV42+EV51+EV60+EV69+EV78+EV87+EV96+EV105+EV114+EV123+EV132+EV141+EV150+EV159+EV168+EV179+EV188</f>
        <v>743153051.34999859</v>
      </c>
      <c r="EW6" s="420">
        <f t="shared" si="20"/>
        <v>0</v>
      </c>
      <c r="EX6" s="422">
        <f t="shared" si="20"/>
        <v>0</v>
      </c>
      <c r="EZ6" s="186">
        <f t="shared" si="7"/>
        <v>101794.25</v>
      </c>
      <c r="FA6" s="212">
        <f t="shared" si="7"/>
        <v>710391142.57416439</v>
      </c>
      <c r="FB6" s="186">
        <f t="shared" si="7"/>
        <v>823</v>
      </c>
      <c r="FC6" s="213">
        <f t="shared" si="7"/>
        <v>1154745.57</v>
      </c>
      <c r="FE6" s="186">
        <f t="shared" si="8"/>
        <v>111084</v>
      </c>
      <c r="FF6" s="212">
        <f t="shared" si="8"/>
        <v>748999233.93249953</v>
      </c>
      <c r="FG6" s="186">
        <f t="shared" si="8"/>
        <v>658</v>
      </c>
      <c r="FH6" s="213">
        <f t="shared" si="8"/>
        <v>1096946.8999999999</v>
      </c>
      <c r="FJ6" s="186">
        <f t="shared" si="9"/>
        <v>116071.5</v>
      </c>
      <c r="FK6" s="212">
        <f t="shared" si="9"/>
        <v>771655781.57499981</v>
      </c>
      <c r="FL6" s="186">
        <f t="shared" ref="FL6:FM6" si="21">SUM(FL15,FL24,FL33,FL42,FL51,FL60,FL78,FL87,FL96,FL105,FL114,FL123,FL132,FL141,FL150,FL159,FL168,FL179,FL188)</f>
        <v>234</v>
      </c>
      <c r="FM6" s="213">
        <f t="shared" si="21"/>
        <v>404024.83999999997</v>
      </c>
    </row>
    <row r="7" spans="1:169" outlineLevel="1" x14ac:dyDescent="0.2">
      <c r="B7" s="179" t="s">
        <v>183</v>
      </c>
      <c r="C7" s="187">
        <f t="shared" ref="C7:AH7" si="22">+C16+C25+C34+C52+C61+C79+C88+C97+C106+C115+C124+C133+C142+C151+C160+C169+C180+C189</f>
        <v>5023</v>
      </c>
      <c r="D7" s="214">
        <f t="shared" si="22"/>
        <v>296540426.10000002</v>
      </c>
      <c r="E7" s="187">
        <f t="shared" si="22"/>
        <v>2527</v>
      </c>
      <c r="F7" s="215">
        <f t="shared" si="22"/>
        <v>3793061.4699999997</v>
      </c>
      <c r="G7" s="187">
        <f t="shared" si="22"/>
        <v>4720</v>
      </c>
      <c r="H7" s="214">
        <f t="shared" si="22"/>
        <v>281081533.54000002</v>
      </c>
      <c r="I7" s="187">
        <f t="shared" si="22"/>
        <v>1406</v>
      </c>
      <c r="J7" s="215">
        <f t="shared" si="22"/>
        <v>2157712.41</v>
      </c>
      <c r="K7" s="187">
        <f t="shared" si="22"/>
        <v>3638</v>
      </c>
      <c r="L7" s="214">
        <f t="shared" si="22"/>
        <v>231875960.27000004</v>
      </c>
      <c r="M7" s="187">
        <f t="shared" si="22"/>
        <v>1442</v>
      </c>
      <c r="N7" s="215">
        <f t="shared" si="22"/>
        <v>2019631.0199999989</v>
      </c>
      <c r="O7" s="187">
        <f t="shared" si="22"/>
        <v>5114</v>
      </c>
      <c r="P7" s="214">
        <f t="shared" si="22"/>
        <v>291694390.01999998</v>
      </c>
      <c r="Q7" s="187">
        <f t="shared" si="22"/>
        <v>1422</v>
      </c>
      <c r="R7" s="215">
        <f t="shared" si="22"/>
        <v>2185541.9899999993</v>
      </c>
      <c r="S7" s="187">
        <f t="shared" si="22"/>
        <v>8579</v>
      </c>
      <c r="T7" s="214">
        <f t="shared" si="22"/>
        <v>557828899.27999997</v>
      </c>
      <c r="U7" s="187">
        <f t="shared" si="22"/>
        <v>2471</v>
      </c>
      <c r="V7" s="215">
        <f t="shared" si="22"/>
        <v>3370555.06</v>
      </c>
      <c r="W7" s="187">
        <f t="shared" si="22"/>
        <v>8228</v>
      </c>
      <c r="X7" s="214">
        <f t="shared" si="22"/>
        <v>528546233.20999998</v>
      </c>
      <c r="Y7" s="187">
        <f t="shared" si="22"/>
        <v>1359</v>
      </c>
      <c r="Z7" s="215">
        <f t="shared" si="22"/>
        <v>2307070.8499999996</v>
      </c>
      <c r="AA7" s="187">
        <f t="shared" si="22"/>
        <v>6370</v>
      </c>
      <c r="AB7" s="214">
        <f t="shared" si="22"/>
        <v>412723667.69000018</v>
      </c>
      <c r="AC7" s="187">
        <f t="shared" si="22"/>
        <v>2083</v>
      </c>
      <c r="AD7" s="215">
        <f t="shared" si="22"/>
        <v>3059896.9199999995</v>
      </c>
      <c r="AE7" s="187">
        <f t="shared" si="22"/>
        <v>6635</v>
      </c>
      <c r="AF7" s="214">
        <f t="shared" si="22"/>
        <v>399443865.23000002</v>
      </c>
      <c r="AG7" s="187">
        <f t="shared" si="22"/>
        <v>2727</v>
      </c>
      <c r="AH7" s="215">
        <f t="shared" si="22"/>
        <v>3919050.8300000015</v>
      </c>
      <c r="AI7" s="187">
        <f t="shared" ref="AI7:BN7" si="23">+AI16+AI25+AI34+AI52+AI61+AI79+AI88+AI97+AI106+AI115+AI124+AI133+AI142+AI151+AI160+AI169+AI180+AI189</f>
        <v>7099</v>
      </c>
      <c r="AJ7" s="214">
        <f t="shared" si="23"/>
        <v>384236397.76999998</v>
      </c>
      <c r="AK7" s="187">
        <f t="shared" si="23"/>
        <v>1774</v>
      </c>
      <c r="AL7" s="215">
        <f t="shared" si="23"/>
        <v>2620918.0900000003</v>
      </c>
      <c r="AM7" s="187">
        <f t="shared" si="23"/>
        <v>5441</v>
      </c>
      <c r="AN7" s="214">
        <f t="shared" si="23"/>
        <v>315451267.11000007</v>
      </c>
      <c r="AO7" s="187">
        <f t="shared" si="23"/>
        <v>2083</v>
      </c>
      <c r="AP7" s="215">
        <f t="shared" si="23"/>
        <v>3446138.2500000019</v>
      </c>
      <c r="AQ7" s="187">
        <f t="shared" si="23"/>
        <v>4332</v>
      </c>
      <c r="AR7" s="214">
        <f t="shared" si="23"/>
        <v>253228923.21999997</v>
      </c>
      <c r="AS7" s="187">
        <f t="shared" si="23"/>
        <v>1907</v>
      </c>
      <c r="AT7" s="215">
        <f t="shared" si="23"/>
        <v>3072128.8800000004</v>
      </c>
      <c r="AU7" s="187">
        <f t="shared" si="23"/>
        <v>5162</v>
      </c>
      <c r="AV7" s="214">
        <f t="shared" si="23"/>
        <v>269417040.65999997</v>
      </c>
      <c r="AW7" s="187">
        <f t="shared" si="23"/>
        <v>2052</v>
      </c>
      <c r="AX7" s="215">
        <f t="shared" si="23"/>
        <v>3199897.2500000005</v>
      </c>
      <c r="AY7" s="187">
        <f t="shared" si="23"/>
        <v>5196</v>
      </c>
      <c r="AZ7" s="214">
        <f t="shared" si="23"/>
        <v>274209650.38999999</v>
      </c>
      <c r="BA7" s="187">
        <f t="shared" si="23"/>
        <v>1804</v>
      </c>
      <c r="BB7" s="215">
        <f t="shared" si="23"/>
        <v>2939650.8499999992</v>
      </c>
      <c r="BC7" s="187">
        <f t="shared" si="23"/>
        <v>4709</v>
      </c>
      <c r="BD7" s="214">
        <f t="shared" si="23"/>
        <v>261031406.24000004</v>
      </c>
      <c r="BE7" s="187">
        <f t="shared" si="23"/>
        <v>2133</v>
      </c>
      <c r="BF7" s="215">
        <f t="shared" si="23"/>
        <v>3540987.4800000023</v>
      </c>
      <c r="BG7" s="187">
        <f t="shared" si="23"/>
        <v>4598</v>
      </c>
      <c r="BH7" s="214">
        <f t="shared" si="23"/>
        <v>248366587.92999998</v>
      </c>
      <c r="BI7" s="187">
        <f t="shared" si="23"/>
        <v>1890</v>
      </c>
      <c r="BJ7" s="215">
        <f t="shared" si="23"/>
        <v>3375389.1399999987</v>
      </c>
      <c r="BK7" s="187">
        <f t="shared" si="23"/>
        <v>5290</v>
      </c>
      <c r="BL7" s="214">
        <f t="shared" si="23"/>
        <v>264358374.73999998</v>
      </c>
      <c r="BM7" s="187">
        <f t="shared" si="23"/>
        <v>1712</v>
      </c>
      <c r="BN7" s="215">
        <f t="shared" si="23"/>
        <v>2711564.7699999996</v>
      </c>
      <c r="BO7" s="187">
        <f t="shared" ref="BO7:CT7" si="24">+BO16+BO25+BO34+BO52+BO61+BO79+BO88+BO97+BO106+BO115+BO124+BO133+BO142+BO151+BO160+BO169+BO180+BO189</f>
        <v>5873</v>
      </c>
      <c r="BP7" s="214">
        <f t="shared" si="24"/>
        <v>288773924.03999996</v>
      </c>
      <c r="BQ7" s="187">
        <f t="shared" si="24"/>
        <v>1706</v>
      </c>
      <c r="BR7" s="215">
        <f t="shared" si="24"/>
        <v>3084877.6600000006</v>
      </c>
      <c r="BS7" s="187">
        <f t="shared" si="24"/>
        <v>4802</v>
      </c>
      <c r="BT7" s="214">
        <f t="shared" si="24"/>
        <v>243573717.57999995</v>
      </c>
      <c r="BU7" s="187">
        <f t="shared" si="24"/>
        <v>1859</v>
      </c>
      <c r="BV7" s="215">
        <f t="shared" si="24"/>
        <v>2764948.39</v>
      </c>
      <c r="BW7" s="187">
        <f t="shared" si="24"/>
        <v>4530</v>
      </c>
      <c r="BX7" s="214">
        <f t="shared" si="24"/>
        <v>228937606.42000002</v>
      </c>
      <c r="BY7" s="187">
        <f t="shared" si="24"/>
        <v>1606</v>
      </c>
      <c r="BZ7" s="215">
        <f t="shared" si="24"/>
        <v>2626143.85</v>
      </c>
      <c r="CA7" s="187">
        <f t="shared" si="24"/>
        <v>4803</v>
      </c>
      <c r="CB7" s="214">
        <f t="shared" si="24"/>
        <v>229757523.97999996</v>
      </c>
      <c r="CC7" s="187">
        <f t="shared" si="24"/>
        <v>1936</v>
      </c>
      <c r="CD7" s="215">
        <f t="shared" si="24"/>
        <v>2624438.5899999994</v>
      </c>
      <c r="CE7" s="187">
        <f t="shared" si="24"/>
        <v>4145</v>
      </c>
      <c r="CF7" s="214">
        <f t="shared" si="24"/>
        <v>196321552.43000001</v>
      </c>
      <c r="CG7" s="187">
        <f t="shared" si="24"/>
        <v>1443</v>
      </c>
      <c r="CH7" s="215">
        <f t="shared" si="24"/>
        <v>2075266.2000000002</v>
      </c>
      <c r="CI7" s="187">
        <f t="shared" si="24"/>
        <v>4674</v>
      </c>
      <c r="CJ7" s="214">
        <f t="shared" si="24"/>
        <v>235007449.06999999</v>
      </c>
      <c r="CK7" s="187">
        <f t="shared" si="24"/>
        <v>3326</v>
      </c>
      <c r="CL7" s="215">
        <f t="shared" si="24"/>
        <v>3617324.3699999982</v>
      </c>
      <c r="CM7" s="187">
        <f t="shared" si="24"/>
        <v>6074</v>
      </c>
      <c r="CN7" s="214">
        <f t="shared" si="24"/>
        <v>275876156.22000003</v>
      </c>
      <c r="CO7" s="187">
        <f t="shared" si="24"/>
        <v>3667</v>
      </c>
      <c r="CP7" s="215">
        <f t="shared" si="24"/>
        <v>3905606.3199999989</v>
      </c>
      <c r="CQ7" s="187">
        <f t="shared" si="24"/>
        <v>4930</v>
      </c>
      <c r="CR7" s="214">
        <f t="shared" si="24"/>
        <v>254576856.61999992</v>
      </c>
      <c r="CS7" s="187">
        <f t="shared" si="24"/>
        <v>2020</v>
      </c>
      <c r="CT7" s="215">
        <f t="shared" si="24"/>
        <v>2589653.6599999992</v>
      </c>
      <c r="CU7" s="187">
        <f t="shared" ref="CU7:ED7" si="25">+CU16+CU25+CU34+CU52+CU61+CU79+CU88+CU97+CU106+CU115+CU124+CU133+CU142+CU151+CU160+CU169+CU180+CU189</f>
        <v>4738</v>
      </c>
      <c r="CV7" s="214">
        <f t="shared" si="25"/>
        <v>246670125.19999999</v>
      </c>
      <c r="CW7" s="187">
        <f t="shared" si="25"/>
        <v>2223</v>
      </c>
      <c r="CX7" s="215">
        <f t="shared" si="25"/>
        <v>3075064.14</v>
      </c>
      <c r="CY7" s="187">
        <f t="shared" si="25"/>
        <v>4698</v>
      </c>
      <c r="CZ7" s="214">
        <f t="shared" si="25"/>
        <v>253970116.10000002</v>
      </c>
      <c r="DA7" s="187">
        <f t="shared" si="25"/>
        <v>1749</v>
      </c>
      <c r="DB7" s="215">
        <f t="shared" si="25"/>
        <v>2805921.8299999996</v>
      </c>
      <c r="DC7" s="187">
        <f t="shared" si="25"/>
        <v>4855</v>
      </c>
      <c r="DD7" s="214">
        <f t="shared" si="25"/>
        <v>246829360.09</v>
      </c>
      <c r="DE7" s="187">
        <f t="shared" si="25"/>
        <v>1860</v>
      </c>
      <c r="DF7" s="215">
        <f t="shared" si="25"/>
        <v>2643971.9000000008</v>
      </c>
      <c r="DG7" s="187">
        <f t="shared" si="25"/>
        <v>4304</v>
      </c>
      <c r="DH7" s="214">
        <f t="shared" si="25"/>
        <v>246817712.51999998</v>
      </c>
      <c r="DI7" s="187">
        <f t="shared" si="25"/>
        <v>1577</v>
      </c>
      <c r="DJ7" s="215">
        <f t="shared" si="25"/>
        <v>2780166.9299999992</v>
      </c>
      <c r="DK7" s="187">
        <f t="shared" si="25"/>
        <v>4842</v>
      </c>
      <c r="DL7" s="214">
        <f t="shared" si="25"/>
        <v>270983967.04000008</v>
      </c>
      <c r="DM7" s="187">
        <f t="shared" si="25"/>
        <v>1590</v>
      </c>
      <c r="DN7" s="215">
        <f t="shared" si="25"/>
        <v>3083803.26</v>
      </c>
      <c r="DO7" s="187">
        <f t="shared" si="25"/>
        <v>5163</v>
      </c>
      <c r="DP7" s="214">
        <f t="shared" si="25"/>
        <v>283725876.4000001</v>
      </c>
      <c r="DQ7" s="187">
        <f t="shared" si="25"/>
        <v>1361</v>
      </c>
      <c r="DR7" s="215">
        <f t="shared" si="25"/>
        <v>2483491.5799999996</v>
      </c>
      <c r="DS7" s="187">
        <f t="shared" si="25"/>
        <v>4890</v>
      </c>
      <c r="DT7" s="214">
        <f t="shared" si="25"/>
        <v>266789418.27000004</v>
      </c>
      <c r="DU7" s="187">
        <f t="shared" si="25"/>
        <v>1762</v>
      </c>
      <c r="DV7" s="215">
        <f t="shared" si="25"/>
        <v>3121669.92</v>
      </c>
      <c r="DW7" s="187">
        <f t="shared" si="25"/>
        <v>5516</v>
      </c>
      <c r="DX7" s="214">
        <f t="shared" si="25"/>
        <v>314294294.61000007</v>
      </c>
      <c r="DY7" s="187">
        <f t="shared" si="25"/>
        <v>1666</v>
      </c>
      <c r="DZ7" s="215">
        <f t="shared" si="25"/>
        <v>2409060.7600000007</v>
      </c>
      <c r="EA7" s="187">
        <f t="shared" si="25"/>
        <v>5152</v>
      </c>
      <c r="EB7" s="214">
        <f t="shared" si="25"/>
        <v>278193390.34000003</v>
      </c>
      <c r="EC7" s="187">
        <f t="shared" si="25"/>
        <v>2239</v>
      </c>
      <c r="ED7" s="215">
        <f t="shared" si="25"/>
        <v>2934963.8299999991</v>
      </c>
      <c r="EE7" s="187">
        <f t="shared" si="15"/>
        <v>4943</v>
      </c>
      <c r="EF7" s="187">
        <f t="shared" si="15"/>
        <v>266137987.63</v>
      </c>
      <c r="EG7" s="187">
        <f t="shared" ref="EG7:EH7" si="26">+EG16+EG25+EG34+EG43+EG52+EG61+EG79+EG88+EG97+EG106+EG115+EG124+EG133+EG142+EG151+EG160+EG169+EG180+EG189</f>
        <v>1419</v>
      </c>
      <c r="EH7" s="187">
        <f t="shared" si="26"/>
        <v>2657047.0099999998</v>
      </c>
      <c r="EI7" s="187">
        <f t="shared" ref="EI7:EM7" si="27">+EI16+EI25+EI34+EI43+EI52+EI61+EI70+EI79+EI88+EI97+EI106+EI115+EI124+EI133+EI142+EI151+EI160+EI169+EI180+EI189</f>
        <v>4747</v>
      </c>
      <c r="EJ7" s="214">
        <f t="shared" si="27"/>
        <v>262032078.30999994</v>
      </c>
      <c r="EK7" s="187">
        <f t="shared" si="27"/>
        <v>1807</v>
      </c>
      <c r="EL7" s="215">
        <f t="shared" si="27"/>
        <v>2955124.83</v>
      </c>
      <c r="EM7" s="187">
        <f t="shared" si="27"/>
        <v>4005</v>
      </c>
      <c r="EN7" s="214">
        <f t="shared" ref="EN7:EQ7" si="28">+EN16+EN25+EN34+EN43+EN52+EN61+EN70+EN79+EN88+EN97+EN106+EN115+EN124+EN133+EN142+EN151+EN160+EN169+EN180+EN189</f>
        <v>216248658.15999991</v>
      </c>
      <c r="EO7" s="187">
        <f t="shared" si="28"/>
        <v>1654</v>
      </c>
      <c r="EP7" s="215">
        <f t="shared" si="28"/>
        <v>2893650.0200000009</v>
      </c>
      <c r="EQ7" s="187">
        <f t="shared" si="28"/>
        <v>3335</v>
      </c>
      <c r="ER7" s="214">
        <f t="shared" ref="ER7:EU7" si="29">+ER16+ER25+ER34+ER43+ER52+ER61+ER70+ER79+ER88+ER97+ER106+ER115+ER124+ER133+ER142+ER151+ER160+ER169+ER180+ER189</f>
        <v>193622553.71000001</v>
      </c>
      <c r="ES7" s="187">
        <f t="shared" si="29"/>
        <v>1457</v>
      </c>
      <c r="ET7" s="215">
        <f t="shared" si="29"/>
        <v>2605008.2500000014</v>
      </c>
      <c r="EU7" s="187">
        <f t="shared" si="29"/>
        <v>3469</v>
      </c>
      <c r="EV7" s="214">
        <f t="shared" ref="EV7:EX7" si="30">+EV16+EV25+EV34+EV43+EV52+EV61+EV70+EV79+EV88+EV97+EV106+EV115+EV124+EV133+EV142+EV151+EV160+EV169+EV180+EV189</f>
        <v>192363150.82999995</v>
      </c>
      <c r="EW7" s="187">
        <f t="shared" si="30"/>
        <v>1344</v>
      </c>
      <c r="EX7" s="215">
        <f t="shared" si="30"/>
        <v>1914049.1899999992</v>
      </c>
      <c r="EZ7" s="187">
        <f t="shared" si="7"/>
        <v>5861.75</v>
      </c>
      <c r="FA7" s="214">
        <f t="shared" si="7"/>
        <v>351839050.34166664</v>
      </c>
      <c r="FB7" s="187">
        <f t="shared" si="7"/>
        <v>23253</v>
      </c>
      <c r="FC7" s="215">
        <f t="shared" si="7"/>
        <v>35151603.020000003</v>
      </c>
      <c r="FE7" s="187">
        <f t="shared" si="8"/>
        <v>4968.666666666667</v>
      </c>
      <c r="FF7" s="214">
        <f t="shared" si="8"/>
        <v>250065900.47166666</v>
      </c>
      <c r="FG7" s="187">
        <f t="shared" si="8"/>
        <v>25102</v>
      </c>
      <c r="FH7" s="215">
        <f t="shared" si="8"/>
        <v>35855851.280000001</v>
      </c>
      <c r="FJ7" s="187">
        <f t="shared" si="9"/>
        <v>5785.2999999999993</v>
      </c>
      <c r="FK7" s="214">
        <f t="shared" si="9"/>
        <v>315269298.46700001</v>
      </c>
      <c r="FL7" s="187">
        <f t="shared" ref="FL7:FM7" si="31">SUM(FL16,FL25,FL34,FL43,FL52,FL61,FL79,FL88,FL97,FL106,FL115,FL124,FL133,FL142,FL151,FL160,FL169,FL180,FL189)</f>
        <v>20907</v>
      </c>
      <c r="FM7" s="215">
        <f t="shared" si="31"/>
        <v>33843936.009999998</v>
      </c>
    </row>
    <row r="8" spans="1:169" s="179" customFormat="1" ht="15" outlineLevel="1" x14ac:dyDescent="0.25">
      <c r="A8" s="67"/>
      <c r="B8" s="67" t="s">
        <v>184</v>
      </c>
      <c r="C8" s="186">
        <f t="shared" ref="C8:AH8" si="32">+C17+C26+C35+C53+C62+C80+C89+C98+C107+C116+C125+C134+C143+C152+C161+C170+C181+C190</f>
        <v>0</v>
      </c>
      <c r="D8" s="212">
        <f t="shared" si="32"/>
        <v>0</v>
      </c>
      <c r="E8" s="186">
        <f t="shared" si="32"/>
        <v>2142</v>
      </c>
      <c r="F8" s="213">
        <f t="shared" si="32"/>
        <v>2718630.05</v>
      </c>
      <c r="G8" s="186">
        <f t="shared" si="32"/>
        <v>0</v>
      </c>
      <c r="H8" s="212">
        <f t="shared" si="32"/>
        <v>0</v>
      </c>
      <c r="I8" s="186">
        <f t="shared" si="32"/>
        <v>1102</v>
      </c>
      <c r="J8" s="213">
        <f t="shared" si="32"/>
        <v>1190692.98</v>
      </c>
      <c r="K8" s="186">
        <f t="shared" si="32"/>
        <v>0</v>
      </c>
      <c r="L8" s="212">
        <f t="shared" si="32"/>
        <v>0</v>
      </c>
      <c r="M8" s="186">
        <f t="shared" si="32"/>
        <v>1183</v>
      </c>
      <c r="N8" s="213">
        <f t="shared" si="32"/>
        <v>1155738.0399999993</v>
      </c>
      <c r="O8" s="186">
        <f t="shared" si="32"/>
        <v>0</v>
      </c>
      <c r="P8" s="212">
        <f t="shared" si="32"/>
        <v>0</v>
      </c>
      <c r="Q8" s="186">
        <f t="shared" si="32"/>
        <v>1145</v>
      </c>
      <c r="R8" s="213">
        <f t="shared" si="32"/>
        <v>1054299.6399999997</v>
      </c>
      <c r="S8" s="186">
        <f t="shared" si="32"/>
        <v>0</v>
      </c>
      <c r="T8" s="212">
        <f t="shared" si="32"/>
        <v>0</v>
      </c>
      <c r="U8" s="186">
        <f t="shared" si="32"/>
        <v>2125</v>
      </c>
      <c r="V8" s="213">
        <f t="shared" si="32"/>
        <v>1914468.7499999998</v>
      </c>
      <c r="W8" s="186">
        <f t="shared" si="32"/>
        <v>0</v>
      </c>
      <c r="X8" s="212">
        <f t="shared" si="32"/>
        <v>0</v>
      </c>
      <c r="Y8" s="186">
        <f t="shared" si="32"/>
        <v>959</v>
      </c>
      <c r="Z8" s="213">
        <f t="shared" si="32"/>
        <v>718172.53999999992</v>
      </c>
      <c r="AA8" s="186">
        <f t="shared" si="32"/>
        <v>0</v>
      </c>
      <c r="AB8" s="212">
        <f t="shared" si="32"/>
        <v>0</v>
      </c>
      <c r="AC8" s="186">
        <f t="shared" si="32"/>
        <v>1671</v>
      </c>
      <c r="AD8" s="213">
        <f t="shared" si="32"/>
        <v>1667963.1099999999</v>
      </c>
      <c r="AE8" s="186">
        <f t="shared" si="32"/>
        <v>0</v>
      </c>
      <c r="AF8" s="212">
        <f t="shared" si="32"/>
        <v>0</v>
      </c>
      <c r="AG8" s="186">
        <f t="shared" si="32"/>
        <v>2260</v>
      </c>
      <c r="AH8" s="213">
        <f t="shared" si="32"/>
        <v>1828216.7700000019</v>
      </c>
      <c r="AI8" s="186">
        <f t="shared" ref="AI8:BN8" si="33">+AI17+AI26+AI35+AI53+AI62+AI80+AI89+AI98+AI107+AI116+AI125+AI134+AI143+AI152+AI161+AI170+AI181+AI190</f>
        <v>0</v>
      </c>
      <c r="AJ8" s="212">
        <f t="shared" si="33"/>
        <v>0</v>
      </c>
      <c r="AK8" s="186">
        <f t="shared" si="33"/>
        <v>1331</v>
      </c>
      <c r="AL8" s="213">
        <f t="shared" si="33"/>
        <v>1029040.3599999999</v>
      </c>
      <c r="AM8" s="186">
        <f t="shared" si="33"/>
        <v>0</v>
      </c>
      <c r="AN8" s="212">
        <f t="shared" si="33"/>
        <v>0</v>
      </c>
      <c r="AO8" s="186">
        <f t="shared" si="33"/>
        <v>1648</v>
      </c>
      <c r="AP8" s="213">
        <f t="shared" si="33"/>
        <v>1701995.2000000007</v>
      </c>
      <c r="AQ8" s="186">
        <f t="shared" si="33"/>
        <v>0</v>
      </c>
      <c r="AR8" s="212">
        <f t="shared" si="33"/>
        <v>0</v>
      </c>
      <c r="AS8" s="186">
        <f t="shared" si="33"/>
        <v>1450</v>
      </c>
      <c r="AT8" s="213">
        <f t="shared" si="33"/>
        <v>1291105.51</v>
      </c>
      <c r="AU8" s="186">
        <f t="shared" si="33"/>
        <v>0</v>
      </c>
      <c r="AV8" s="212">
        <f t="shared" si="33"/>
        <v>0</v>
      </c>
      <c r="AW8" s="186">
        <f t="shared" si="33"/>
        <v>1590</v>
      </c>
      <c r="AX8" s="213">
        <f t="shared" si="33"/>
        <v>1402650.17</v>
      </c>
      <c r="AY8" s="186">
        <f t="shared" si="33"/>
        <v>0</v>
      </c>
      <c r="AZ8" s="212">
        <f t="shared" si="33"/>
        <v>0</v>
      </c>
      <c r="BA8" s="186">
        <f t="shared" si="33"/>
        <v>1338</v>
      </c>
      <c r="BB8" s="213">
        <f t="shared" si="33"/>
        <v>1167215.79</v>
      </c>
      <c r="BC8" s="186">
        <f t="shared" si="33"/>
        <v>0</v>
      </c>
      <c r="BD8" s="212">
        <f t="shared" si="33"/>
        <v>0</v>
      </c>
      <c r="BE8" s="186">
        <f t="shared" si="33"/>
        <v>1692</v>
      </c>
      <c r="BF8" s="213">
        <f t="shared" si="33"/>
        <v>1674862.9800000018</v>
      </c>
      <c r="BG8" s="186">
        <f t="shared" si="33"/>
        <v>0</v>
      </c>
      <c r="BH8" s="212">
        <f t="shared" si="33"/>
        <v>0</v>
      </c>
      <c r="BI8" s="186">
        <f t="shared" si="33"/>
        <v>1365</v>
      </c>
      <c r="BJ8" s="213">
        <f t="shared" si="33"/>
        <v>1368876.6899999992</v>
      </c>
      <c r="BK8" s="186">
        <f t="shared" si="33"/>
        <v>0</v>
      </c>
      <c r="BL8" s="212">
        <f t="shared" si="33"/>
        <v>0</v>
      </c>
      <c r="BM8" s="186">
        <f t="shared" si="33"/>
        <v>1205</v>
      </c>
      <c r="BN8" s="213">
        <f t="shared" si="33"/>
        <v>1097360.7499999998</v>
      </c>
      <c r="BO8" s="186">
        <f t="shared" ref="BO8:CT8" si="34">+BO17+BO26+BO35+BO53+BO62+BO80+BO89+BO98+BO107+BO116+BO125+BO134+BO143+BO152+BO161+BO170+BO181+BO190</f>
        <v>0</v>
      </c>
      <c r="BP8" s="212">
        <f t="shared" si="34"/>
        <v>0</v>
      </c>
      <c r="BQ8" s="186">
        <f t="shared" si="34"/>
        <v>1185</v>
      </c>
      <c r="BR8" s="213">
        <f t="shared" si="34"/>
        <v>986089.54</v>
      </c>
      <c r="BS8" s="186">
        <f t="shared" si="34"/>
        <v>0</v>
      </c>
      <c r="BT8" s="212">
        <f t="shared" si="34"/>
        <v>0</v>
      </c>
      <c r="BU8" s="186">
        <f t="shared" si="34"/>
        <v>1429</v>
      </c>
      <c r="BV8" s="213">
        <f t="shared" si="34"/>
        <v>1104136.27</v>
      </c>
      <c r="BW8" s="186">
        <f t="shared" si="34"/>
        <v>0</v>
      </c>
      <c r="BX8" s="212">
        <f t="shared" si="34"/>
        <v>0</v>
      </c>
      <c r="BY8" s="186">
        <f t="shared" si="34"/>
        <v>1129</v>
      </c>
      <c r="BZ8" s="213">
        <f t="shared" si="34"/>
        <v>923634.25</v>
      </c>
      <c r="CA8" s="186">
        <f t="shared" si="34"/>
        <v>0</v>
      </c>
      <c r="CB8" s="212">
        <f t="shared" si="34"/>
        <v>0</v>
      </c>
      <c r="CC8" s="186">
        <f t="shared" si="34"/>
        <v>1474</v>
      </c>
      <c r="CD8" s="213">
        <f t="shared" si="34"/>
        <v>1378210.5299999998</v>
      </c>
      <c r="CE8" s="186">
        <f t="shared" si="34"/>
        <v>0</v>
      </c>
      <c r="CF8" s="212">
        <f t="shared" si="34"/>
        <v>0</v>
      </c>
      <c r="CG8" s="186">
        <f t="shared" si="34"/>
        <v>1045</v>
      </c>
      <c r="CH8" s="213">
        <f t="shared" si="34"/>
        <v>829821.3</v>
      </c>
      <c r="CI8" s="186">
        <f t="shared" si="34"/>
        <v>0</v>
      </c>
      <c r="CJ8" s="212">
        <f t="shared" si="34"/>
        <v>0</v>
      </c>
      <c r="CK8" s="186">
        <f t="shared" si="34"/>
        <v>2909</v>
      </c>
      <c r="CL8" s="213">
        <f t="shared" si="34"/>
        <v>2376522.8599999985</v>
      </c>
      <c r="CM8" s="186">
        <f t="shared" si="34"/>
        <v>0</v>
      </c>
      <c r="CN8" s="212">
        <f t="shared" si="34"/>
        <v>0</v>
      </c>
      <c r="CO8" s="186">
        <f t="shared" si="34"/>
        <v>3273</v>
      </c>
      <c r="CP8" s="213">
        <f t="shared" si="34"/>
        <v>2865995.6099999989</v>
      </c>
      <c r="CQ8" s="186">
        <f t="shared" si="34"/>
        <v>0</v>
      </c>
      <c r="CR8" s="212">
        <f t="shared" si="34"/>
        <v>0</v>
      </c>
      <c r="CS8" s="186">
        <f t="shared" si="34"/>
        <v>1625</v>
      </c>
      <c r="CT8" s="213">
        <f t="shared" si="34"/>
        <v>1555335.1999999993</v>
      </c>
      <c r="CU8" s="186">
        <f t="shared" ref="CU8:ED8" si="35">+CU17+CU26+CU35+CU53+CU62+CU80+CU89+CU98+CU107+CU116+CU125+CU134+CU143+CU152+CU161+CU170+CU181+CU190</f>
        <v>0</v>
      </c>
      <c r="CV8" s="212">
        <f t="shared" si="35"/>
        <v>0</v>
      </c>
      <c r="CW8" s="186">
        <f t="shared" si="35"/>
        <v>1823</v>
      </c>
      <c r="CX8" s="213">
        <f t="shared" si="35"/>
        <v>1734844.23</v>
      </c>
      <c r="CY8" s="186">
        <f t="shared" si="35"/>
        <v>0</v>
      </c>
      <c r="CZ8" s="212">
        <f t="shared" si="35"/>
        <v>0</v>
      </c>
      <c r="DA8" s="186">
        <f t="shared" si="35"/>
        <v>1396</v>
      </c>
      <c r="DB8" s="213">
        <f t="shared" si="35"/>
        <v>1441645.3199999998</v>
      </c>
      <c r="DC8" s="186">
        <f t="shared" si="35"/>
        <v>0</v>
      </c>
      <c r="DD8" s="212">
        <f t="shared" si="35"/>
        <v>0</v>
      </c>
      <c r="DE8" s="186">
        <f t="shared" si="35"/>
        <v>1517</v>
      </c>
      <c r="DF8" s="213">
        <f t="shared" si="35"/>
        <v>1365569.6600000006</v>
      </c>
      <c r="DG8" s="186">
        <f t="shared" si="35"/>
        <v>0</v>
      </c>
      <c r="DH8" s="212">
        <f t="shared" si="35"/>
        <v>0</v>
      </c>
      <c r="DI8" s="186">
        <f t="shared" si="35"/>
        <v>1210</v>
      </c>
      <c r="DJ8" s="213">
        <f t="shared" si="35"/>
        <v>1183925.4499999997</v>
      </c>
      <c r="DK8" s="186">
        <f t="shared" si="35"/>
        <v>0</v>
      </c>
      <c r="DL8" s="212">
        <f t="shared" si="35"/>
        <v>0</v>
      </c>
      <c r="DM8" s="186">
        <f t="shared" si="35"/>
        <v>1170</v>
      </c>
      <c r="DN8" s="213">
        <f t="shared" si="35"/>
        <v>890837.19000000006</v>
      </c>
      <c r="DO8" s="186">
        <f t="shared" si="35"/>
        <v>0</v>
      </c>
      <c r="DP8" s="212">
        <f t="shared" si="35"/>
        <v>0</v>
      </c>
      <c r="DQ8" s="186">
        <f t="shared" si="35"/>
        <v>983</v>
      </c>
      <c r="DR8" s="213">
        <f t="shared" si="35"/>
        <v>725868.41000000015</v>
      </c>
      <c r="DS8" s="186">
        <f t="shared" si="35"/>
        <v>0</v>
      </c>
      <c r="DT8" s="212">
        <f t="shared" si="35"/>
        <v>0</v>
      </c>
      <c r="DU8" s="186">
        <f t="shared" si="35"/>
        <v>1330</v>
      </c>
      <c r="DV8" s="213">
        <f t="shared" si="35"/>
        <v>1093852.4300000002</v>
      </c>
      <c r="DW8" s="186">
        <f t="shared" si="35"/>
        <v>0</v>
      </c>
      <c r="DX8" s="212">
        <f t="shared" si="35"/>
        <v>0</v>
      </c>
      <c r="DY8" s="186">
        <f t="shared" si="35"/>
        <v>1281</v>
      </c>
      <c r="DZ8" s="213">
        <f t="shared" si="35"/>
        <v>1114603.7000000007</v>
      </c>
      <c r="EA8" s="186">
        <f t="shared" si="35"/>
        <v>0</v>
      </c>
      <c r="EB8" s="212">
        <f t="shared" si="35"/>
        <v>0</v>
      </c>
      <c r="EC8" s="186">
        <f t="shared" si="35"/>
        <v>1840</v>
      </c>
      <c r="ED8" s="213">
        <f t="shared" si="35"/>
        <v>1328310.5299999996</v>
      </c>
      <c r="EE8" s="186">
        <f t="shared" si="15"/>
        <v>0</v>
      </c>
      <c r="EF8" s="186">
        <f t="shared" si="15"/>
        <v>0</v>
      </c>
      <c r="EG8" s="186">
        <f t="shared" ref="EG8:EH8" si="36">+EG17+EG26+EG35+EG44+EG53+EG62+EG80+EG89+EG98+EG107+EG116+EG125+EG134+EG143+EG152+EG161+EG170+EG181+EG190</f>
        <v>1025</v>
      </c>
      <c r="EH8" s="186">
        <f t="shared" si="36"/>
        <v>1007242.6199999999</v>
      </c>
      <c r="EI8" s="186">
        <f t="shared" ref="EI8:EM8" si="37">+EI17+EI26+EI35+EI44+EI53+EI62+EI71+EI80+EI89+EI98+EI107+EI116+EI125+EI134+EI143+EI152+EI161+EI170+EI181+EI190</f>
        <v>0</v>
      </c>
      <c r="EJ8" s="212">
        <f t="shared" si="37"/>
        <v>0</v>
      </c>
      <c r="EK8" s="186">
        <f t="shared" si="37"/>
        <v>1403</v>
      </c>
      <c r="EL8" s="213">
        <f t="shared" si="37"/>
        <v>1312777.2200000002</v>
      </c>
      <c r="EM8" s="420">
        <f t="shared" si="37"/>
        <v>0</v>
      </c>
      <c r="EN8" s="421">
        <f t="shared" ref="EN8:EQ8" si="38">+EN17+EN26+EN35+EN44+EN53+EN62+EN71+EN80+EN89+EN98+EN107+EN116+EN125+EN134+EN143+EN152+EN161+EN170+EN181+EN190</f>
        <v>0</v>
      </c>
      <c r="EO8" s="420">
        <f t="shared" si="38"/>
        <v>1268</v>
      </c>
      <c r="EP8" s="422">
        <f t="shared" si="38"/>
        <v>1199341.2700000003</v>
      </c>
      <c r="EQ8" s="420">
        <f t="shared" si="38"/>
        <v>0</v>
      </c>
      <c r="ER8" s="421">
        <f t="shared" ref="ER8:EU8" si="39">+ER17+ER26+ER35+ER44+ER53+ER62+ER71+ER80+ER89+ER98+ER107+ER116+ER125+ER134+ER143+ER152+ER161+ER170+ER181+ER190</f>
        <v>0</v>
      </c>
      <c r="ES8" s="420">
        <f t="shared" si="39"/>
        <v>1131</v>
      </c>
      <c r="ET8" s="422">
        <f t="shared" si="39"/>
        <v>1222887.8600000013</v>
      </c>
      <c r="EU8" s="420">
        <f t="shared" si="39"/>
        <v>0</v>
      </c>
      <c r="EV8" s="421">
        <f t="shared" ref="EV8:EX8" si="40">+EV17+EV26+EV35+EV44+EV53+EV62+EV71+EV80+EV89+EV98+EV107+EV116+EV125+EV134+EV143+EV152+EV161+EV170+EV181+EV190</f>
        <v>0</v>
      </c>
      <c r="EW8" s="420">
        <f t="shared" si="40"/>
        <v>1030</v>
      </c>
      <c r="EX8" s="422">
        <f t="shared" si="40"/>
        <v>863025.73999999953</v>
      </c>
      <c r="EZ8" s="186">
        <f t="shared" si="7"/>
        <v>0</v>
      </c>
      <c r="FA8" s="212">
        <f t="shared" si="7"/>
        <v>0</v>
      </c>
      <c r="FB8" s="186">
        <f t="shared" si="7"/>
        <v>18606</v>
      </c>
      <c r="FC8" s="213">
        <f t="shared" si="7"/>
        <v>17672973.119999997</v>
      </c>
      <c r="FE8" s="186">
        <f t="shared" si="8"/>
        <v>0</v>
      </c>
      <c r="FF8" s="212">
        <f t="shared" si="8"/>
        <v>0</v>
      </c>
      <c r="FG8" s="186">
        <f t="shared" si="8"/>
        <v>19669</v>
      </c>
      <c r="FH8" s="213">
        <f t="shared" si="8"/>
        <v>17328061.769999996</v>
      </c>
      <c r="FJ8" s="186">
        <f t="shared" si="9"/>
        <v>0</v>
      </c>
      <c r="FK8" s="212">
        <f t="shared" si="9"/>
        <v>0</v>
      </c>
      <c r="FL8" s="186">
        <f t="shared" ref="FL8:FM8" si="41">SUM(FL17,FL26,FL35,FL44,FL53,FL62,FL80,FL89,FL98,FL107,FL116,FL125,FL134,FL143,FL152,FL161,FL170,FL181,FL190)</f>
        <v>16246</v>
      </c>
      <c r="FM8" s="213">
        <f t="shared" si="41"/>
        <v>14398818.030000001</v>
      </c>
    </row>
    <row r="9" spans="1:169" ht="15" outlineLevel="1" x14ac:dyDescent="0.25">
      <c r="B9" s="67" t="s">
        <v>185</v>
      </c>
      <c r="C9" s="186">
        <f t="shared" ref="C9:AH9" si="42">+C18+C27+C36+C54+C63+C81+C90+C99+C108+C117+C126+C135+C144+C153+C162+C171+C182+C191</f>
        <v>0</v>
      </c>
      <c r="D9" s="212">
        <f t="shared" si="42"/>
        <v>0</v>
      </c>
      <c r="E9" s="186">
        <f t="shared" si="42"/>
        <v>385</v>
      </c>
      <c r="F9" s="213">
        <f t="shared" si="42"/>
        <v>1074431.42</v>
      </c>
      <c r="G9" s="186">
        <f t="shared" si="42"/>
        <v>0</v>
      </c>
      <c r="H9" s="212">
        <f t="shared" si="42"/>
        <v>0</v>
      </c>
      <c r="I9" s="186">
        <f t="shared" si="42"/>
        <v>304</v>
      </c>
      <c r="J9" s="213">
        <f t="shared" si="42"/>
        <v>967019.42999999993</v>
      </c>
      <c r="K9" s="186">
        <f t="shared" si="42"/>
        <v>0</v>
      </c>
      <c r="L9" s="212">
        <f t="shared" si="42"/>
        <v>0</v>
      </c>
      <c r="M9" s="186">
        <f t="shared" si="42"/>
        <v>259</v>
      </c>
      <c r="N9" s="213">
        <f t="shared" si="42"/>
        <v>863892.97999999986</v>
      </c>
      <c r="O9" s="186">
        <f t="shared" si="42"/>
        <v>0</v>
      </c>
      <c r="P9" s="212">
        <f t="shared" si="42"/>
        <v>0</v>
      </c>
      <c r="Q9" s="186">
        <f t="shared" si="42"/>
        <v>277</v>
      </c>
      <c r="R9" s="213">
        <f t="shared" si="42"/>
        <v>1131242.3499999999</v>
      </c>
      <c r="S9" s="186">
        <f t="shared" si="42"/>
        <v>0</v>
      </c>
      <c r="T9" s="212">
        <f t="shared" si="42"/>
        <v>0</v>
      </c>
      <c r="U9" s="186">
        <f t="shared" si="42"/>
        <v>346</v>
      </c>
      <c r="V9" s="213">
        <f t="shared" si="42"/>
        <v>1456086.31</v>
      </c>
      <c r="W9" s="186">
        <f t="shared" si="42"/>
        <v>0</v>
      </c>
      <c r="X9" s="212">
        <f t="shared" si="42"/>
        <v>0</v>
      </c>
      <c r="Y9" s="186">
        <f t="shared" si="42"/>
        <v>400</v>
      </c>
      <c r="Z9" s="213">
        <f t="shared" si="42"/>
        <v>1588898.3099999998</v>
      </c>
      <c r="AA9" s="186">
        <f t="shared" si="42"/>
        <v>0</v>
      </c>
      <c r="AB9" s="212">
        <f t="shared" si="42"/>
        <v>0</v>
      </c>
      <c r="AC9" s="186">
        <f t="shared" si="42"/>
        <v>412</v>
      </c>
      <c r="AD9" s="213">
        <f t="shared" si="42"/>
        <v>1391933.8099999998</v>
      </c>
      <c r="AE9" s="186">
        <f t="shared" si="42"/>
        <v>0</v>
      </c>
      <c r="AF9" s="212">
        <f t="shared" si="42"/>
        <v>0</v>
      </c>
      <c r="AG9" s="186">
        <f t="shared" si="42"/>
        <v>467</v>
      </c>
      <c r="AH9" s="213">
        <f t="shared" si="42"/>
        <v>2090834.0599999998</v>
      </c>
      <c r="AI9" s="186">
        <f t="shared" ref="AI9:BN9" si="43">+AI18+AI27+AI36+AI54+AI63+AI81+AI90+AI99+AI108+AI117+AI126+AI135+AI144+AI153+AI162+AI171+AI182+AI191</f>
        <v>0</v>
      </c>
      <c r="AJ9" s="212">
        <f t="shared" si="43"/>
        <v>0</v>
      </c>
      <c r="AK9" s="186">
        <f t="shared" si="43"/>
        <v>443</v>
      </c>
      <c r="AL9" s="213">
        <f t="shared" si="43"/>
        <v>1591877.73</v>
      </c>
      <c r="AM9" s="186">
        <f t="shared" si="43"/>
        <v>0</v>
      </c>
      <c r="AN9" s="212">
        <f t="shared" si="43"/>
        <v>0</v>
      </c>
      <c r="AO9" s="186">
        <f t="shared" si="43"/>
        <v>435</v>
      </c>
      <c r="AP9" s="213">
        <f t="shared" si="43"/>
        <v>1744143.05</v>
      </c>
      <c r="AQ9" s="186">
        <f t="shared" si="43"/>
        <v>0</v>
      </c>
      <c r="AR9" s="212">
        <f t="shared" si="43"/>
        <v>0</v>
      </c>
      <c r="AS9" s="186">
        <f t="shared" si="43"/>
        <v>457</v>
      </c>
      <c r="AT9" s="213">
        <f t="shared" si="43"/>
        <v>1781023.37</v>
      </c>
      <c r="AU9" s="186">
        <f t="shared" si="43"/>
        <v>0</v>
      </c>
      <c r="AV9" s="212">
        <f t="shared" si="43"/>
        <v>0</v>
      </c>
      <c r="AW9" s="186">
        <f t="shared" si="43"/>
        <v>462</v>
      </c>
      <c r="AX9" s="213">
        <f t="shared" si="43"/>
        <v>1797247.08</v>
      </c>
      <c r="AY9" s="186">
        <f t="shared" si="43"/>
        <v>0</v>
      </c>
      <c r="AZ9" s="212">
        <f t="shared" si="43"/>
        <v>0</v>
      </c>
      <c r="BA9" s="186">
        <f t="shared" si="43"/>
        <v>466</v>
      </c>
      <c r="BB9" s="213">
        <f t="shared" si="43"/>
        <v>1772435.06</v>
      </c>
      <c r="BC9" s="186">
        <f t="shared" si="43"/>
        <v>0</v>
      </c>
      <c r="BD9" s="212">
        <f t="shared" si="43"/>
        <v>0</v>
      </c>
      <c r="BE9" s="186">
        <f t="shared" si="43"/>
        <v>441</v>
      </c>
      <c r="BF9" s="213">
        <f t="shared" si="43"/>
        <v>1866124.5000000002</v>
      </c>
      <c r="BG9" s="186">
        <f t="shared" si="43"/>
        <v>0</v>
      </c>
      <c r="BH9" s="212">
        <f t="shared" si="43"/>
        <v>0</v>
      </c>
      <c r="BI9" s="186">
        <f t="shared" si="43"/>
        <v>525</v>
      </c>
      <c r="BJ9" s="213">
        <f t="shared" si="43"/>
        <v>2006512.45</v>
      </c>
      <c r="BK9" s="186">
        <f t="shared" si="43"/>
        <v>0</v>
      </c>
      <c r="BL9" s="212">
        <f t="shared" si="43"/>
        <v>0</v>
      </c>
      <c r="BM9" s="186">
        <f t="shared" si="43"/>
        <v>507</v>
      </c>
      <c r="BN9" s="213">
        <f t="shared" si="43"/>
        <v>1614204.02</v>
      </c>
      <c r="BO9" s="186">
        <f t="shared" ref="BO9:CT9" si="44">+BO18+BO27+BO36+BO54+BO63+BO81+BO90+BO99+BO108+BO117+BO126+BO135+BO144+BO153+BO162+BO171+BO182+BO191</f>
        <v>0</v>
      </c>
      <c r="BP9" s="212">
        <f t="shared" si="44"/>
        <v>0</v>
      </c>
      <c r="BQ9" s="186">
        <f t="shared" si="44"/>
        <v>521</v>
      </c>
      <c r="BR9" s="213">
        <f t="shared" si="44"/>
        <v>2098788.12</v>
      </c>
      <c r="BS9" s="186">
        <f t="shared" si="44"/>
        <v>0</v>
      </c>
      <c r="BT9" s="212">
        <f t="shared" si="44"/>
        <v>0</v>
      </c>
      <c r="BU9" s="186">
        <f t="shared" si="44"/>
        <v>430</v>
      </c>
      <c r="BV9" s="213">
        <f t="shared" si="44"/>
        <v>1660812.1200000003</v>
      </c>
      <c r="BW9" s="186">
        <f t="shared" si="44"/>
        <v>0</v>
      </c>
      <c r="BX9" s="212">
        <f t="shared" si="44"/>
        <v>0</v>
      </c>
      <c r="BY9" s="186">
        <f t="shared" si="44"/>
        <v>477</v>
      </c>
      <c r="BZ9" s="213">
        <f t="shared" si="44"/>
        <v>1702509.5999999999</v>
      </c>
      <c r="CA9" s="186">
        <f t="shared" si="44"/>
        <v>0</v>
      </c>
      <c r="CB9" s="212">
        <f t="shared" si="44"/>
        <v>0</v>
      </c>
      <c r="CC9" s="186">
        <f t="shared" si="44"/>
        <v>462</v>
      </c>
      <c r="CD9" s="213">
        <f t="shared" si="44"/>
        <v>1246228.06</v>
      </c>
      <c r="CE9" s="186">
        <f t="shared" si="44"/>
        <v>0</v>
      </c>
      <c r="CF9" s="212">
        <f t="shared" si="44"/>
        <v>0</v>
      </c>
      <c r="CG9" s="186">
        <f t="shared" si="44"/>
        <v>398</v>
      </c>
      <c r="CH9" s="213">
        <f t="shared" si="44"/>
        <v>1245444.8999999999</v>
      </c>
      <c r="CI9" s="186">
        <f t="shared" si="44"/>
        <v>0</v>
      </c>
      <c r="CJ9" s="212">
        <f t="shared" si="44"/>
        <v>0</v>
      </c>
      <c r="CK9" s="186">
        <f t="shared" si="44"/>
        <v>417</v>
      </c>
      <c r="CL9" s="213">
        <f t="shared" si="44"/>
        <v>1240801.5100000002</v>
      </c>
      <c r="CM9" s="186">
        <f t="shared" si="44"/>
        <v>0</v>
      </c>
      <c r="CN9" s="212">
        <f t="shared" si="44"/>
        <v>0</v>
      </c>
      <c r="CO9" s="186">
        <f t="shared" si="44"/>
        <v>394</v>
      </c>
      <c r="CP9" s="213">
        <f t="shared" si="44"/>
        <v>1039610.71</v>
      </c>
      <c r="CQ9" s="186">
        <f t="shared" si="44"/>
        <v>0</v>
      </c>
      <c r="CR9" s="212">
        <f t="shared" si="44"/>
        <v>0</v>
      </c>
      <c r="CS9" s="186">
        <f t="shared" si="44"/>
        <v>395</v>
      </c>
      <c r="CT9" s="213">
        <f t="shared" si="44"/>
        <v>1034318.4600000001</v>
      </c>
      <c r="CU9" s="186">
        <f t="shared" ref="CU9:ED9" si="45">+CU18+CU27+CU36+CU54+CU63+CU81+CU90+CU99+CU108+CU117+CU126+CU135+CU144+CU153+CU162+CU171+CU182+CU191</f>
        <v>0</v>
      </c>
      <c r="CV9" s="212">
        <f t="shared" si="45"/>
        <v>0</v>
      </c>
      <c r="CW9" s="186">
        <f t="shared" si="45"/>
        <v>400</v>
      </c>
      <c r="CX9" s="213">
        <f t="shared" si="45"/>
        <v>1340219.9100000001</v>
      </c>
      <c r="CY9" s="186">
        <f t="shared" si="45"/>
        <v>0</v>
      </c>
      <c r="CZ9" s="212">
        <f t="shared" si="45"/>
        <v>0</v>
      </c>
      <c r="DA9" s="186">
        <f t="shared" si="45"/>
        <v>353</v>
      </c>
      <c r="DB9" s="213">
        <f t="shared" si="45"/>
        <v>1364276.51</v>
      </c>
      <c r="DC9" s="186">
        <f t="shared" si="45"/>
        <v>0</v>
      </c>
      <c r="DD9" s="212">
        <f t="shared" si="45"/>
        <v>0</v>
      </c>
      <c r="DE9" s="186">
        <f t="shared" si="45"/>
        <v>343</v>
      </c>
      <c r="DF9" s="213">
        <f t="shared" si="45"/>
        <v>1278402.24</v>
      </c>
      <c r="DG9" s="186">
        <f t="shared" si="45"/>
        <v>0</v>
      </c>
      <c r="DH9" s="212">
        <f t="shared" si="45"/>
        <v>0</v>
      </c>
      <c r="DI9" s="186">
        <f t="shared" si="45"/>
        <v>367</v>
      </c>
      <c r="DJ9" s="213">
        <f t="shared" si="45"/>
        <v>1596241.4800000002</v>
      </c>
      <c r="DK9" s="186">
        <f t="shared" si="45"/>
        <v>0</v>
      </c>
      <c r="DL9" s="212">
        <f t="shared" si="45"/>
        <v>0</v>
      </c>
      <c r="DM9" s="186">
        <f t="shared" si="45"/>
        <v>420</v>
      </c>
      <c r="DN9" s="213">
        <f t="shared" si="45"/>
        <v>2192966.0700000003</v>
      </c>
      <c r="DO9" s="186">
        <f t="shared" si="45"/>
        <v>0</v>
      </c>
      <c r="DP9" s="212">
        <f t="shared" si="45"/>
        <v>0</v>
      </c>
      <c r="DQ9" s="186">
        <f t="shared" si="45"/>
        <v>378</v>
      </c>
      <c r="DR9" s="213">
        <f t="shared" si="45"/>
        <v>1757623.17</v>
      </c>
      <c r="DS9" s="186">
        <f t="shared" si="45"/>
        <v>0</v>
      </c>
      <c r="DT9" s="212">
        <f t="shared" si="45"/>
        <v>0</v>
      </c>
      <c r="DU9" s="186">
        <f t="shared" si="45"/>
        <v>432</v>
      </c>
      <c r="DV9" s="213">
        <f t="shared" si="45"/>
        <v>2027817.4899999998</v>
      </c>
      <c r="DW9" s="186">
        <f t="shared" si="45"/>
        <v>0</v>
      </c>
      <c r="DX9" s="212">
        <f t="shared" si="45"/>
        <v>0</v>
      </c>
      <c r="DY9" s="186">
        <f t="shared" si="45"/>
        <v>385</v>
      </c>
      <c r="DZ9" s="213">
        <f t="shared" si="45"/>
        <v>1294457.06</v>
      </c>
      <c r="EA9" s="186">
        <f t="shared" si="45"/>
        <v>0</v>
      </c>
      <c r="EB9" s="212">
        <f t="shared" si="45"/>
        <v>0</v>
      </c>
      <c r="EC9" s="186">
        <f t="shared" si="45"/>
        <v>399</v>
      </c>
      <c r="ED9" s="213">
        <f t="shared" si="45"/>
        <v>1606653.3</v>
      </c>
      <c r="EE9" s="186">
        <f t="shared" si="15"/>
        <v>0</v>
      </c>
      <c r="EF9" s="186">
        <f t="shared" si="15"/>
        <v>0</v>
      </c>
      <c r="EG9" s="186">
        <f t="shared" ref="EG9:EH9" si="46">+EG18+EG27+EG36+EG45+EG54+EG63+EG81+EG90+EG99+EG108+EG117+EG126+EG135+EG144+EG153+EG162+EG171+EG182+EG191</f>
        <v>394</v>
      </c>
      <c r="EH9" s="186">
        <f t="shared" si="46"/>
        <v>1649804.39</v>
      </c>
      <c r="EI9" s="186">
        <f t="shared" ref="EI9:EM9" si="47">+EI18+EI27+EI36+EI45+EI54+EI63+EI72+EI81+EI90+EI99+EI108+EI117+EI126+EI135+EI144+EI153+EI162+EI171+EI182+EI191</f>
        <v>0</v>
      </c>
      <c r="EJ9" s="212">
        <f t="shared" si="47"/>
        <v>0</v>
      </c>
      <c r="EK9" s="186">
        <f t="shared" si="47"/>
        <v>404</v>
      </c>
      <c r="EL9" s="213">
        <f t="shared" si="47"/>
        <v>1642347.61</v>
      </c>
      <c r="EM9" s="420">
        <f t="shared" si="47"/>
        <v>0</v>
      </c>
      <c r="EN9" s="421">
        <f t="shared" ref="EN9:EQ9" si="48">+EN18+EN27+EN36+EN45+EN54+EN63+EN72+EN81+EN90+EN99+EN108+EN117+EN126+EN135+EN144+EN153+EN162+EN171+EN182+EN191</f>
        <v>0</v>
      </c>
      <c r="EO9" s="420">
        <f t="shared" si="48"/>
        <v>386</v>
      </c>
      <c r="EP9" s="422">
        <f t="shared" si="48"/>
        <v>1694308.7499999998</v>
      </c>
      <c r="EQ9" s="420">
        <f t="shared" si="48"/>
        <v>0</v>
      </c>
      <c r="ER9" s="421">
        <f t="shared" ref="ER9:EU9" si="49">+ER18+ER27+ER36+ER45+ER54+ER63+ER72+ER81+ER90+ER99+ER108+ER117+ER126+ER135+ER144+ER153+ER162+ER171+ER182+ER191</f>
        <v>0</v>
      </c>
      <c r="ES9" s="420">
        <f t="shared" si="49"/>
        <v>326</v>
      </c>
      <c r="ET9" s="422">
        <f t="shared" si="49"/>
        <v>1382120.3900000001</v>
      </c>
      <c r="EU9" s="420">
        <f t="shared" si="49"/>
        <v>0</v>
      </c>
      <c r="EV9" s="421">
        <f t="shared" ref="EV9:EX9" si="50">+EV18+EV27+EV36+EV45+EV54+EV63+EV72+EV81+EV90+EV99+EV108+EV117+EV126+EV135+EV144+EV153+EV162+EV171+EV182+EV191</f>
        <v>0</v>
      </c>
      <c r="EW9" s="420">
        <f t="shared" si="50"/>
        <v>314</v>
      </c>
      <c r="EX9" s="422">
        <f t="shared" si="50"/>
        <v>1051023.4499999997</v>
      </c>
      <c r="EZ9" s="186">
        <f t="shared" si="7"/>
        <v>0</v>
      </c>
      <c r="FA9" s="212">
        <f t="shared" si="7"/>
        <v>0</v>
      </c>
      <c r="FB9" s="186">
        <f t="shared" si="7"/>
        <v>4647</v>
      </c>
      <c r="FC9" s="213">
        <f t="shared" si="7"/>
        <v>17478629.900000002</v>
      </c>
      <c r="FE9" s="186">
        <f t="shared" si="8"/>
        <v>0</v>
      </c>
      <c r="FF9" s="212">
        <f t="shared" si="8"/>
        <v>0</v>
      </c>
      <c r="FG9" s="186">
        <f t="shared" si="8"/>
        <v>5433</v>
      </c>
      <c r="FH9" s="213">
        <f t="shared" si="8"/>
        <v>18527789.509999998</v>
      </c>
      <c r="FJ9" s="186">
        <f t="shared" si="9"/>
        <v>0</v>
      </c>
      <c r="FK9" s="212">
        <f t="shared" si="9"/>
        <v>0</v>
      </c>
      <c r="FL9" s="186">
        <f t="shared" ref="FL9:FM9" si="51">SUM(FL18,FL27,FL36,FL45,FL54,FL63,FL81,FL90,FL99,FL108,FL117,FL126,FL135,FL144,FL153,FL162,FL171,FL182,FL191)</f>
        <v>4661</v>
      </c>
      <c r="FM9" s="213">
        <f t="shared" si="51"/>
        <v>19445117.979999997</v>
      </c>
    </row>
    <row r="10" spans="1:169" outlineLevel="1" x14ac:dyDescent="0.2">
      <c r="B10" s="179" t="s">
        <v>186</v>
      </c>
      <c r="C10" s="187">
        <f t="shared" ref="C10:AH10" si="52">+C19+C28+C37+C55+C64+C82+C91+C100+C109+C118+C127+C136+C145+C154+C163+C172+C183+C192</f>
        <v>37041</v>
      </c>
      <c r="D10" s="214">
        <f t="shared" si="52"/>
        <v>1491068344.2100005</v>
      </c>
      <c r="E10" s="187">
        <f t="shared" si="52"/>
        <v>845</v>
      </c>
      <c r="F10" s="215">
        <f t="shared" si="52"/>
        <v>740999.67999999993</v>
      </c>
      <c r="G10" s="187">
        <f t="shared" si="52"/>
        <v>37361</v>
      </c>
      <c r="H10" s="214">
        <f t="shared" si="52"/>
        <v>1520270444.8900003</v>
      </c>
      <c r="I10" s="187">
        <f t="shared" si="52"/>
        <v>988</v>
      </c>
      <c r="J10" s="215">
        <f t="shared" si="52"/>
        <v>1083643.83</v>
      </c>
      <c r="K10" s="187">
        <f t="shared" si="52"/>
        <v>37101</v>
      </c>
      <c r="L10" s="214">
        <f t="shared" si="52"/>
        <v>1501917317.5100005</v>
      </c>
      <c r="M10" s="187">
        <f t="shared" si="52"/>
        <v>822</v>
      </c>
      <c r="N10" s="215">
        <f t="shared" si="52"/>
        <v>876748.16</v>
      </c>
      <c r="O10" s="187">
        <f t="shared" si="52"/>
        <v>36247</v>
      </c>
      <c r="P10" s="214">
        <f t="shared" si="52"/>
        <v>1457749685.5500021</v>
      </c>
      <c r="Q10" s="187">
        <f t="shared" si="52"/>
        <v>863</v>
      </c>
      <c r="R10" s="215">
        <f t="shared" si="52"/>
        <v>883621.31000000029</v>
      </c>
      <c r="S10" s="187">
        <f t="shared" si="52"/>
        <v>35163</v>
      </c>
      <c r="T10" s="214">
        <f t="shared" si="52"/>
        <v>1370310434.3200002</v>
      </c>
      <c r="U10" s="187">
        <f t="shared" si="52"/>
        <v>1270</v>
      </c>
      <c r="V10" s="215">
        <f t="shared" si="52"/>
        <v>1247118.69</v>
      </c>
      <c r="W10" s="187">
        <f t="shared" si="52"/>
        <v>34965</v>
      </c>
      <c r="X10" s="214">
        <f t="shared" si="52"/>
        <v>1355041249.6300006</v>
      </c>
      <c r="Y10" s="187">
        <f t="shared" si="52"/>
        <v>838</v>
      </c>
      <c r="Z10" s="215">
        <f t="shared" si="52"/>
        <v>943028.6399999999</v>
      </c>
      <c r="AA10" s="187">
        <f t="shared" si="52"/>
        <v>39182</v>
      </c>
      <c r="AB10" s="214">
        <f t="shared" si="52"/>
        <v>1626265606.779999</v>
      </c>
      <c r="AC10" s="187">
        <f t="shared" si="52"/>
        <v>897</v>
      </c>
      <c r="AD10" s="215">
        <f t="shared" si="52"/>
        <v>910549.83000000007</v>
      </c>
      <c r="AE10" s="187">
        <f t="shared" si="52"/>
        <v>40686</v>
      </c>
      <c r="AF10" s="214">
        <f t="shared" si="52"/>
        <v>1717554430.3000007</v>
      </c>
      <c r="AG10" s="187">
        <f t="shared" si="52"/>
        <v>1024</v>
      </c>
      <c r="AH10" s="215">
        <f t="shared" si="52"/>
        <v>1193321.1399999999</v>
      </c>
      <c r="AI10" s="187">
        <f t="shared" ref="AI10:BN10" si="53">+AI19+AI28+AI37+AI55+AI64+AI82+AI91+AI100+AI109+AI118+AI127+AI136+AI145+AI154+AI163+AI172+AI183+AI192</f>
        <v>42007</v>
      </c>
      <c r="AJ10" s="214">
        <f t="shared" si="53"/>
        <v>1776207029.2900014</v>
      </c>
      <c r="AK10" s="187">
        <f t="shared" si="53"/>
        <v>1048</v>
      </c>
      <c r="AL10" s="215">
        <f t="shared" si="53"/>
        <v>1258650.98</v>
      </c>
      <c r="AM10" s="187">
        <f t="shared" si="53"/>
        <v>42330</v>
      </c>
      <c r="AN10" s="214">
        <f t="shared" si="53"/>
        <v>1792648184.2200012</v>
      </c>
      <c r="AO10" s="187">
        <f t="shared" si="53"/>
        <v>1651</v>
      </c>
      <c r="AP10" s="215">
        <f t="shared" si="53"/>
        <v>1708649.1500000004</v>
      </c>
      <c r="AQ10" s="187">
        <f t="shared" si="53"/>
        <v>40902</v>
      </c>
      <c r="AR10" s="214">
        <f t="shared" si="53"/>
        <v>1737809234.5000005</v>
      </c>
      <c r="AS10" s="187">
        <f t="shared" si="53"/>
        <v>1263</v>
      </c>
      <c r="AT10" s="215">
        <f t="shared" si="53"/>
        <v>1487017.9299999997</v>
      </c>
      <c r="AU10" s="187">
        <f t="shared" si="53"/>
        <v>42439</v>
      </c>
      <c r="AV10" s="214">
        <f t="shared" si="53"/>
        <v>1802068216.8100009</v>
      </c>
      <c r="AW10" s="187">
        <f t="shared" si="53"/>
        <v>1257</v>
      </c>
      <c r="AX10" s="215">
        <f t="shared" si="53"/>
        <v>1562037.1900000002</v>
      </c>
      <c r="AY10" s="187">
        <f t="shared" si="53"/>
        <v>44637</v>
      </c>
      <c r="AZ10" s="214">
        <f t="shared" si="53"/>
        <v>1886291621.8899958</v>
      </c>
      <c r="BA10" s="187">
        <f t="shared" si="53"/>
        <v>1197</v>
      </c>
      <c r="BB10" s="215">
        <f t="shared" si="53"/>
        <v>1381561.93</v>
      </c>
      <c r="BC10" s="187">
        <f t="shared" si="53"/>
        <v>44904</v>
      </c>
      <c r="BD10" s="214">
        <f t="shared" si="53"/>
        <v>1895033491.7999992</v>
      </c>
      <c r="BE10" s="187">
        <f t="shared" si="53"/>
        <v>1268</v>
      </c>
      <c r="BF10" s="215">
        <f t="shared" si="53"/>
        <v>1356669.3199999998</v>
      </c>
      <c r="BG10" s="187">
        <f t="shared" si="53"/>
        <v>45073</v>
      </c>
      <c r="BH10" s="214">
        <f t="shared" si="53"/>
        <v>1893909406.7400012</v>
      </c>
      <c r="BI10" s="187">
        <f t="shared" si="53"/>
        <v>1073</v>
      </c>
      <c r="BJ10" s="215">
        <f t="shared" si="53"/>
        <v>1397850.77</v>
      </c>
      <c r="BK10" s="187">
        <f t="shared" si="53"/>
        <v>45422</v>
      </c>
      <c r="BL10" s="214">
        <f t="shared" si="53"/>
        <v>1896889626.4399996</v>
      </c>
      <c r="BM10" s="187">
        <f t="shared" si="53"/>
        <v>1590</v>
      </c>
      <c r="BN10" s="215">
        <f t="shared" si="53"/>
        <v>1478411.0700000003</v>
      </c>
      <c r="BO10" s="187">
        <f t="shared" ref="BO10:CT10" si="54">+BO19+BO28+BO37+BO55+BO64+BO82+BO91+BO100+BO109+BO118+BO127+BO136+BO145+BO154+BO163+BO172+BO183+BO192</f>
        <v>46626</v>
      </c>
      <c r="BP10" s="214">
        <f t="shared" si="54"/>
        <v>1961962391.3799996</v>
      </c>
      <c r="BQ10" s="187">
        <f t="shared" si="54"/>
        <v>1557</v>
      </c>
      <c r="BR10" s="215">
        <f t="shared" si="54"/>
        <v>1632728.0600000005</v>
      </c>
      <c r="BS10" s="187">
        <f t="shared" si="54"/>
        <v>44591</v>
      </c>
      <c r="BT10" s="214">
        <f t="shared" si="54"/>
        <v>1972286959.25</v>
      </c>
      <c r="BU10" s="187">
        <f t="shared" si="54"/>
        <v>1530</v>
      </c>
      <c r="BV10" s="215">
        <f t="shared" si="54"/>
        <v>1571122.0400000003</v>
      </c>
      <c r="BW10" s="187">
        <f t="shared" si="54"/>
        <v>45176</v>
      </c>
      <c r="BX10" s="214">
        <f t="shared" si="54"/>
        <v>1991988341.6999993</v>
      </c>
      <c r="BY10" s="187">
        <f t="shared" si="54"/>
        <v>1181</v>
      </c>
      <c r="BZ10" s="215">
        <f t="shared" si="54"/>
        <v>1689684.5200000003</v>
      </c>
      <c r="CA10" s="187">
        <f t="shared" si="54"/>
        <v>45550</v>
      </c>
      <c r="CB10" s="214">
        <f t="shared" si="54"/>
        <v>2010740380.5399992</v>
      </c>
      <c r="CC10" s="187">
        <f t="shared" si="54"/>
        <v>1145</v>
      </c>
      <c r="CD10" s="215">
        <f t="shared" si="54"/>
        <v>1462109.7899999998</v>
      </c>
      <c r="CE10" s="187">
        <f t="shared" si="54"/>
        <v>47398</v>
      </c>
      <c r="CF10" s="214">
        <f t="shared" si="54"/>
        <v>2088672130.3400009</v>
      </c>
      <c r="CG10" s="187">
        <f t="shared" si="54"/>
        <v>1195</v>
      </c>
      <c r="CH10" s="215">
        <f t="shared" si="54"/>
        <v>1300594.4799999991</v>
      </c>
      <c r="CI10" s="187">
        <f t="shared" si="54"/>
        <v>47538</v>
      </c>
      <c r="CJ10" s="214">
        <f t="shared" si="54"/>
        <v>2084914456.4400022</v>
      </c>
      <c r="CK10" s="187">
        <f t="shared" si="54"/>
        <v>1638</v>
      </c>
      <c r="CL10" s="215">
        <f t="shared" si="54"/>
        <v>2039687.7400000002</v>
      </c>
      <c r="CM10" s="187">
        <f t="shared" si="54"/>
        <v>47890</v>
      </c>
      <c r="CN10" s="214">
        <f t="shared" si="54"/>
        <v>2104714880.5100014</v>
      </c>
      <c r="CO10" s="187">
        <f t="shared" si="54"/>
        <v>1754</v>
      </c>
      <c r="CP10" s="215">
        <f t="shared" si="54"/>
        <v>2618251.0299999998</v>
      </c>
      <c r="CQ10" s="187">
        <f t="shared" si="54"/>
        <v>47852</v>
      </c>
      <c r="CR10" s="214">
        <f t="shared" si="54"/>
        <v>2097630258.2500021</v>
      </c>
      <c r="CS10" s="187">
        <f t="shared" si="54"/>
        <v>1526</v>
      </c>
      <c r="CT10" s="215">
        <f t="shared" si="54"/>
        <v>2160227.9899999998</v>
      </c>
      <c r="CU10" s="187">
        <f t="shared" ref="CU10:ED10" si="55">+CU19+CU28+CU37+CU55+CU64+CU82+CU91+CU100+CU109+CU118+CU127+CU136+CU145+CU154+CU163+CU172+CU183+CU192</f>
        <v>49505</v>
      </c>
      <c r="CV10" s="214">
        <f t="shared" si="55"/>
        <v>2176775608.5200028</v>
      </c>
      <c r="CW10" s="187">
        <f t="shared" si="55"/>
        <v>2075</v>
      </c>
      <c r="CX10" s="215">
        <f t="shared" si="55"/>
        <v>2199844.81</v>
      </c>
      <c r="CY10" s="187">
        <f t="shared" si="55"/>
        <v>51180</v>
      </c>
      <c r="CZ10" s="214">
        <f t="shared" si="55"/>
        <v>2316642129.2800183</v>
      </c>
      <c r="DA10" s="187">
        <f t="shared" si="55"/>
        <v>1360</v>
      </c>
      <c r="DB10" s="215">
        <f t="shared" si="55"/>
        <v>2013554.1299999997</v>
      </c>
      <c r="DC10" s="187">
        <f t="shared" si="55"/>
        <v>51480</v>
      </c>
      <c r="DD10" s="214">
        <f t="shared" si="55"/>
        <v>2331344324.9900184</v>
      </c>
      <c r="DE10" s="187">
        <f t="shared" si="55"/>
        <v>1568</v>
      </c>
      <c r="DF10" s="215">
        <f t="shared" si="55"/>
        <v>2205881.4699999997</v>
      </c>
      <c r="DG10" s="187">
        <f t="shared" si="55"/>
        <v>51968</v>
      </c>
      <c r="DH10" s="214">
        <f t="shared" si="55"/>
        <v>2354771117.2000012</v>
      </c>
      <c r="DI10" s="187">
        <f t="shared" si="55"/>
        <v>1362</v>
      </c>
      <c r="DJ10" s="215">
        <f t="shared" si="55"/>
        <v>2317584.9600000004</v>
      </c>
      <c r="DK10" s="187">
        <f t="shared" si="55"/>
        <v>52737</v>
      </c>
      <c r="DL10" s="214">
        <f t="shared" si="55"/>
        <v>2377836400.6600027</v>
      </c>
      <c r="DM10" s="187">
        <f t="shared" si="55"/>
        <v>1155</v>
      </c>
      <c r="DN10" s="215">
        <f t="shared" si="55"/>
        <v>2191230.4300000002</v>
      </c>
      <c r="DO10" s="187">
        <f t="shared" si="55"/>
        <v>54658</v>
      </c>
      <c r="DP10" s="214">
        <f t="shared" si="55"/>
        <v>2470301760.1100159</v>
      </c>
      <c r="DQ10" s="187">
        <f t="shared" si="55"/>
        <v>1046</v>
      </c>
      <c r="DR10" s="215">
        <f t="shared" si="55"/>
        <v>1286150.3299999998</v>
      </c>
      <c r="DS10" s="187">
        <f t="shared" si="55"/>
        <v>55383</v>
      </c>
      <c r="DT10" s="214">
        <f t="shared" si="55"/>
        <v>2503757537.5400028</v>
      </c>
      <c r="DU10" s="187">
        <f t="shared" si="55"/>
        <v>1274</v>
      </c>
      <c r="DV10" s="215">
        <f t="shared" si="55"/>
        <v>2284259.9500000002</v>
      </c>
      <c r="DW10" s="187">
        <f t="shared" si="55"/>
        <v>55134</v>
      </c>
      <c r="DX10" s="214">
        <f t="shared" si="55"/>
        <v>2484842812.2800012</v>
      </c>
      <c r="DY10" s="187">
        <f t="shared" si="55"/>
        <v>1179</v>
      </c>
      <c r="DZ10" s="215">
        <f t="shared" si="55"/>
        <v>2010802.0099999998</v>
      </c>
      <c r="EA10" s="187">
        <f t="shared" si="55"/>
        <v>55286</v>
      </c>
      <c r="EB10" s="214">
        <f t="shared" si="55"/>
        <v>2490922395.3199959</v>
      </c>
      <c r="EC10" s="187">
        <f t="shared" si="55"/>
        <v>1470</v>
      </c>
      <c r="ED10" s="215">
        <f t="shared" si="55"/>
        <v>1552253.2899999998</v>
      </c>
      <c r="EE10" s="187">
        <f t="shared" si="15"/>
        <v>55470</v>
      </c>
      <c r="EF10" s="187">
        <f t="shared" si="15"/>
        <v>2507851440.0099983</v>
      </c>
      <c r="EG10" s="187">
        <f t="shared" ref="EG10:EH10" si="56">+EG19+EG28+EG37+EG46+EG55+EG64+EG82+EG91+EG100+EG109+EG118+EG127+EG136+EG145+EG154+EG163+EG172+EG183+EG192</f>
        <v>923</v>
      </c>
      <c r="EH10" s="187">
        <f t="shared" si="56"/>
        <v>1346295.75</v>
      </c>
      <c r="EI10" s="187">
        <f t="shared" ref="EI10:EM10" si="57">+EI19+EI28+EI37+EI46+EI55+EI64+EI73+EI82+EI91+EI100+EI109+EI118+EI127+EI136+EI145+EI154+EI163+EI172+EI183+EI192</f>
        <v>55383</v>
      </c>
      <c r="EJ10" s="214">
        <f t="shared" si="57"/>
        <v>2525365793.659996</v>
      </c>
      <c r="EK10" s="187">
        <f t="shared" si="57"/>
        <v>1267</v>
      </c>
      <c r="EL10" s="215">
        <f t="shared" si="57"/>
        <v>1600242.2499999998</v>
      </c>
      <c r="EM10" s="187">
        <f t="shared" si="57"/>
        <v>55204</v>
      </c>
      <c r="EN10" s="214">
        <f t="shared" ref="EN10:EQ10" si="58">+EN19+EN28+EN37+EN46+EN55+EN64+EN73+EN82+EN91+EN100+EN109+EN118+EN127+EN136+EN145+EN154+EN163+EN172+EN183+EN192</f>
        <v>2513853095.2699981</v>
      </c>
      <c r="EO10" s="187">
        <f t="shared" si="58"/>
        <v>1458</v>
      </c>
      <c r="EP10" s="215">
        <f t="shared" si="58"/>
        <v>1614546.25</v>
      </c>
      <c r="EQ10" s="187">
        <f t="shared" si="58"/>
        <v>55060</v>
      </c>
      <c r="ER10" s="214">
        <f t="shared" ref="ER10:EU10" si="59">+ER19+ER28+ER37+ER46+ER55+ER64+ER73+ER82+ER91+ER100+ER109+ER118+ER127+ER136+ER145+ER154+ER163+ER172+ER183+ER192</f>
        <v>2514259177.8000011</v>
      </c>
      <c r="ES10" s="187">
        <f t="shared" si="59"/>
        <v>1305</v>
      </c>
      <c r="ET10" s="215">
        <f t="shared" si="59"/>
        <v>1605269.27</v>
      </c>
      <c r="EU10" s="187">
        <f t="shared" si="59"/>
        <v>55573</v>
      </c>
      <c r="EV10" s="214">
        <f t="shared" ref="EV10:EX10" si="60">+EV19+EV28+EV37+EV46+EV55+EV64+EV73+EV82+EV91+EV100+EV109+EV118+EV127+EV136+EV145+EV154+EV163+EV172+EV183+EV192</f>
        <v>2538652507.0399976</v>
      </c>
      <c r="EW10" s="187">
        <f t="shared" si="60"/>
        <v>1122</v>
      </c>
      <c r="EX10" s="215">
        <f t="shared" si="60"/>
        <v>1473814.07</v>
      </c>
      <c r="EZ10" s="187">
        <f t="shared" si="7"/>
        <v>38785.333333333328</v>
      </c>
      <c r="FA10" s="214">
        <f t="shared" si="7"/>
        <v>1595742514.8341675</v>
      </c>
      <c r="FB10" s="187">
        <f t="shared" si="7"/>
        <v>12766</v>
      </c>
      <c r="FC10" s="215">
        <f t="shared" si="7"/>
        <v>13895386.529999999</v>
      </c>
      <c r="FE10" s="187">
        <f t="shared" si="8"/>
        <v>46054.750000000007</v>
      </c>
      <c r="FF10" s="214">
        <f t="shared" si="8"/>
        <v>1990419495.4400001</v>
      </c>
      <c r="FG10" s="187">
        <f t="shared" si="8"/>
        <v>16654</v>
      </c>
      <c r="FH10" s="215">
        <f t="shared" si="8"/>
        <v>20088898.739999998</v>
      </c>
      <c r="FJ10" s="187">
        <f t="shared" si="9"/>
        <v>62874.700000000004</v>
      </c>
      <c r="FK10" s="214">
        <f t="shared" si="9"/>
        <v>2833241658.1410046</v>
      </c>
      <c r="FL10" s="187">
        <f t="shared" ref="FL10:FM10" si="61">SUM(FL19,FL28,FL37,FL46,FL55,FL64,FL82,FL91,FL100,FL109,FL118,FL127,FL136,FL145,FL154,FL163,FL172,FL183,FL192)</f>
        <v>15920</v>
      </c>
      <c r="FM10" s="215">
        <f t="shared" si="61"/>
        <v>22466595.000000004</v>
      </c>
    </row>
    <row r="11" spans="1:169" s="179" customFormat="1" ht="15" outlineLevel="1" x14ac:dyDescent="0.25">
      <c r="A11" s="67"/>
      <c r="B11" s="67" t="s">
        <v>187</v>
      </c>
      <c r="C11" s="186">
        <f t="shared" ref="C11:AH11" si="62">+C20+C29+C38+C56+C65+C83+C92+C101+C110+C119+C128+C137+C146+C155+C164+C173+C184+C193</f>
        <v>0</v>
      </c>
      <c r="D11" s="212">
        <f t="shared" si="62"/>
        <v>0</v>
      </c>
      <c r="E11" s="186">
        <f t="shared" si="62"/>
        <v>621</v>
      </c>
      <c r="F11" s="213">
        <f t="shared" si="62"/>
        <v>249951.48</v>
      </c>
      <c r="G11" s="186">
        <f t="shared" si="62"/>
        <v>0</v>
      </c>
      <c r="H11" s="212">
        <f t="shared" si="62"/>
        <v>0</v>
      </c>
      <c r="I11" s="186">
        <f t="shared" si="62"/>
        <v>796</v>
      </c>
      <c r="J11" s="213">
        <f t="shared" si="62"/>
        <v>419599.43</v>
      </c>
      <c r="K11" s="186">
        <f t="shared" si="62"/>
        <v>0</v>
      </c>
      <c r="L11" s="212">
        <f t="shared" si="62"/>
        <v>0</v>
      </c>
      <c r="M11" s="186">
        <f t="shared" si="62"/>
        <v>651</v>
      </c>
      <c r="N11" s="213">
        <f t="shared" si="62"/>
        <v>404911.77999999997</v>
      </c>
      <c r="O11" s="186">
        <f t="shared" si="62"/>
        <v>0</v>
      </c>
      <c r="P11" s="212">
        <f t="shared" si="62"/>
        <v>0</v>
      </c>
      <c r="Q11" s="186">
        <f t="shared" si="62"/>
        <v>718</v>
      </c>
      <c r="R11" s="213">
        <f t="shared" si="62"/>
        <v>459935.27000000019</v>
      </c>
      <c r="S11" s="186">
        <f t="shared" si="62"/>
        <v>0</v>
      </c>
      <c r="T11" s="212">
        <f t="shared" si="62"/>
        <v>0</v>
      </c>
      <c r="U11" s="186">
        <f t="shared" si="62"/>
        <v>1085</v>
      </c>
      <c r="V11" s="213">
        <f t="shared" si="62"/>
        <v>718667.56999999983</v>
      </c>
      <c r="W11" s="186">
        <f t="shared" si="62"/>
        <v>0</v>
      </c>
      <c r="X11" s="212">
        <f t="shared" si="62"/>
        <v>0</v>
      </c>
      <c r="Y11" s="186">
        <f t="shared" si="62"/>
        <v>658</v>
      </c>
      <c r="Z11" s="213">
        <f t="shared" si="62"/>
        <v>418999.83999999997</v>
      </c>
      <c r="AA11" s="186">
        <f t="shared" si="62"/>
        <v>0</v>
      </c>
      <c r="AB11" s="212">
        <f t="shared" si="62"/>
        <v>0</v>
      </c>
      <c r="AC11" s="186">
        <f t="shared" si="62"/>
        <v>719</v>
      </c>
      <c r="AD11" s="213">
        <f t="shared" si="62"/>
        <v>463621.63999999996</v>
      </c>
      <c r="AE11" s="186">
        <f t="shared" si="62"/>
        <v>0</v>
      </c>
      <c r="AF11" s="212">
        <f t="shared" si="62"/>
        <v>0</v>
      </c>
      <c r="AG11" s="186">
        <f t="shared" si="62"/>
        <v>819</v>
      </c>
      <c r="AH11" s="213">
        <f t="shared" si="62"/>
        <v>412904.09999999992</v>
      </c>
      <c r="AI11" s="186">
        <f t="shared" ref="AI11:BN11" si="63">+AI20+AI29+AI38+AI56+AI65+AI83+AI92+AI101+AI110+AI119+AI128+AI137+AI146+AI155+AI164+AI173+AI184+AI193</f>
        <v>0</v>
      </c>
      <c r="AJ11" s="212">
        <f t="shared" si="63"/>
        <v>0</v>
      </c>
      <c r="AK11" s="186">
        <f t="shared" si="63"/>
        <v>857</v>
      </c>
      <c r="AL11" s="213">
        <f t="shared" si="63"/>
        <v>536963.24000000011</v>
      </c>
      <c r="AM11" s="186">
        <f t="shared" si="63"/>
        <v>0</v>
      </c>
      <c r="AN11" s="212">
        <f t="shared" si="63"/>
        <v>0</v>
      </c>
      <c r="AO11" s="186">
        <f t="shared" si="63"/>
        <v>1406</v>
      </c>
      <c r="AP11" s="213">
        <f t="shared" si="63"/>
        <v>856510.69000000018</v>
      </c>
      <c r="AQ11" s="186">
        <f t="shared" si="63"/>
        <v>0</v>
      </c>
      <c r="AR11" s="212">
        <f t="shared" si="63"/>
        <v>0</v>
      </c>
      <c r="AS11" s="186">
        <f t="shared" si="63"/>
        <v>1018</v>
      </c>
      <c r="AT11" s="213">
        <f t="shared" si="63"/>
        <v>658946.17000000004</v>
      </c>
      <c r="AU11" s="186">
        <f t="shared" si="63"/>
        <v>0</v>
      </c>
      <c r="AV11" s="212">
        <f t="shared" si="63"/>
        <v>0</v>
      </c>
      <c r="AW11" s="186">
        <f t="shared" si="63"/>
        <v>999</v>
      </c>
      <c r="AX11" s="213">
        <f t="shared" si="63"/>
        <v>572733.33000000007</v>
      </c>
      <c r="AY11" s="186">
        <f t="shared" si="63"/>
        <v>0</v>
      </c>
      <c r="AZ11" s="212">
        <f t="shared" si="63"/>
        <v>0</v>
      </c>
      <c r="BA11" s="186">
        <f t="shared" si="63"/>
        <v>987</v>
      </c>
      <c r="BB11" s="213">
        <f t="shared" si="63"/>
        <v>643192.21</v>
      </c>
      <c r="BC11" s="186">
        <f t="shared" si="63"/>
        <v>0</v>
      </c>
      <c r="BD11" s="212">
        <f t="shared" si="63"/>
        <v>0</v>
      </c>
      <c r="BE11" s="186">
        <f t="shared" si="63"/>
        <v>1068</v>
      </c>
      <c r="BF11" s="213">
        <f t="shared" si="63"/>
        <v>685427.3899999999</v>
      </c>
      <c r="BG11" s="186">
        <f t="shared" si="63"/>
        <v>0</v>
      </c>
      <c r="BH11" s="212">
        <f t="shared" si="63"/>
        <v>0</v>
      </c>
      <c r="BI11" s="186">
        <f t="shared" si="63"/>
        <v>851</v>
      </c>
      <c r="BJ11" s="213">
        <f t="shared" si="63"/>
        <v>537516.5700000003</v>
      </c>
      <c r="BK11" s="186">
        <f t="shared" si="63"/>
        <v>0</v>
      </c>
      <c r="BL11" s="212">
        <f t="shared" si="63"/>
        <v>0</v>
      </c>
      <c r="BM11" s="186">
        <f t="shared" si="63"/>
        <v>1397</v>
      </c>
      <c r="BN11" s="213">
        <f t="shared" si="63"/>
        <v>795849.48000000033</v>
      </c>
      <c r="BO11" s="186">
        <f t="shared" ref="BO11:CT11" si="64">+BO20+BO29+BO38+BO56+BO65+BO83+BO92+BO101+BO110+BO119+BO128+BO137+BO146+BO155+BO164+BO173+BO184+BO193</f>
        <v>0</v>
      </c>
      <c r="BP11" s="212">
        <f t="shared" si="64"/>
        <v>0</v>
      </c>
      <c r="BQ11" s="186">
        <f t="shared" si="64"/>
        <v>1350</v>
      </c>
      <c r="BR11" s="213">
        <f t="shared" si="64"/>
        <v>613181.02000000014</v>
      </c>
      <c r="BS11" s="186">
        <f t="shared" si="64"/>
        <v>0</v>
      </c>
      <c r="BT11" s="212">
        <f t="shared" si="64"/>
        <v>0</v>
      </c>
      <c r="BU11" s="186">
        <f t="shared" si="64"/>
        <v>1360</v>
      </c>
      <c r="BV11" s="213">
        <f t="shared" si="64"/>
        <v>865332.75999999989</v>
      </c>
      <c r="BW11" s="186">
        <f t="shared" si="64"/>
        <v>0</v>
      </c>
      <c r="BX11" s="212">
        <f t="shared" si="64"/>
        <v>0</v>
      </c>
      <c r="BY11" s="186">
        <f t="shared" si="64"/>
        <v>979</v>
      </c>
      <c r="BZ11" s="213">
        <f t="shared" si="64"/>
        <v>594197.69999999995</v>
      </c>
      <c r="CA11" s="186">
        <f t="shared" si="64"/>
        <v>0</v>
      </c>
      <c r="CB11" s="212">
        <f t="shared" si="64"/>
        <v>0</v>
      </c>
      <c r="CC11" s="186">
        <f t="shared" si="64"/>
        <v>961</v>
      </c>
      <c r="CD11" s="213">
        <f t="shared" si="64"/>
        <v>822508.74000000011</v>
      </c>
      <c r="CE11" s="186">
        <f t="shared" si="64"/>
        <v>0</v>
      </c>
      <c r="CF11" s="212">
        <f t="shared" si="64"/>
        <v>0</v>
      </c>
      <c r="CG11" s="186">
        <f t="shared" si="64"/>
        <v>980</v>
      </c>
      <c r="CH11" s="213">
        <f t="shared" si="64"/>
        <v>622848.9099999991</v>
      </c>
      <c r="CI11" s="186">
        <f t="shared" si="64"/>
        <v>0</v>
      </c>
      <c r="CJ11" s="212">
        <f t="shared" si="64"/>
        <v>0</v>
      </c>
      <c r="CK11" s="186">
        <f t="shared" si="64"/>
        <v>1428</v>
      </c>
      <c r="CL11" s="213">
        <f t="shared" si="64"/>
        <v>1221932.54</v>
      </c>
      <c r="CM11" s="186">
        <f t="shared" si="64"/>
        <v>0</v>
      </c>
      <c r="CN11" s="212">
        <f t="shared" si="64"/>
        <v>0</v>
      </c>
      <c r="CO11" s="186">
        <f t="shared" si="64"/>
        <v>1516</v>
      </c>
      <c r="CP11" s="213">
        <f t="shared" si="64"/>
        <v>1506292.8299999994</v>
      </c>
      <c r="CQ11" s="186">
        <f t="shared" si="64"/>
        <v>0</v>
      </c>
      <c r="CR11" s="212">
        <f t="shared" si="64"/>
        <v>0</v>
      </c>
      <c r="CS11" s="186">
        <f t="shared" si="64"/>
        <v>1313</v>
      </c>
      <c r="CT11" s="213">
        <f t="shared" si="64"/>
        <v>1120005.2500000002</v>
      </c>
      <c r="CU11" s="186">
        <f t="shared" ref="CU11:ED11" si="65">+CU20+CU29+CU38+CU56+CU65+CU83+CU92+CU101+CU110+CU119+CU128+CU137+CU146+CU155+CU164+CU173+CU184+CU193</f>
        <v>0</v>
      </c>
      <c r="CV11" s="212">
        <f t="shared" si="65"/>
        <v>0</v>
      </c>
      <c r="CW11" s="186">
        <f t="shared" si="65"/>
        <v>1874</v>
      </c>
      <c r="CX11" s="213">
        <f t="shared" si="65"/>
        <v>1362019.5500000003</v>
      </c>
      <c r="CY11" s="186">
        <f t="shared" si="65"/>
        <v>0</v>
      </c>
      <c r="CZ11" s="212">
        <f t="shared" si="65"/>
        <v>0</v>
      </c>
      <c r="DA11" s="186">
        <f t="shared" si="65"/>
        <v>1185</v>
      </c>
      <c r="DB11" s="213">
        <f t="shared" si="65"/>
        <v>1174007.4599999993</v>
      </c>
      <c r="DC11" s="186">
        <f t="shared" si="65"/>
        <v>0</v>
      </c>
      <c r="DD11" s="212">
        <f t="shared" si="65"/>
        <v>0</v>
      </c>
      <c r="DE11" s="186">
        <f t="shared" si="65"/>
        <v>1408</v>
      </c>
      <c r="DF11" s="213">
        <f t="shared" si="65"/>
        <v>1134778.3999999999</v>
      </c>
      <c r="DG11" s="186">
        <f t="shared" si="65"/>
        <v>0</v>
      </c>
      <c r="DH11" s="212">
        <f t="shared" si="65"/>
        <v>0</v>
      </c>
      <c r="DI11" s="186">
        <f t="shared" si="65"/>
        <v>1184</v>
      </c>
      <c r="DJ11" s="213">
        <f t="shared" si="65"/>
        <v>1154703.6899999997</v>
      </c>
      <c r="DK11" s="186">
        <f t="shared" si="65"/>
        <v>0</v>
      </c>
      <c r="DL11" s="212">
        <f t="shared" si="65"/>
        <v>0</v>
      </c>
      <c r="DM11" s="186">
        <f t="shared" si="65"/>
        <v>974</v>
      </c>
      <c r="DN11" s="213">
        <f t="shared" si="65"/>
        <v>737608.05999999982</v>
      </c>
      <c r="DO11" s="186">
        <f t="shared" si="65"/>
        <v>0</v>
      </c>
      <c r="DP11" s="212">
        <f t="shared" si="65"/>
        <v>0</v>
      </c>
      <c r="DQ11" s="186">
        <f t="shared" si="65"/>
        <v>890</v>
      </c>
      <c r="DR11" s="213">
        <f t="shared" si="65"/>
        <v>585992.48999999976</v>
      </c>
      <c r="DS11" s="186">
        <f t="shared" si="65"/>
        <v>0</v>
      </c>
      <c r="DT11" s="212">
        <f t="shared" si="65"/>
        <v>0</v>
      </c>
      <c r="DU11" s="186">
        <f t="shared" si="65"/>
        <v>1048</v>
      </c>
      <c r="DV11" s="213">
        <f t="shared" si="65"/>
        <v>660265.87000000011</v>
      </c>
      <c r="DW11" s="186">
        <f t="shared" si="65"/>
        <v>0</v>
      </c>
      <c r="DX11" s="212">
        <f t="shared" si="65"/>
        <v>0</v>
      </c>
      <c r="DY11" s="186">
        <f t="shared" si="65"/>
        <v>959</v>
      </c>
      <c r="DZ11" s="213">
        <f t="shared" si="65"/>
        <v>519971.4499999999</v>
      </c>
      <c r="EA11" s="186">
        <f t="shared" si="65"/>
        <v>0</v>
      </c>
      <c r="EB11" s="212">
        <f t="shared" si="65"/>
        <v>0</v>
      </c>
      <c r="EC11" s="186">
        <f t="shared" si="65"/>
        <v>1306</v>
      </c>
      <c r="ED11" s="213">
        <f t="shared" si="65"/>
        <v>730769.70999999973</v>
      </c>
      <c r="EE11" s="186">
        <f t="shared" si="15"/>
        <v>0</v>
      </c>
      <c r="EF11" s="186">
        <f t="shared" si="15"/>
        <v>0</v>
      </c>
      <c r="EG11" s="186">
        <f t="shared" ref="EG11:EH11" si="66">+EG20+EG29+EG38+EG47+EG56+EG65+EG83+EG92+EG101+EG110+EG119+EG128+EG137+EG146+EG155+EG164+EG173+EG184+EG193</f>
        <v>739</v>
      </c>
      <c r="EH11" s="186">
        <f t="shared" si="66"/>
        <v>454664.86000000004</v>
      </c>
      <c r="EI11" s="186">
        <f t="shared" ref="EI11:EM11" si="67">+EI20+EI29+EI38+EI47+EI56+EI65+EI74+EI83+EI92+EI101+EI110+EI119+EI128+EI137+EI146+EI155+EI164+EI173+EI184+EI193</f>
        <v>0</v>
      </c>
      <c r="EJ11" s="212">
        <f t="shared" si="67"/>
        <v>0</v>
      </c>
      <c r="EK11" s="186">
        <f t="shared" si="67"/>
        <v>1121</v>
      </c>
      <c r="EL11" s="213">
        <f t="shared" si="67"/>
        <v>924220.31000000029</v>
      </c>
      <c r="EM11" s="420">
        <f t="shared" si="67"/>
        <v>0</v>
      </c>
      <c r="EN11" s="421">
        <f t="shared" ref="EN11:EQ11" si="68">+EN20+EN29+EN38+EN47+EN56+EN65+EN74+EN83+EN92+EN101+EN110+EN119+EN128+EN137+EN146+EN155+EN164+EN173+EN184+EN193</f>
        <v>0</v>
      </c>
      <c r="EO11" s="420">
        <f t="shared" si="68"/>
        <v>1320</v>
      </c>
      <c r="EP11" s="422">
        <f t="shared" si="68"/>
        <v>894731.57999999973</v>
      </c>
      <c r="EQ11" s="420">
        <f t="shared" si="68"/>
        <v>0</v>
      </c>
      <c r="ER11" s="421">
        <f t="shared" ref="ER11:EU11" si="69">+ER20+ER29+ER38+ER47+ER56+ER65+ER74+ER83+ER92+ER101+ER110+ER119+ER128+ER137+ER146+ER155+ER164+ER173+ER184+ER193</f>
        <v>0</v>
      </c>
      <c r="ES11" s="420">
        <f t="shared" si="69"/>
        <v>1170</v>
      </c>
      <c r="ET11" s="422">
        <f t="shared" si="69"/>
        <v>750825.44999999972</v>
      </c>
      <c r="EU11" s="420">
        <f t="shared" si="69"/>
        <v>0</v>
      </c>
      <c r="EV11" s="421">
        <f t="shared" ref="EV11:EX11" si="70">+EV20+EV29+EV38+EV47+EV56+EV65+EV74+EV83+EV92+EV101+EV110+EV119+EV128+EV137+EV146+EV155+EV164+EV173+EV184+EV193</f>
        <v>0</v>
      </c>
      <c r="EW11" s="420">
        <f t="shared" si="70"/>
        <v>987</v>
      </c>
      <c r="EX11" s="422">
        <f t="shared" si="70"/>
        <v>670942.12000000023</v>
      </c>
      <c r="EZ11" s="186">
        <f t="shared" si="7"/>
        <v>0</v>
      </c>
      <c r="FA11" s="212">
        <f t="shared" si="7"/>
        <v>0</v>
      </c>
      <c r="FB11" s="186">
        <f t="shared" si="7"/>
        <v>10347</v>
      </c>
      <c r="FC11" s="213">
        <f t="shared" si="7"/>
        <v>6173744.540000001</v>
      </c>
      <c r="FE11" s="186">
        <f t="shared" si="8"/>
        <v>0</v>
      </c>
      <c r="FF11" s="212">
        <f t="shared" si="8"/>
        <v>0</v>
      </c>
      <c r="FG11" s="186">
        <f t="shared" si="8"/>
        <v>14190</v>
      </c>
      <c r="FH11" s="213">
        <f t="shared" si="8"/>
        <v>10028285.4</v>
      </c>
      <c r="FJ11" s="186">
        <f t="shared" si="9"/>
        <v>0</v>
      </c>
      <c r="FK11" s="212">
        <f t="shared" si="9"/>
        <v>0</v>
      </c>
      <c r="FL11" s="186">
        <f t="shared" ref="FL11:FM11" si="71">SUM(FL20,FL29,FL38,FL47,FL56,FL65,FL83,FL92,FL101,FL110,FL119,FL128,FL137,FL146,FL155,FL164,FL173,FL184,FL193)</f>
        <v>13794</v>
      </c>
      <c r="FM11" s="213">
        <f t="shared" si="71"/>
        <v>10213495.949999999</v>
      </c>
    </row>
    <row r="12" spans="1:169" ht="15" outlineLevel="1" x14ac:dyDescent="0.25">
      <c r="B12" s="67" t="s">
        <v>188</v>
      </c>
      <c r="C12" s="186">
        <f t="shared" ref="C12:AH12" si="72">+C21+C30+C39+C57+C66+C84+C93+C102+C111+C120+C129+C138+C147+C156+C165+C174+C185+C194</f>
        <v>0</v>
      </c>
      <c r="D12" s="212">
        <f t="shared" si="72"/>
        <v>0</v>
      </c>
      <c r="E12" s="186">
        <f t="shared" si="72"/>
        <v>224</v>
      </c>
      <c r="F12" s="213">
        <f t="shared" si="72"/>
        <v>491048.19999999995</v>
      </c>
      <c r="G12" s="186">
        <f t="shared" si="72"/>
        <v>0</v>
      </c>
      <c r="H12" s="212">
        <f t="shared" si="72"/>
        <v>0</v>
      </c>
      <c r="I12" s="186">
        <f t="shared" si="72"/>
        <v>192</v>
      </c>
      <c r="J12" s="213">
        <f t="shared" si="72"/>
        <v>664044.4</v>
      </c>
      <c r="K12" s="186">
        <f t="shared" si="72"/>
        <v>0</v>
      </c>
      <c r="L12" s="212">
        <f t="shared" si="72"/>
        <v>0</v>
      </c>
      <c r="M12" s="186">
        <f t="shared" si="72"/>
        <v>171</v>
      </c>
      <c r="N12" s="213">
        <f t="shared" si="72"/>
        <v>471836.37999999995</v>
      </c>
      <c r="O12" s="186">
        <f t="shared" si="72"/>
        <v>0</v>
      </c>
      <c r="P12" s="212">
        <f t="shared" si="72"/>
        <v>0</v>
      </c>
      <c r="Q12" s="186">
        <f t="shared" si="72"/>
        <v>145</v>
      </c>
      <c r="R12" s="213">
        <f t="shared" si="72"/>
        <v>423686.04</v>
      </c>
      <c r="S12" s="186">
        <f t="shared" si="72"/>
        <v>0</v>
      </c>
      <c r="T12" s="212">
        <f t="shared" si="72"/>
        <v>0</v>
      </c>
      <c r="U12" s="186">
        <f t="shared" si="72"/>
        <v>185</v>
      </c>
      <c r="V12" s="213">
        <f t="shared" si="72"/>
        <v>528451.12</v>
      </c>
      <c r="W12" s="186">
        <f t="shared" si="72"/>
        <v>0</v>
      </c>
      <c r="X12" s="212">
        <f t="shared" si="72"/>
        <v>0</v>
      </c>
      <c r="Y12" s="186">
        <f t="shared" si="72"/>
        <v>180</v>
      </c>
      <c r="Z12" s="213">
        <f t="shared" si="72"/>
        <v>524028.80000000005</v>
      </c>
      <c r="AA12" s="186">
        <f t="shared" si="72"/>
        <v>0</v>
      </c>
      <c r="AB12" s="212">
        <f t="shared" si="72"/>
        <v>0</v>
      </c>
      <c r="AC12" s="186">
        <f t="shared" si="72"/>
        <v>178</v>
      </c>
      <c r="AD12" s="213">
        <f t="shared" si="72"/>
        <v>446928.19</v>
      </c>
      <c r="AE12" s="186">
        <f t="shared" si="72"/>
        <v>0</v>
      </c>
      <c r="AF12" s="212">
        <f t="shared" si="72"/>
        <v>0</v>
      </c>
      <c r="AG12" s="186">
        <f t="shared" si="72"/>
        <v>205</v>
      </c>
      <c r="AH12" s="213">
        <f t="shared" si="72"/>
        <v>780417.04</v>
      </c>
      <c r="AI12" s="186">
        <f t="shared" ref="AI12:BN12" si="73">+AI21+AI30+AI39+AI57+AI66+AI84+AI93+AI102+AI111+AI120+AI129+AI138+AI147+AI156+AI165+AI174+AI185+AI194</f>
        <v>0</v>
      </c>
      <c r="AJ12" s="212">
        <f t="shared" si="73"/>
        <v>0</v>
      </c>
      <c r="AK12" s="186">
        <f t="shared" si="73"/>
        <v>191</v>
      </c>
      <c r="AL12" s="213">
        <f t="shared" si="73"/>
        <v>721687.74</v>
      </c>
      <c r="AM12" s="186">
        <f t="shared" si="73"/>
        <v>0</v>
      </c>
      <c r="AN12" s="212">
        <f t="shared" si="73"/>
        <v>0</v>
      </c>
      <c r="AO12" s="186">
        <f t="shared" si="73"/>
        <v>245</v>
      </c>
      <c r="AP12" s="213">
        <f t="shared" si="73"/>
        <v>852138.46000000008</v>
      </c>
      <c r="AQ12" s="186">
        <f t="shared" si="73"/>
        <v>0</v>
      </c>
      <c r="AR12" s="212">
        <f t="shared" si="73"/>
        <v>0</v>
      </c>
      <c r="AS12" s="186">
        <f t="shared" si="73"/>
        <v>245</v>
      </c>
      <c r="AT12" s="213">
        <f t="shared" si="73"/>
        <v>828071.76</v>
      </c>
      <c r="AU12" s="186">
        <f t="shared" si="73"/>
        <v>0</v>
      </c>
      <c r="AV12" s="212">
        <f t="shared" si="73"/>
        <v>0</v>
      </c>
      <c r="AW12" s="186">
        <f t="shared" si="73"/>
        <v>258</v>
      </c>
      <c r="AX12" s="213">
        <f t="shared" si="73"/>
        <v>989303.86</v>
      </c>
      <c r="AY12" s="186">
        <f t="shared" si="73"/>
        <v>0</v>
      </c>
      <c r="AZ12" s="212">
        <f t="shared" si="73"/>
        <v>0</v>
      </c>
      <c r="BA12" s="186">
        <f t="shared" si="73"/>
        <v>210</v>
      </c>
      <c r="BB12" s="213">
        <f t="shared" si="73"/>
        <v>738369.72000000009</v>
      </c>
      <c r="BC12" s="186">
        <f t="shared" si="73"/>
        <v>0</v>
      </c>
      <c r="BD12" s="212">
        <f t="shared" si="73"/>
        <v>0</v>
      </c>
      <c r="BE12" s="186">
        <f t="shared" si="73"/>
        <v>200</v>
      </c>
      <c r="BF12" s="213">
        <f t="shared" si="73"/>
        <v>671241.93</v>
      </c>
      <c r="BG12" s="186">
        <f t="shared" si="73"/>
        <v>0</v>
      </c>
      <c r="BH12" s="212">
        <f t="shared" si="73"/>
        <v>0</v>
      </c>
      <c r="BI12" s="186">
        <f t="shared" si="73"/>
        <v>222</v>
      </c>
      <c r="BJ12" s="213">
        <f t="shared" si="73"/>
        <v>860334.2</v>
      </c>
      <c r="BK12" s="186">
        <f t="shared" si="73"/>
        <v>0</v>
      </c>
      <c r="BL12" s="212">
        <f t="shared" si="73"/>
        <v>0</v>
      </c>
      <c r="BM12" s="186">
        <f t="shared" si="73"/>
        <v>193</v>
      </c>
      <c r="BN12" s="213">
        <f t="shared" si="73"/>
        <v>682561.59</v>
      </c>
      <c r="BO12" s="186">
        <f t="shared" ref="BO12:CT12" si="74">+BO21+BO30+BO39+BO57+BO66+BO84+BO93+BO102+BO111+BO120+BO129+BO138+BO147+BO156+BO165+BO174+BO185+BO194</f>
        <v>0</v>
      </c>
      <c r="BP12" s="212">
        <f t="shared" si="74"/>
        <v>0</v>
      </c>
      <c r="BQ12" s="186">
        <f t="shared" si="74"/>
        <v>207</v>
      </c>
      <c r="BR12" s="213">
        <f t="shared" si="74"/>
        <v>1019547.0399999998</v>
      </c>
      <c r="BS12" s="186">
        <f t="shared" si="74"/>
        <v>0</v>
      </c>
      <c r="BT12" s="212">
        <f t="shared" si="74"/>
        <v>0</v>
      </c>
      <c r="BU12" s="186">
        <f t="shared" si="74"/>
        <v>170</v>
      </c>
      <c r="BV12" s="213">
        <f t="shared" si="74"/>
        <v>705789.28</v>
      </c>
      <c r="BW12" s="186">
        <f t="shared" si="74"/>
        <v>0</v>
      </c>
      <c r="BX12" s="212">
        <f t="shared" si="74"/>
        <v>0</v>
      </c>
      <c r="BY12" s="186">
        <f t="shared" si="74"/>
        <v>202</v>
      </c>
      <c r="BZ12" s="213">
        <f t="shared" si="74"/>
        <v>1095486.8199999998</v>
      </c>
      <c r="CA12" s="186">
        <f t="shared" si="74"/>
        <v>0</v>
      </c>
      <c r="CB12" s="212">
        <f t="shared" si="74"/>
        <v>0</v>
      </c>
      <c r="CC12" s="186">
        <f t="shared" si="74"/>
        <v>184</v>
      </c>
      <c r="CD12" s="213">
        <f t="shared" si="74"/>
        <v>639601.04999999993</v>
      </c>
      <c r="CE12" s="186">
        <f t="shared" si="74"/>
        <v>0</v>
      </c>
      <c r="CF12" s="212">
        <f t="shared" si="74"/>
        <v>0</v>
      </c>
      <c r="CG12" s="186">
        <f t="shared" si="74"/>
        <v>215</v>
      </c>
      <c r="CH12" s="213">
        <f t="shared" si="74"/>
        <v>677745.57000000007</v>
      </c>
      <c r="CI12" s="186">
        <f t="shared" si="74"/>
        <v>0</v>
      </c>
      <c r="CJ12" s="212">
        <f t="shared" si="74"/>
        <v>0</v>
      </c>
      <c r="CK12" s="186">
        <f t="shared" si="74"/>
        <v>210</v>
      </c>
      <c r="CL12" s="213">
        <f t="shared" si="74"/>
        <v>817755.2</v>
      </c>
      <c r="CM12" s="186">
        <f t="shared" si="74"/>
        <v>0</v>
      </c>
      <c r="CN12" s="212">
        <f t="shared" si="74"/>
        <v>0</v>
      </c>
      <c r="CO12" s="186">
        <f t="shared" si="74"/>
        <v>238</v>
      </c>
      <c r="CP12" s="213">
        <f t="shared" si="74"/>
        <v>1111958.2</v>
      </c>
      <c r="CQ12" s="186">
        <f t="shared" si="74"/>
        <v>0</v>
      </c>
      <c r="CR12" s="212">
        <f t="shared" si="74"/>
        <v>0</v>
      </c>
      <c r="CS12" s="186">
        <f t="shared" si="74"/>
        <v>213</v>
      </c>
      <c r="CT12" s="213">
        <f t="shared" si="74"/>
        <v>1040222.74</v>
      </c>
      <c r="CU12" s="186">
        <f t="shared" ref="CU12:ED12" si="75">+CU21+CU30+CU39+CU57+CU66+CU84+CU93+CU102+CU111+CU120+CU129+CU138+CU147+CU156+CU165+CU174+CU185+CU194</f>
        <v>0</v>
      </c>
      <c r="CV12" s="212">
        <f t="shared" si="75"/>
        <v>0</v>
      </c>
      <c r="CW12" s="186">
        <f t="shared" si="75"/>
        <v>201</v>
      </c>
      <c r="CX12" s="213">
        <f t="shared" si="75"/>
        <v>837825.26</v>
      </c>
      <c r="CY12" s="186">
        <f t="shared" si="75"/>
        <v>0</v>
      </c>
      <c r="CZ12" s="212">
        <f t="shared" si="75"/>
        <v>0</v>
      </c>
      <c r="DA12" s="186">
        <f t="shared" si="75"/>
        <v>175</v>
      </c>
      <c r="DB12" s="213">
        <f t="shared" si="75"/>
        <v>839546.66999999993</v>
      </c>
      <c r="DC12" s="186">
        <f t="shared" si="75"/>
        <v>0</v>
      </c>
      <c r="DD12" s="212">
        <f t="shared" si="75"/>
        <v>0</v>
      </c>
      <c r="DE12" s="186">
        <f t="shared" si="75"/>
        <v>160</v>
      </c>
      <c r="DF12" s="213">
        <f t="shared" si="75"/>
        <v>1071103.07</v>
      </c>
      <c r="DG12" s="186">
        <f t="shared" si="75"/>
        <v>0</v>
      </c>
      <c r="DH12" s="212">
        <f t="shared" si="75"/>
        <v>0</v>
      </c>
      <c r="DI12" s="186">
        <f t="shared" si="75"/>
        <v>178</v>
      </c>
      <c r="DJ12" s="213">
        <f t="shared" si="75"/>
        <v>1162881.27</v>
      </c>
      <c r="DK12" s="186">
        <f t="shared" si="75"/>
        <v>0</v>
      </c>
      <c r="DL12" s="212">
        <f t="shared" si="75"/>
        <v>0</v>
      </c>
      <c r="DM12" s="186">
        <f t="shared" si="75"/>
        <v>181</v>
      </c>
      <c r="DN12" s="213">
        <f t="shared" si="75"/>
        <v>1453622.3699999996</v>
      </c>
      <c r="DO12" s="186">
        <f t="shared" si="75"/>
        <v>0</v>
      </c>
      <c r="DP12" s="212">
        <f t="shared" si="75"/>
        <v>0</v>
      </c>
      <c r="DQ12" s="186">
        <f t="shared" si="75"/>
        <v>156</v>
      </c>
      <c r="DR12" s="213">
        <f t="shared" si="75"/>
        <v>700157.83999999985</v>
      </c>
      <c r="DS12" s="186">
        <f t="shared" si="75"/>
        <v>0</v>
      </c>
      <c r="DT12" s="212">
        <f t="shared" si="75"/>
        <v>0</v>
      </c>
      <c r="DU12" s="186">
        <f t="shared" si="75"/>
        <v>226</v>
      </c>
      <c r="DV12" s="213">
        <f t="shared" si="75"/>
        <v>1623994.0799999998</v>
      </c>
      <c r="DW12" s="186">
        <f t="shared" si="75"/>
        <v>0</v>
      </c>
      <c r="DX12" s="212">
        <f t="shared" si="75"/>
        <v>0</v>
      </c>
      <c r="DY12" s="186">
        <f t="shared" si="75"/>
        <v>220</v>
      </c>
      <c r="DZ12" s="213">
        <f t="shared" si="75"/>
        <v>1490830.5599999998</v>
      </c>
      <c r="EA12" s="186">
        <f t="shared" si="75"/>
        <v>0</v>
      </c>
      <c r="EB12" s="212">
        <f t="shared" si="75"/>
        <v>0</v>
      </c>
      <c r="EC12" s="186">
        <f t="shared" si="75"/>
        <v>164</v>
      </c>
      <c r="ED12" s="213">
        <f t="shared" si="75"/>
        <v>821483.58000000007</v>
      </c>
      <c r="EE12" s="186">
        <f t="shared" si="15"/>
        <v>0</v>
      </c>
      <c r="EF12" s="186">
        <f t="shared" si="15"/>
        <v>0</v>
      </c>
      <c r="EG12" s="186">
        <f t="shared" ref="EG12:EH12" si="76">+EG21+EG30+EG39+EG48+EG57+EG66+EG84+EG93+EG102+EG111+EG120+EG129+EG138+EG147+EG156+EG165+EG174+EG185+EG194</f>
        <v>184</v>
      </c>
      <c r="EH12" s="186">
        <f t="shared" si="76"/>
        <v>891630.89</v>
      </c>
      <c r="EI12" s="186">
        <f t="shared" ref="EI12:EM12" si="77">+EI21+EI30+EI39+EI48+EI57+EI66+EI75+EI84+EI93+EI102+EI111+EI120+EI129+EI138+EI147+EI156+EI165+EI174+EI185+EI194</f>
        <v>0</v>
      </c>
      <c r="EJ12" s="212">
        <f t="shared" si="77"/>
        <v>0</v>
      </c>
      <c r="EK12" s="186">
        <f t="shared" si="77"/>
        <v>146</v>
      </c>
      <c r="EL12" s="213">
        <f t="shared" si="77"/>
        <v>676021.94</v>
      </c>
      <c r="EM12" s="420">
        <f t="shared" si="77"/>
        <v>0</v>
      </c>
      <c r="EN12" s="421">
        <f t="shared" ref="EN12:EQ12" si="78">+EN21+EN30+EN39+EN48+EN57+EN66+EN75+EN84+EN93+EN102+EN111+EN120+EN129+EN138+EN147+EN156+EN165+EN174+EN185+EN194</f>
        <v>0</v>
      </c>
      <c r="EO12" s="420">
        <f t="shared" si="78"/>
        <v>138</v>
      </c>
      <c r="EP12" s="422">
        <f t="shared" si="78"/>
        <v>719814.67</v>
      </c>
      <c r="EQ12" s="420">
        <f t="shared" si="78"/>
        <v>0</v>
      </c>
      <c r="ER12" s="421">
        <f t="shared" ref="ER12:EU12" si="79">+ER21+ER30+ER39+ER48+ER57+ER66+ER75+ER84+ER93+ER102+ER111+ER120+ER129+ER138+ER147+ER156+ER165+ER174+ER185+ER194</f>
        <v>0</v>
      </c>
      <c r="ES12" s="420">
        <f t="shared" si="79"/>
        <v>135</v>
      </c>
      <c r="ET12" s="422">
        <f t="shared" si="79"/>
        <v>854443.81999999983</v>
      </c>
      <c r="EU12" s="420">
        <f t="shared" si="79"/>
        <v>0</v>
      </c>
      <c r="EV12" s="421">
        <f t="shared" ref="EV12:EX12" si="80">+EV21+EV30+EV39+EV48+EV57+EV66+EV75+EV84+EV93+EV102+EV111+EV120+EV129+EV138+EV147+EV156+EV165+EV174+EV185+EV194</f>
        <v>0</v>
      </c>
      <c r="EW12" s="420">
        <f t="shared" si="80"/>
        <v>135</v>
      </c>
      <c r="EX12" s="422">
        <f t="shared" si="80"/>
        <v>802871.95</v>
      </c>
      <c r="EZ12" s="186">
        <f t="shared" si="7"/>
        <v>0</v>
      </c>
      <c r="FA12" s="212">
        <f t="shared" si="7"/>
        <v>0</v>
      </c>
      <c r="FB12" s="186">
        <f t="shared" si="7"/>
        <v>2419</v>
      </c>
      <c r="FC12" s="213">
        <f t="shared" si="7"/>
        <v>7721641.9899999993</v>
      </c>
      <c r="FE12" s="186">
        <f t="shared" si="8"/>
        <v>0</v>
      </c>
      <c r="FF12" s="212">
        <f t="shared" si="8"/>
        <v>0</v>
      </c>
      <c r="FG12" s="186">
        <f t="shared" si="8"/>
        <v>2464</v>
      </c>
      <c r="FH12" s="213">
        <f t="shared" si="8"/>
        <v>10060613.34</v>
      </c>
      <c r="FJ12" s="186">
        <f t="shared" si="9"/>
        <v>0</v>
      </c>
      <c r="FK12" s="212">
        <f t="shared" si="9"/>
        <v>0</v>
      </c>
      <c r="FL12" s="186">
        <f t="shared" ref="FL12:FM12" si="81">SUM(FL21,FL30,FL39,FL48,FL57,FL66,FL84,FL93,FL102,FL111,FL120,FL129,FL138,FL147,FL156,FL165,FL174,FL185,FL194)</f>
        <v>2126</v>
      </c>
      <c r="FM12" s="213">
        <f t="shared" si="81"/>
        <v>12253099.049999999</v>
      </c>
    </row>
    <row r="13" spans="1:169" x14ac:dyDescent="0.2">
      <c r="A13" s="189" t="s">
        <v>189</v>
      </c>
      <c r="B13" s="189"/>
      <c r="C13" s="188">
        <f>+C5+C6+C7+C10</f>
        <v>148898</v>
      </c>
      <c r="D13" s="216">
        <f t="shared" ref="D13:BO13" si="82">+D5+D6+D7+D10</f>
        <v>2514373182.5300026</v>
      </c>
      <c r="E13" s="188">
        <f t="shared" si="82"/>
        <v>7145</v>
      </c>
      <c r="F13" s="216">
        <f t="shared" si="82"/>
        <v>7184290.2599999998</v>
      </c>
      <c r="G13" s="188">
        <f t="shared" si="82"/>
        <v>151108</v>
      </c>
      <c r="H13" s="216">
        <f t="shared" si="82"/>
        <v>2535211949.7199993</v>
      </c>
      <c r="I13" s="188">
        <f t="shared" si="82"/>
        <v>5506</v>
      </c>
      <c r="J13" s="216">
        <f t="shared" si="82"/>
        <v>5603955.5999999996</v>
      </c>
      <c r="K13" s="188">
        <f t="shared" si="82"/>
        <v>151310</v>
      </c>
      <c r="L13" s="216">
        <f t="shared" si="82"/>
        <v>2473417029.9400005</v>
      </c>
      <c r="M13" s="188">
        <f t="shared" si="82"/>
        <v>5801</v>
      </c>
      <c r="N13" s="216">
        <f t="shared" si="82"/>
        <v>5710143.7799999984</v>
      </c>
      <c r="O13" s="188">
        <f t="shared" si="82"/>
        <v>152754</v>
      </c>
      <c r="P13" s="216">
        <f t="shared" si="82"/>
        <v>2492840946.3200021</v>
      </c>
      <c r="Q13" s="188">
        <f t="shared" si="82"/>
        <v>6302</v>
      </c>
      <c r="R13" s="216">
        <f t="shared" si="82"/>
        <v>5828572.4800000004</v>
      </c>
      <c r="S13" s="188">
        <f t="shared" si="82"/>
        <v>156754</v>
      </c>
      <c r="T13" s="216">
        <f t="shared" si="82"/>
        <v>2677185526.0099964</v>
      </c>
      <c r="U13" s="188">
        <f t="shared" si="82"/>
        <v>8766</v>
      </c>
      <c r="V13" s="216">
        <f t="shared" si="82"/>
        <v>7940859.4699999988</v>
      </c>
      <c r="W13" s="188">
        <f t="shared" si="82"/>
        <v>157748</v>
      </c>
      <c r="X13" s="216">
        <f t="shared" si="82"/>
        <v>2637865017.159997</v>
      </c>
      <c r="Y13" s="188">
        <f t="shared" si="82"/>
        <v>5858</v>
      </c>
      <c r="Z13" s="216">
        <f t="shared" si="82"/>
        <v>5865727.8599999994</v>
      </c>
      <c r="AA13" s="188">
        <f t="shared" si="82"/>
        <v>159887</v>
      </c>
      <c r="AB13" s="216">
        <f t="shared" si="82"/>
        <v>2787484517.8899956</v>
      </c>
      <c r="AC13" s="188">
        <f t="shared" si="82"/>
        <v>7189</v>
      </c>
      <c r="AD13" s="216">
        <f t="shared" si="82"/>
        <v>7184777.46</v>
      </c>
      <c r="AE13" s="188">
        <f t="shared" si="82"/>
        <v>163899</v>
      </c>
      <c r="AF13" s="216">
        <f t="shared" si="82"/>
        <v>2879256496.7399969</v>
      </c>
      <c r="AG13" s="188">
        <f t="shared" si="82"/>
        <v>7667</v>
      </c>
      <c r="AH13" s="216">
        <f t="shared" si="82"/>
        <v>7874839.0400000019</v>
      </c>
      <c r="AI13" s="188">
        <f t="shared" si="82"/>
        <v>163866</v>
      </c>
      <c r="AJ13" s="216">
        <f t="shared" si="82"/>
        <v>2918612858.2999959</v>
      </c>
      <c r="AK13" s="188">
        <f t="shared" si="82"/>
        <v>6667</v>
      </c>
      <c r="AL13" s="216">
        <f t="shared" si="82"/>
        <v>6397455.25</v>
      </c>
      <c r="AM13" s="188">
        <f t="shared" si="82"/>
        <v>166289</v>
      </c>
      <c r="AN13" s="216">
        <f t="shared" si="82"/>
        <v>2877353410.5999956</v>
      </c>
      <c r="AO13" s="188">
        <f t="shared" si="82"/>
        <v>8299</v>
      </c>
      <c r="AP13" s="216">
        <f t="shared" si="82"/>
        <v>8265794.200000002</v>
      </c>
      <c r="AQ13" s="188">
        <f t="shared" si="82"/>
        <v>163148</v>
      </c>
      <c r="AR13" s="216">
        <f t="shared" si="82"/>
        <v>2757135904.0800037</v>
      </c>
      <c r="AS13" s="188">
        <f t="shared" si="82"/>
        <v>7477</v>
      </c>
      <c r="AT13" s="216">
        <f t="shared" si="82"/>
        <v>7777312.1299999999</v>
      </c>
      <c r="AU13" s="188">
        <f t="shared" si="82"/>
        <v>165527</v>
      </c>
      <c r="AV13" s="216">
        <f t="shared" si="82"/>
        <v>2838716683.7499952</v>
      </c>
      <c r="AW13" s="188">
        <f t="shared" si="82"/>
        <v>8118</v>
      </c>
      <c r="AX13" s="216">
        <f t="shared" si="82"/>
        <v>8465188.3399999999</v>
      </c>
      <c r="AY13" s="188">
        <f t="shared" si="82"/>
        <v>168791</v>
      </c>
      <c r="AZ13" s="216">
        <f t="shared" si="82"/>
        <v>2930972457.3099952</v>
      </c>
      <c r="BA13" s="188">
        <f t="shared" si="82"/>
        <v>8555</v>
      </c>
      <c r="BB13" s="216">
        <f t="shared" si="82"/>
        <v>8126811.3899999987</v>
      </c>
      <c r="BC13" s="188">
        <f t="shared" si="82"/>
        <v>167378</v>
      </c>
      <c r="BD13" s="216">
        <f t="shared" si="82"/>
        <v>2922291447.1699986</v>
      </c>
      <c r="BE13" s="188">
        <f t="shared" si="82"/>
        <v>7131</v>
      </c>
      <c r="BF13" s="216">
        <f t="shared" si="82"/>
        <v>7628052.7900000028</v>
      </c>
      <c r="BG13" s="188">
        <f t="shared" si="82"/>
        <v>171214</v>
      </c>
      <c r="BH13" s="216">
        <f t="shared" si="82"/>
        <v>2925659105.8799987</v>
      </c>
      <c r="BI13" s="188">
        <f t="shared" si="82"/>
        <v>7042</v>
      </c>
      <c r="BJ13" s="216">
        <f t="shared" si="82"/>
        <v>7761152.1399999987</v>
      </c>
      <c r="BK13" s="188">
        <f t="shared" si="82"/>
        <v>179871</v>
      </c>
      <c r="BL13" s="216">
        <f t="shared" si="82"/>
        <v>2967734860.5099993</v>
      </c>
      <c r="BM13" s="188">
        <f t="shared" si="82"/>
        <v>7424</v>
      </c>
      <c r="BN13" s="216">
        <f t="shared" si="82"/>
        <v>7398156.7299999995</v>
      </c>
      <c r="BO13" s="188">
        <f t="shared" si="82"/>
        <v>182513</v>
      </c>
      <c r="BP13" s="216">
        <f t="shared" ref="BP13:EA13" si="83">+BP5+BP6+BP7+BP10</f>
        <v>3059622983.0300002</v>
      </c>
      <c r="BQ13" s="188">
        <f t="shared" si="83"/>
        <v>7919</v>
      </c>
      <c r="BR13" s="216">
        <f t="shared" si="83"/>
        <v>8065348.1600000011</v>
      </c>
      <c r="BS13" s="188">
        <f t="shared" si="83"/>
        <v>178978</v>
      </c>
      <c r="BT13" s="216">
        <f t="shared" si="83"/>
        <v>3025259164.6699991</v>
      </c>
      <c r="BU13" s="188">
        <f t="shared" si="83"/>
        <v>6711</v>
      </c>
      <c r="BV13" s="216">
        <f t="shared" si="83"/>
        <v>6973577.1000000006</v>
      </c>
      <c r="BW13" s="188">
        <f t="shared" si="83"/>
        <v>176563</v>
      </c>
      <c r="BX13" s="216">
        <f t="shared" si="83"/>
        <v>3025537505.7699986</v>
      </c>
      <c r="BY13" s="188">
        <f t="shared" si="83"/>
        <v>6549</v>
      </c>
      <c r="BZ13" s="216">
        <f t="shared" si="83"/>
        <v>6947387.5900000008</v>
      </c>
      <c r="CA13" s="188">
        <f t="shared" si="83"/>
        <v>209418</v>
      </c>
      <c r="CB13" s="216">
        <f t="shared" si="83"/>
        <v>3210416391.9299994</v>
      </c>
      <c r="CC13" s="188">
        <f t="shared" si="83"/>
        <v>6793</v>
      </c>
      <c r="CD13" s="216">
        <f t="shared" si="83"/>
        <v>6858724.6399999997</v>
      </c>
      <c r="CE13" s="188">
        <f t="shared" si="83"/>
        <v>184909</v>
      </c>
      <c r="CF13" s="216">
        <f t="shared" si="83"/>
        <v>3106813834.210001</v>
      </c>
      <c r="CG13" s="188">
        <f t="shared" si="83"/>
        <v>6394</v>
      </c>
      <c r="CH13" s="216">
        <f t="shared" si="83"/>
        <v>5966471.5</v>
      </c>
      <c r="CI13" s="188">
        <f t="shared" si="83"/>
        <v>181884</v>
      </c>
      <c r="CJ13" s="216">
        <f t="shared" si="83"/>
        <v>3132553700.610002</v>
      </c>
      <c r="CK13" s="188">
        <f t="shared" si="83"/>
        <v>8451</v>
      </c>
      <c r="CL13" s="216">
        <f t="shared" si="83"/>
        <v>8147202.2799999984</v>
      </c>
      <c r="CM13" s="188">
        <f t="shared" si="83"/>
        <v>190010</v>
      </c>
      <c r="CN13" s="216">
        <f t="shared" si="83"/>
        <v>3212159919.7000008</v>
      </c>
      <c r="CO13" s="188">
        <f t="shared" si="83"/>
        <v>9444</v>
      </c>
      <c r="CP13" s="216">
        <f t="shared" si="83"/>
        <v>9200347.4399999976</v>
      </c>
      <c r="CQ13" s="188">
        <f t="shared" si="83"/>
        <v>191482</v>
      </c>
      <c r="CR13" s="216">
        <f t="shared" si="83"/>
        <v>3194806039.7000017</v>
      </c>
      <c r="CS13" s="188">
        <f t="shared" si="83"/>
        <v>7367</v>
      </c>
      <c r="CT13" s="216">
        <f t="shared" si="83"/>
        <v>7504214.339999998</v>
      </c>
      <c r="CU13" s="188">
        <f t="shared" si="83"/>
        <v>139161</v>
      </c>
      <c r="CV13" s="216">
        <f t="shared" si="83"/>
        <v>2875033575.9800038</v>
      </c>
      <c r="CW13" s="188">
        <f t="shared" si="83"/>
        <v>8377</v>
      </c>
      <c r="CX13" s="216">
        <f t="shared" si="83"/>
        <v>8066781.6000000015</v>
      </c>
      <c r="CY13" s="188">
        <f t="shared" si="83"/>
        <v>141223</v>
      </c>
      <c r="CZ13" s="216">
        <f t="shared" si="83"/>
        <v>3023128772.4000196</v>
      </c>
      <c r="DA13" s="188">
        <f t="shared" si="83"/>
        <v>6436</v>
      </c>
      <c r="DB13" s="216">
        <f t="shared" si="83"/>
        <v>6990769.8899999997</v>
      </c>
      <c r="DC13" s="188">
        <f t="shared" si="83"/>
        <v>138663</v>
      </c>
      <c r="DD13" s="216">
        <f t="shared" si="83"/>
        <v>3023470797.1100197</v>
      </c>
      <c r="DE13" s="188">
        <f t="shared" si="83"/>
        <v>7215</v>
      </c>
      <c r="DF13" s="216">
        <f t="shared" si="83"/>
        <v>7390452.0700000012</v>
      </c>
      <c r="DG13" s="188">
        <f t="shared" si="83"/>
        <v>191053</v>
      </c>
      <c r="DH13" s="216">
        <f t="shared" si="83"/>
        <v>3432367320.9000001</v>
      </c>
      <c r="DI13" s="188">
        <f t="shared" si="83"/>
        <v>5231</v>
      </c>
      <c r="DJ13" s="216">
        <f t="shared" si="83"/>
        <v>6741482.7300000004</v>
      </c>
      <c r="DK13" s="188">
        <f t="shared" si="83"/>
        <v>193906</v>
      </c>
      <c r="DL13" s="216">
        <f t="shared" si="83"/>
        <v>3486823774.2600017</v>
      </c>
      <c r="DM13" s="188">
        <f t="shared" si="83"/>
        <v>5941</v>
      </c>
      <c r="DN13" s="216">
        <f t="shared" si="83"/>
        <v>7556913.5700000003</v>
      </c>
      <c r="DO13" s="188">
        <f t="shared" si="83"/>
        <v>196855</v>
      </c>
      <c r="DP13" s="216">
        <f t="shared" si="83"/>
        <v>3596876885.8500209</v>
      </c>
      <c r="DQ13" s="188">
        <f t="shared" si="83"/>
        <v>4745</v>
      </c>
      <c r="DR13" s="216">
        <f t="shared" si="83"/>
        <v>5595384.1399999997</v>
      </c>
      <c r="DS13" s="188">
        <f t="shared" si="83"/>
        <v>198973</v>
      </c>
      <c r="DT13" s="216">
        <f t="shared" si="83"/>
        <v>3623714641.8500023</v>
      </c>
      <c r="DU13" s="188">
        <f t="shared" si="83"/>
        <v>5315</v>
      </c>
      <c r="DV13" s="216">
        <f t="shared" si="83"/>
        <v>7400867.2700000005</v>
      </c>
      <c r="DW13" s="188">
        <f t="shared" si="83"/>
        <v>199692</v>
      </c>
      <c r="DX13" s="216">
        <f t="shared" si="83"/>
        <v>3653628934.2400007</v>
      </c>
      <c r="DY13" s="188">
        <f t="shared" si="83"/>
        <v>4698</v>
      </c>
      <c r="DZ13" s="216">
        <f t="shared" si="83"/>
        <v>5914429.1800000006</v>
      </c>
      <c r="EA13" s="188">
        <f t="shared" si="83"/>
        <v>199737</v>
      </c>
      <c r="EB13" s="216">
        <f t="shared" ref="EB13:EP13" si="84">+EB5+EB6+EB7+EB10</f>
        <v>3625165203.4299955</v>
      </c>
      <c r="EC13" s="188">
        <f t="shared" si="84"/>
        <v>5397</v>
      </c>
      <c r="ED13" s="216">
        <f t="shared" si="84"/>
        <v>5655134.2799999993</v>
      </c>
      <c r="EE13" s="188">
        <f t="shared" si="84"/>
        <v>199999</v>
      </c>
      <c r="EF13" s="216">
        <f t="shared" si="84"/>
        <v>3631606692.7499981</v>
      </c>
      <c r="EG13" s="216">
        <f t="shared" si="84"/>
        <v>3796</v>
      </c>
      <c r="EH13" s="216">
        <f t="shared" si="84"/>
        <v>5138212.8</v>
      </c>
      <c r="EI13" s="188">
        <f t="shared" si="84"/>
        <v>200054</v>
      </c>
      <c r="EJ13" s="216">
        <f t="shared" si="84"/>
        <v>3646721187.2699957</v>
      </c>
      <c r="EK13" s="188">
        <f t="shared" si="84"/>
        <v>4470</v>
      </c>
      <c r="EL13" s="216">
        <f t="shared" si="84"/>
        <v>5649210.8999999994</v>
      </c>
      <c r="EM13" s="188">
        <f t="shared" si="84"/>
        <v>199388</v>
      </c>
      <c r="EN13" s="216">
        <f t="shared" si="84"/>
        <v>3590495273.9999924</v>
      </c>
      <c r="EO13" s="188">
        <f t="shared" si="84"/>
        <v>4470</v>
      </c>
      <c r="EP13" s="216">
        <f t="shared" si="84"/>
        <v>5578823.7700000014</v>
      </c>
      <c r="EQ13" s="188">
        <f t="shared" ref="EQ13:ET13" si="85">+EQ5+EQ6+EQ7+EQ10</f>
        <v>198821</v>
      </c>
      <c r="ER13" s="216">
        <f t="shared" si="85"/>
        <v>3569264488.3699975</v>
      </c>
      <c r="ES13" s="188">
        <f t="shared" si="85"/>
        <v>3717</v>
      </c>
      <c r="ET13" s="216">
        <f t="shared" si="85"/>
        <v>5062190.2600000016</v>
      </c>
      <c r="EU13" s="188">
        <f t="shared" ref="EU13:EX13" si="86">+EU5+EU6+EU7+EU10</f>
        <v>199369</v>
      </c>
      <c r="EV13" s="216">
        <f t="shared" si="86"/>
        <v>3592252928.3599958</v>
      </c>
      <c r="EW13" s="188">
        <f t="shared" si="86"/>
        <v>3285</v>
      </c>
      <c r="EX13" s="216">
        <f t="shared" si="86"/>
        <v>4037434.7199999997</v>
      </c>
      <c r="EZ13" s="188">
        <f>SUM(EZ5,EZ6,EZ7,EZ10)</f>
        <v>158432.33333333331</v>
      </c>
      <c r="FA13" s="216">
        <f t="shared" ref="FA13:FC13" si="87">SUM(FA5,FA6,FA7,FA10)</f>
        <v>2699121126.9199982</v>
      </c>
      <c r="FB13" s="188">
        <f t="shared" si="87"/>
        <v>84795</v>
      </c>
      <c r="FC13" s="216">
        <f t="shared" si="87"/>
        <v>84098915.870000005</v>
      </c>
      <c r="FE13" s="188">
        <f>SUM(FE5,FE6,FE7,FE10)</f>
        <v>181917.58333333334</v>
      </c>
      <c r="FF13" s="216">
        <f>SUM(FF5,FF6,FF7,FF10)</f>
        <v>3059485617.540833</v>
      </c>
      <c r="FG13" s="188">
        <f>SUM(FG5,FG6,FG7,FG10)</f>
        <v>89780</v>
      </c>
      <c r="FH13" s="216">
        <f>SUM(FH5,FH6,FH7,FH10)</f>
        <v>90577446.100000009</v>
      </c>
      <c r="FJ13" s="188">
        <f>SUM(FJ5,FJ6,FJ7,FJ10)</f>
        <v>218406.3</v>
      </c>
      <c r="FK13" s="216">
        <f>SUM(FK5,FK6,FK7,FK10)</f>
        <v>4048718522.6610045</v>
      </c>
      <c r="FL13" s="188">
        <f>SUM(FL5,FL6,FL7,FL10)</f>
        <v>65874</v>
      </c>
      <c r="FM13" s="216">
        <f>SUM(FM5,FM6,FM7,FM10)</f>
        <v>77522411.570000008</v>
      </c>
    </row>
    <row r="14" spans="1:169" ht="15" outlineLevel="1" x14ac:dyDescent="0.25">
      <c r="A14" s="67" t="s">
        <v>228</v>
      </c>
      <c r="B14" s="67" t="s">
        <v>50</v>
      </c>
      <c r="C14" s="186"/>
      <c r="D14" s="212"/>
      <c r="E14" s="186"/>
      <c r="F14" s="213"/>
      <c r="G14" s="186"/>
      <c r="H14" s="212"/>
      <c r="I14" s="186"/>
      <c r="J14" s="213"/>
      <c r="K14" s="186"/>
      <c r="L14" s="212"/>
      <c r="M14" s="186"/>
      <c r="N14" s="213"/>
      <c r="O14" s="186"/>
      <c r="P14" s="212"/>
      <c r="Q14" s="186"/>
      <c r="R14" s="213"/>
      <c r="S14" s="186"/>
      <c r="T14" s="212"/>
      <c r="U14" s="186"/>
      <c r="V14" s="213"/>
      <c r="W14" s="186"/>
      <c r="X14" s="212"/>
      <c r="Y14" s="186"/>
      <c r="Z14" s="213"/>
      <c r="AA14" s="186"/>
      <c r="AB14" s="212"/>
      <c r="AC14" s="186"/>
      <c r="AD14" s="213"/>
      <c r="AE14" s="186"/>
      <c r="AF14" s="212"/>
      <c r="AG14" s="186"/>
      <c r="AH14" s="213"/>
      <c r="AI14" s="186"/>
      <c r="AJ14" s="212"/>
      <c r="AK14" s="186"/>
      <c r="AL14" s="213"/>
      <c r="AM14" s="186"/>
      <c r="AN14" s="212"/>
      <c r="AO14" s="186"/>
      <c r="AP14" s="213"/>
      <c r="AQ14" s="186"/>
      <c r="AR14" s="212"/>
      <c r="AS14" s="186"/>
      <c r="AT14" s="213"/>
      <c r="AU14" s="186"/>
      <c r="AV14" s="212"/>
      <c r="AW14" s="186"/>
      <c r="AX14" s="213"/>
      <c r="AY14" s="186"/>
      <c r="AZ14" s="212"/>
      <c r="BA14" s="186"/>
      <c r="BB14" s="213"/>
      <c r="BC14" s="186"/>
      <c r="BD14" s="212"/>
      <c r="BE14" s="186"/>
      <c r="BF14" s="213"/>
      <c r="BG14" s="186"/>
      <c r="BH14" s="212"/>
      <c r="BI14" s="186"/>
      <c r="BJ14" s="213"/>
      <c r="BK14" s="186"/>
      <c r="BL14" s="212"/>
      <c r="BM14" s="186"/>
      <c r="BN14" s="213"/>
      <c r="BO14" s="186"/>
      <c r="BP14" s="212"/>
      <c r="BQ14" s="186"/>
      <c r="BR14" s="213"/>
      <c r="BS14" s="186"/>
      <c r="BT14" s="212"/>
      <c r="BU14" s="186"/>
      <c r="BV14" s="213"/>
      <c r="BW14" s="186"/>
      <c r="BX14" s="212"/>
      <c r="BY14" s="186"/>
      <c r="BZ14" s="213"/>
      <c r="CA14" s="186"/>
      <c r="CB14" s="212"/>
      <c r="CC14" s="186"/>
      <c r="CD14" s="213"/>
      <c r="CE14" s="186"/>
      <c r="CF14" s="212"/>
      <c r="CG14" s="186"/>
      <c r="CH14" s="213"/>
      <c r="CI14" s="186"/>
      <c r="CJ14" s="212"/>
      <c r="CK14" s="186"/>
      <c r="CL14" s="213"/>
      <c r="CM14" s="186"/>
      <c r="CN14" s="212"/>
      <c r="CO14" s="186"/>
      <c r="CP14" s="213"/>
      <c r="CQ14" s="186"/>
      <c r="CR14" s="212"/>
      <c r="CS14" s="186"/>
      <c r="CT14" s="213"/>
      <c r="CU14" s="186"/>
      <c r="CV14" s="212"/>
      <c r="CW14" s="186"/>
      <c r="CX14" s="213"/>
      <c r="CY14" s="186"/>
      <c r="CZ14" s="212"/>
      <c r="DA14" s="186"/>
      <c r="DB14" s="213"/>
      <c r="DC14" s="186"/>
      <c r="DD14" s="212"/>
      <c r="DE14" s="186"/>
      <c r="DF14" s="213"/>
      <c r="DG14" s="186"/>
      <c r="DH14" s="212"/>
      <c r="DI14" s="186"/>
      <c r="DJ14" s="213"/>
      <c r="DK14" s="186"/>
      <c r="DL14" s="212"/>
      <c r="DM14" s="186"/>
      <c r="DN14" s="213"/>
      <c r="DO14" s="186"/>
      <c r="DP14" s="212"/>
      <c r="DQ14" s="186"/>
      <c r="DR14" s="213"/>
      <c r="DS14" s="186"/>
      <c r="DT14" s="212"/>
      <c r="DU14" s="186"/>
      <c r="DV14" s="213"/>
      <c r="DW14" s="186"/>
      <c r="DX14" s="212"/>
      <c r="DY14" s="186"/>
      <c r="DZ14" s="213"/>
      <c r="EA14" s="186"/>
      <c r="EB14" s="212"/>
      <c r="EC14" s="186"/>
      <c r="ED14" s="213"/>
      <c r="EE14" s="186"/>
      <c r="EF14" s="212"/>
      <c r="EG14" s="186"/>
      <c r="EH14" s="213"/>
      <c r="EI14" s="186"/>
      <c r="EJ14" s="212"/>
      <c r="EK14" s="186"/>
      <c r="EL14" s="213"/>
      <c r="EM14" s="420"/>
      <c r="EN14" s="421"/>
      <c r="EO14" s="420"/>
      <c r="EP14" s="422"/>
      <c r="EQ14" s="420"/>
      <c r="ER14" s="421"/>
      <c r="ES14" s="420"/>
      <c r="ET14" s="422"/>
      <c r="EU14" s="420"/>
      <c r="EV14" s="421"/>
      <c r="EW14" s="420"/>
      <c r="EX14" s="422"/>
      <c r="EZ14" s="186">
        <f>SUM(C14,G14,K14,O14,S14,W14,AA14,AE14,AI14,AM14,AQ14,AU14)/12</f>
        <v>0</v>
      </c>
      <c r="FA14" s="212">
        <f>SUM(D14,H14,L14,P14,T14,X14,AB14,AF14,AJ14,AN14,AR14,AV14)/12</f>
        <v>0</v>
      </c>
      <c r="FB14" s="186">
        <f>SUM(E14,I14,M14,Q14,U14,Y14,AC14,AG14,AK14,AO14,AS14,AW14)</f>
        <v>0</v>
      </c>
      <c r="FC14" s="213">
        <f>SUM(F14,J14,N14,R14,V14,Z14,AD14,AH14,AL14,AP14,AT14,AX14)</f>
        <v>0</v>
      </c>
      <c r="FE14" s="186">
        <f>SUM(AY14,BC14,BG14,BK14,BO14,BS14,BW14,CA14,CE14,CI14,CM14,CQ14)/12</f>
        <v>0</v>
      </c>
      <c r="FF14" s="212">
        <f>SUM(AZ14,BD14,BH14,BL14,BP14,BT14,BX14,CB14,CF14,CJ14,CN14,CR14)/12</f>
        <v>0</v>
      </c>
      <c r="FG14" s="186">
        <f>SUM(BA14,BE14,BI14,BM14,BQ14,BU14,BY14,CC14,CG14,CK14,CO14,CS14)</f>
        <v>0</v>
      </c>
      <c r="FH14" s="213">
        <f>SUM(BB14,BF14,BJ14,BN14,BR14,BV14,BZ14,CD14,CH14,CL14,CP14,CT14)</f>
        <v>0</v>
      </c>
      <c r="FJ14" s="186">
        <f>SUM(CU14,CY14,DC14,DG14,DK14,DO14,DS14,DW14,EA14,EE14,EI14,EM14)/10</f>
        <v>0</v>
      </c>
      <c r="FK14" s="212">
        <f>SUM(CV14,CZ14,DD14,DH14,DL14,DP14,DT14,DX14,EB14,EF14,EJ14,EN14)/10</f>
        <v>0</v>
      </c>
      <c r="FL14" s="186">
        <f>SUM(CW14,DA14,DE14,DI14,DM14,DQ14,DU14,DY14,EC14,EG14,EK14,EO14)</f>
        <v>0</v>
      </c>
      <c r="FM14" s="213">
        <f>SUM(CX14,DB14,DF14,DJ14,DN14,DR14,DV14,DZ14,ED14,EH14,EL14,EP14)</f>
        <v>0</v>
      </c>
    </row>
    <row r="15" spans="1:169" ht="15" outlineLevel="1" x14ac:dyDescent="0.25">
      <c r="B15" s="67" t="s">
        <v>51</v>
      </c>
      <c r="C15" s="186"/>
      <c r="D15" s="212"/>
      <c r="E15" s="186"/>
      <c r="F15" s="213"/>
      <c r="G15" s="186"/>
      <c r="H15" s="212"/>
      <c r="I15" s="186"/>
      <c r="J15" s="213"/>
      <c r="K15" s="186"/>
      <c r="L15" s="212"/>
      <c r="M15" s="186"/>
      <c r="N15" s="213"/>
      <c r="O15" s="186"/>
      <c r="P15" s="212"/>
      <c r="Q15" s="186"/>
      <c r="R15" s="213"/>
      <c r="S15" s="186"/>
      <c r="T15" s="212"/>
      <c r="U15" s="186"/>
      <c r="V15" s="213"/>
      <c r="W15" s="186"/>
      <c r="X15" s="212"/>
      <c r="Y15" s="186"/>
      <c r="Z15" s="213"/>
      <c r="AA15" s="186"/>
      <c r="AB15" s="212"/>
      <c r="AC15" s="186"/>
      <c r="AD15" s="213"/>
      <c r="AE15" s="186"/>
      <c r="AF15" s="212"/>
      <c r="AG15" s="186"/>
      <c r="AH15" s="213"/>
      <c r="AI15" s="186"/>
      <c r="AJ15" s="212"/>
      <c r="AK15" s="186"/>
      <c r="AL15" s="213"/>
      <c r="AM15" s="186"/>
      <c r="AN15" s="212"/>
      <c r="AO15" s="186"/>
      <c r="AP15" s="213"/>
      <c r="AQ15" s="186"/>
      <c r="AR15" s="212"/>
      <c r="AS15" s="186"/>
      <c r="AT15" s="213"/>
      <c r="AU15" s="186"/>
      <c r="AV15" s="212"/>
      <c r="AW15" s="186"/>
      <c r="AX15" s="213"/>
      <c r="AY15" s="186"/>
      <c r="AZ15" s="212"/>
      <c r="BA15" s="186"/>
      <c r="BB15" s="213"/>
      <c r="BC15" s="186"/>
      <c r="BD15" s="212"/>
      <c r="BE15" s="186"/>
      <c r="BF15" s="213"/>
      <c r="BG15" s="186"/>
      <c r="BH15" s="212"/>
      <c r="BI15" s="186"/>
      <c r="BJ15" s="213"/>
      <c r="BK15" s="186"/>
      <c r="BL15" s="212"/>
      <c r="BM15" s="186"/>
      <c r="BN15" s="213"/>
      <c r="BO15" s="186"/>
      <c r="BP15" s="212"/>
      <c r="BQ15" s="186"/>
      <c r="BR15" s="213"/>
      <c r="BS15" s="186"/>
      <c r="BT15" s="212"/>
      <c r="BU15" s="186"/>
      <c r="BV15" s="213"/>
      <c r="BW15" s="186"/>
      <c r="BX15" s="212"/>
      <c r="BY15" s="186"/>
      <c r="BZ15" s="213"/>
      <c r="CA15" s="186"/>
      <c r="CB15" s="212"/>
      <c r="CC15" s="186"/>
      <c r="CD15" s="213"/>
      <c r="CE15" s="186"/>
      <c r="CF15" s="212"/>
      <c r="CG15" s="186"/>
      <c r="CH15" s="213"/>
      <c r="CI15" s="186"/>
      <c r="CJ15" s="212"/>
      <c r="CK15" s="186"/>
      <c r="CL15" s="213"/>
      <c r="CM15" s="186"/>
      <c r="CN15" s="212"/>
      <c r="CO15" s="186"/>
      <c r="CP15" s="213"/>
      <c r="CQ15" s="186"/>
      <c r="CR15" s="212"/>
      <c r="CS15" s="186"/>
      <c r="CT15" s="213"/>
      <c r="CU15" s="186"/>
      <c r="CV15" s="212"/>
      <c r="CW15" s="186"/>
      <c r="CX15" s="213"/>
      <c r="CY15" s="186"/>
      <c r="CZ15" s="212"/>
      <c r="DA15" s="186"/>
      <c r="DB15" s="213"/>
      <c r="DC15" s="186"/>
      <c r="DD15" s="212"/>
      <c r="DE15" s="186"/>
      <c r="DF15" s="213"/>
      <c r="DG15" s="186"/>
      <c r="DH15" s="212"/>
      <c r="DI15" s="186"/>
      <c r="DJ15" s="213"/>
      <c r="DK15" s="186"/>
      <c r="DL15" s="212"/>
      <c r="DM15" s="186"/>
      <c r="DN15" s="213"/>
      <c r="DO15" s="186"/>
      <c r="DP15" s="212"/>
      <c r="DQ15" s="186"/>
      <c r="DR15" s="213"/>
      <c r="DS15" s="186"/>
      <c r="DT15" s="212"/>
      <c r="DU15" s="186"/>
      <c r="DV15" s="213"/>
      <c r="DW15" s="186"/>
      <c r="DX15" s="212"/>
      <c r="DY15" s="186"/>
      <c r="DZ15" s="213"/>
      <c r="EA15" s="186"/>
      <c r="EB15" s="212"/>
      <c r="EC15" s="186"/>
      <c r="ED15" s="213"/>
      <c r="EE15" s="186"/>
      <c r="EF15" s="212"/>
      <c r="EG15" s="186"/>
      <c r="EH15" s="213"/>
      <c r="EI15" s="186"/>
      <c r="EJ15" s="212"/>
      <c r="EK15" s="186"/>
      <c r="EL15" s="213"/>
      <c r="EM15" s="420"/>
      <c r="EN15" s="421"/>
      <c r="EO15" s="420"/>
      <c r="EP15" s="422"/>
      <c r="EQ15" s="420"/>
      <c r="ER15" s="421"/>
      <c r="ES15" s="420"/>
      <c r="ET15" s="422"/>
      <c r="EU15" s="420"/>
      <c r="EV15" s="421"/>
      <c r="EW15" s="420"/>
      <c r="EX15" s="422"/>
      <c r="EZ15" s="186">
        <f t="shared" ref="EZ15:FA21" si="88">SUM(C15,G15,K15,O15,S15,W15,AA15,AE15,AI15,AM15,AQ15,AU15)/12</f>
        <v>0</v>
      </c>
      <c r="FA15" s="212">
        <f t="shared" si="88"/>
        <v>0</v>
      </c>
      <c r="FB15" s="186">
        <f t="shared" ref="FB15:FC21" si="89">SUM(E15,I15,M15,Q15,U15,Y15,AC15,AG15,AK15,AO15,AS15,AW15)</f>
        <v>0</v>
      </c>
      <c r="FC15" s="213">
        <f t="shared" si="89"/>
        <v>0</v>
      </c>
      <c r="FE15" s="186">
        <f t="shared" ref="FE15:FF21" si="90">SUM(AY15,BC15,BG15,BK15,BO15,BS15,BW15,CA15,CE15,CI15,CM15,CQ15)/12</f>
        <v>0</v>
      </c>
      <c r="FF15" s="212">
        <f t="shared" si="90"/>
        <v>0</v>
      </c>
      <c r="FG15" s="186">
        <f t="shared" ref="FG15:FH21" si="91">SUM(BA15,BE15,BI15,BM15,BQ15,BU15,BY15,CC15,CG15,CK15,CO15,CS15)</f>
        <v>0</v>
      </c>
      <c r="FH15" s="213">
        <f t="shared" si="91"/>
        <v>0</v>
      </c>
      <c r="FJ15" s="186">
        <f t="shared" ref="FJ15:FJ21" si="92">SUM(CU15,CY15,DC15,DG15,DK15,DO15,DS15,DW15,EA15,EE15,EI15,EM15)/10</f>
        <v>0</v>
      </c>
      <c r="FK15" s="212">
        <f t="shared" ref="FK15:FK21" si="93">SUM(CV15,CZ15,DD15,DH15,DL15,DP15,DT15,DX15,EB15,EF15,EJ15,EN15)/10</f>
        <v>0</v>
      </c>
      <c r="FL15" s="186">
        <f t="shared" ref="FL15:FM21" si="94">SUM(CW15,DA15,DE15,DI15,DM15,DQ15,DU15,DY15,EC15,EG15,EK15,EO15)</f>
        <v>0</v>
      </c>
      <c r="FM15" s="213">
        <f t="shared" si="94"/>
        <v>0</v>
      </c>
    </row>
    <row r="16" spans="1:169" outlineLevel="1" x14ac:dyDescent="0.2">
      <c r="B16" s="179" t="s">
        <v>183</v>
      </c>
      <c r="C16" s="187"/>
      <c r="D16" s="214"/>
      <c r="E16" s="187">
        <v>0</v>
      </c>
      <c r="F16" s="215">
        <v>0</v>
      </c>
      <c r="G16" s="187"/>
      <c r="H16" s="214"/>
      <c r="I16" s="187">
        <v>0</v>
      </c>
      <c r="J16" s="215">
        <v>0</v>
      </c>
      <c r="K16" s="187"/>
      <c r="L16" s="214"/>
      <c r="M16" s="187">
        <v>0</v>
      </c>
      <c r="N16" s="215">
        <v>0</v>
      </c>
      <c r="O16" s="187"/>
      <c r="P16" s="214"/>
      <c r="Q16" s="187">
        <v>0</v>
      </c>
      <c r="R16" s="215">
        <v>0</v>
      </c>
      <c r="S16" s="187"/>
      <c r="T16" s="214"/>
      <c r="U16" s="187">
        <v>0</v>
      </c>
      <c r="V16" s="215">
        <v>0</v>
      </c>
      <c r="W16" s="187"/>
      <c r="X16" s="214"/>
      <c r="Y16" s="187">
        <v>0</v>
      </c>
      <c r="Z16" s="215">
        <v>0</v>
      </c>
      <c r="AA16" s="187"/>
      <c r="AB16" s="214"/>
      <c r="AC16" s="187">
        <v>0</v>
      </c>
      <c r="AD16" s="215">
        <v>0</v>
      </c>
      <c r="AE16" s="187"/>
      <c r="AF16" s="214"/>
      <c r="AG16" s="187">
        <v>0</v>
      </c>
      <c r="AH16" s="215">
        <v>0</v>
      </c>
      <c r="AI16" s="187"/>
      <c r="AJ16" s="214"/>
      <c r="AK16" s="187">
        <v>0</v>
      </c>
      <c r="AL16" s="215">
        <v>0</v>
      </c>
      <c r="AM16" s="187"/>
      <c r="AN16" s="214"/>
      <c r="AO16" s="187">
        <v>0</v>
      </c>
      <c r="AP16" s="215">
        <v>0</v>
      </c>
      <c r="AQ16" s="187"/>
      <c r="AR16" s="214"/>
      <c r="AS16" s="187">
        <v>0</v>
      </c>
      <c r="AT16" s="215">
        <v>0</v>
      </c>
      <c r="AU16" s="187"/>
      <c r="AV16" s="214"/>
      <c r="AW16" s="187">
        <v>0</v>
      </c>
      <c r="AX16" s="215">
        <v>0</v>
      </c>
      <c r="AY16" s="187"/>
      <c r="AZ16" s="214"/>
      <c r="BA16" s="187">
        <v>0</v>
      </c>
      <c r="BB16" s="215">
        <v>0</v>
      </c>
      <c r="BC16" s="187"/>
      <c r="BD16" s="214"/>
      <c r="BE16" s="187">
        <v>0</v>
      </c>
      <c r="BF16" s="215">
        <v>0</v>
      </c>
      <c r="BG16" s="187"/>
      <c r="BH16" s="214"/>
      <c r="BI16" s="187">
        <v>0</v>
      </c>
      <c r="BJ16" s="215">
        <v>0</v>
      </c>
      <c r="BK16" s="187"/>
      <c r="BL16" s="214"/>
      <c r="BM16" s="187">
        <v>0</v>
      </c>
      <c r="BN16" s="215">
        <v>0</v>
      </c>
      <c r="BO16" s="187"/>
      <c r="BP16" s="214"/>
      <c r="BQ16" s="187">
        <v>0</v>
      </c>
      <c r="BR16" s="215">
        <v>0</v>
      </c>
      <c r="BS16" s="187"/>
      <c r="BT16" s="214"/>
      <c r="BU16" s="187">
        <v>0</v>
      </c>
      <c r="BV16" s="215">
        <v>0</v>
      </c>
      <c r="BW16" s="187"/>
      <c r="BX16" s="214"/>
      <c r="BY16" s="187">
        <v>0</v>
      </c>
      <c r="BZ16" s="215">
        <v>0</v>
      </c>
      <c r="CA16" s="187"/>
      <c r="CB16" s="214"/>
      <c r="CC16" s="187">
        <v>0</v>
      </c>
      <c r="CD16" s="215">
        <v>0</v>
      </c>
      <c r="CE16" s="187"/>
      <c r="CF16" s="214"/>
      <c r="CG16" s="187">
        <v>0</v>
      </c>
      <c r="CH16" s="215">
        <v>0</v>
      </c>
      <c r="CI16" s="187"/>
      <c r="CJ16" s="214"/>
      <c r="CK16" s="187">
        <v>0</v>
      </c>
      <c r="CL16" s="215">
        <v>0</v>
      </c>
      <c r="CM16" s="187"/>
      <c r="CN16" s="214"/>
      <c r="CO16" s="187">
        <v>0</v>
      </c>
      <c r="CP16" s="215">
        <v>0</v>
      </c>
      <c r="CQ16" s="187"/>
      <c r="CR16" s="214"/>
      <c r="CS16" s="187">
        <v>0</v>
      </c>
      <c r="CT16" s="215">
        <v>0</v>
      </c>
      <c r="CU16" s="187"/>
      <c r="CV16" s="214"/>
      <c r="CW16" s="187">
        <v>0</v>
      </c>
      <c r="CX16" s="215">
        <v>0</v>
      </c>
      <c r="CY16" s="187"/>
      <c r="CZ16" s="214"/>
      <c r="DA16" s="187">
        <v>0</v>
      </c>
      <c r="DB16" s="215">
        <v>0</v>
      </c>
      <c r="DC16" s="187"/>
      <c r="DD16" s="214"/>
      <c r="DE16" s="187">
        <v>0</v>
      </c>
      <c r="DF16" s="215">
        <v>0</v>
      </c>
      <c r="DG16" s="187"/>
      <c r="DH16" s="214"/>
      <c r="DI16" s="187">
        <v>0</v>
      </c>
      <c r="DJ16" s="215">
        <v>0</v>
      </c>
      <c r="DK16" s="187"/>
      <c r="DL16" s="214"/>
      <c r="DM16" s="187">
        <v>23</v>
      </c>
      <c r="DN16" s="215">
        <v>20334.260000000002</v>
      </c>
      <c r="DO16" s="187">
        <v>58</v>
      </c>
      <c r="DP16" s="214">
        <v>1518873.63</v>
      </c>
      <c r="DQ16" s="187">
        <v>19</v>
      </c>
      <c r="DR16" s="215">
        <v>23651.43</v>
      </c>
      <c r="DS16" s="187">
        <v>284</v>
      </c>
      <c r="DT16" s="214">
        <v>9917211.4999999981</v>
      </c>
      <c r="DU16" s="187">
        <v>81</v>
      </c>
      <c r="DV16" s="215">
        <v>65870.540000000008</v>
      </c>
      <c r="DW16" s="187">
        <v>297</v>
      </c>
      <c r="DX16" s="214">
        <v>13890268.800000001</v>
      </c>
      <c r="DY16" s="187">
        <v>64</v>
      </c>
      <c r="DZ16" s="215">
        <v>46057.97</v>
      </c>
      <c r="EA16" s="187">
        <v>263</v>
      </c>
      <c r="EB16" s="214">
        <v>15880392.959999995</v>
      </c>
      <c r="EC16" s="187">
        <f>SUM(EC17:EC18)</f>
        <v>81</v>
      </c>
      <c r="ED16" s="187">
        <f>SUM(ED17:ED18)</f>
        <v>61428.200000000004</v>
      </c>
      <c r="EE16" s="187">
        <v>218</v>
      </c>
      <c r="EF16" s="214">
        <v>13927869.450000003</v>
      </c>
      <c r="EG16" s="187">
        <v>45</v>
      </c>
      <c r="EH16" s="215">
        <v>43309.73</v>
      </c>
      <c r="EI16" s="187">
        <v>134</v>
      </c>
      <c r="EJ16" s="214">
        <v>3818609.61</v>
      </c>
      <c r="EK16" s="187">
        <v>42</v>
      </c>
      <c r="EL16" s="215">
        <v>37650.53</v>
      </c>
      <c r="EM16" s="187">
        <v>168</v>
      </c>
      <c r="EN16" s="214">
        <v>4884824.2499999991</v>
      </c>
      <c r="EO16" s="187">
        <v>71</v>
      </c>
      <c r="EP16" s="215">
        <v>59063.469999999994</v>
      </c>
      <c r="EQ16" s="187">
        <v>67</v>
      </c>
      <c r="ER16" s="214">
        <v>4036504.93</v>
      </c>
      <c r="ES16" s="187">
        <v>28</v>
      </c>
      <c r="ET16" s="215">
        <v>46208.149999999994</v>
      </c>
      <c r="EU16" s="187">
        <v>23</v>
      </c>
      <c r="EV16" s="214">
        <v>748465.4700000002</v>
      </c>
      <c r="EW16" s="187">
        <v>12</v>
      </c>
      <c r="EX16" s="215">
        <v>7990.1200000000008</v>
      </c>
      <c r="EZ16" s="187">
        <f t="shared" si="88"/>
        <v>0</v>
      </c>
      <c r="FA16" s="214">
        <f t="shared" si="88"/>
        <v>0</v>
      </c>
      <c r="FB16" s="187">
        <f t="shared" si="89"/>
        <v>0</v>
      </c>
      <c r="FC16" s="215">
        <f t="shared" si="89"/>
        <v>0</v>
      </c>
      <c r="FE16" s="187">
        <f t="shared" si="90"/>
        <v>0</v>
      </c>
      <c r="FF16" s="214">
        <f t="shared" si="90"/>
        <v>0</v>
      </c>
      <c r="FG16" s="187">
        <f t="shared" si="91"/>
        <v>0</v>
      </c>
      <c r="FH16" s="215">
        <f t="shared" si="91"/>
        <v>0</v>
      </c>
      <c r="FJ16" s="187">
        <f t="shared" si="92"/>
        <v>142.19999999999999</v>
      </c>
      <c r="FK16" s="214">
        <f t="shared" si="93"/>
        <v>6383805.0199999996</v>
      </c>
      <c r="FL16" s="187">
        <f t="shared" si="94"/>
        <v>426</v>
      </c>
      <c r="FM16" s="215">
        <f t="shared" si="94"/>
        <v>357366.13</v>
      </c>
    </row>
    <row r="17" spans="1:169" s="179" customFormat="1" ht="15" outlineLevel="1" x14ac:dyDescent="0.25">
      <c r="A17" s="67"/>
      <c r="B17" s="67" t="s">
        <v>184</v>
      </c>
      <c r="C17" s="186"/>
      <c r="D17" s="212"/>
      <c r="E17" s="186"/>
      <c r="F17" s="213"/>
      <c r="G17" s="186"/>
      <c r="H17" s="212"/>
      <c r="I17" s="186"/>
      <c r="J17" s="213"/>
      <c r="K17" s="186"/>
      <c r="L17" s="212"/>
      <c r="M17" s="186"/>
      <c r="N17" s="213"/>
      <c r="O17" s="186"/>
      <c r="P17" s="212"/>
      <c r="Q17" s="186"/>
      <c r="R17" s="213"/>
      <c r="S17" s="186"/>
      <c r="T17" s="212"/>
      <c r="U17" s="186"/>
      <c r="V17" s="213"/>
      <c r="W17" s="186"/>
      <c r="X17" s="212"/>
      <c r="Y17" s="186"/>
      <c r="Z17" s="213"/>
      <c r="AA17" s="186"/>
      <c r="AB17" s="212"/>
      <c r="AC17" s="186"/>
      <c r="AD17" s="213"/>
      <c r="AE17" s="186"/>
      <c r="AF17" s="212"/>
      <c r="AG17" s="186"/>
      <c r="AH17" s="213"/>
      <c r="AI17" s="186"/>
      <c r="AJ17" s="212"/>
      <c r="AK17" s="186"/>
      <c r="AL17" s="213"/>
      <c r="AM17" s="186"/>
      <c r="AN17" s="212"/>
      <c r="AO17" s="186"/>
      <c r="AP17" s="213"/>
      <c r="AQ17" s="186"/>
      <c r="AR17" s="212"/>
      <c r="AS17" s="186"/>
      <c r="AT17" s="213"/>
      <c r="AU17" s="186"/>
      <c r="AV17" s="212"/>
      <c r="AW17" s="186"/>
      <c r="AX17" s="213"/>
      <c r="AY17" s="186"/>
      <c r="AZ17" s="212"/>
      <c r="BA17" s="186"/>
      <c r="BB17" s="213"/>
      <c r="BC17" s="186"/>
      <c r="BD17" s="212"/>
      <c r="BE17" s="186"/>
      <c r="BF17" s="213"/>
      <c r="BG17" s="186"/>
      <c r="BH17" s="212"/>
      <c r="BI17" s="186"/>
      <c r="BJ17" s="213"/>
      <c r="BK17" s="186"/>
      <c r="BL17" s="212"/>
      <c r="BM17" s="186"/>
      <c r="BN17" s="213"/>
      <c r="BO17" s="186"/>
      <c r="BP17" s="212"/>
      <c r="BQ17" s="186"/>
      <c r="BR17" s="213"/>
      <c r="BS17" s="186"/>
      <c r="BT17" s="212"/>
      <c r="BU17" s="186"/>
      <c r="BV17" s="213"/>
      <c r="BW17" s="186"/>
      <c r="BX17" s="212"/>
      <c r="BY17" s="186"/>
      <c r="BZ17" s="213"/>
      <c r="CA17" s="186"/>
      <c r="CB17" s="212"/>
      <c r="CC17" s="186"/>
      <c r="CD17" s="213"/>
      <c r="CE17" s="186"/>
      <c r="CF17" s="212"/>
      <c r="CG17" s="186"/>
      <c r="CH17" s="213"/>
      <c r="CI17" s="186"/>
      <c r="CJ17" s="212"/>
      <c r="CK17" s="186"/>
      <c r="CL17" s="213"/>
      <c r="CM17" s="186"/>
      <c r="CN17" s="212"/>
      <c r="CO17" s="186"/>
      <c r="CP17" s="213"/>
      <c r="CQ17" s="186"/>
      <c r="CR17" s="212"/>
      <c r="CS17" s="186"/>
      <c r="CT17" s="213"/>
      <c r="CU17" s="186"/>
      <c r="CV17" s="212"/>
      <c r="CW17" s="186"/>
      <c r="CX17" s="213"/>
      <c r="CY17" s="186"/>
      <c r="CZ17" s="212"/>
      <c r="DA17" s="186"/>
      <c r="DB17" s="213"/>
      <c r="DC17" s="186"/>
      <c r="DD17" s="212"/>
      <c r="DE17" s="186"/>
      <c r="DF17" s="213"/>
      <c r="DG17" s="186"/>
      <c r="DH17" s="212"/>
      <c r="DI17" s="186"/>
      <c r="DJ17" s="213"/>
      <c r="DK17" s="186"/>
      <c r="DL17" s="212"/>
      <c r="DM17" s="186">
        <v>21</v>
      </c>
      <c r="DN17" s="213">
        <v>14782.26</v>
      </c>
      <c r="DO17" s="186"/>
      <c r="DP17" s="212"/>
      <c r="DQ17" s="186">
        <v>16</v>
      </c>
      <c r="DR17" s="213">
        <v>7307.6100000000006</v>
      </c>
      <c r="DS17" s="186"/>
      <c r="DT17" s="212"/>
      <c r="DU17" s="186">
        <v>76</v>
      </c>
      <c r="DV17" s="213">
        <v>52157.540000000008</v>
      </c>
      <c r="DW17" s="186"/>
      <c r="DX17" s="212"/>
      <c r="DY17" s="186">
        <v>60</v>
      </c>
      <c r="DZ17" s="213">
        <v>33615.97</v>
      </c>
      <c r="EA17" s="186"/>
      <c r="EB17" s="212"/>
      <c r="EC17" s="186">
        <v>78</v>
      </c>
      <c r="ED17" s="213">
        <v>56680.200000000004</v>
      </c>
      <c r="EE17" s="186"/>
      <c r="EF17" s="212"/>
      <c r="EG17" s="186">
        <v>40</v>
      </c>
      <c r="EH17" s="213">
        <v>37084.730000000003</v>
      </c>
      <c r="EI17" s="186"/>
      <c r="EJ17" s="212"/>
      <c r="EK17" s="186">
        <v>39</v>
      </c>
      <c r="EL17" s="213">
        <v>29448.53</v>
      </c>
      <c r="EM17" s="420"/>
      <c r="EN17" s="421"/>
      <c r="EO17" s="420">
        <v>63</v>
      </c>
      <c r="EP17" s="422">
        <v>34381.269999999997</v>
      </c>
      <c r="EQ17" s="420"/>
      <c r="ER17" s="421"/>
      <c r="ES17" s="420">
        <v>22</v>
      </c>
      <c r="ET17" s="422">
        <v>18435.149999999998</v>
      </c>
      <c r="EU17" s="420"/>
      <c r="EV17" s="421"/>
      <c r="EW17" s="420">
        <v>8</v>
      </c>
      <c r="EX17" s="422">
        <v>3388.1200000000003</v>
      </c>
      <c r="EZ17" s="186">
        <f t="shared" si="88"/>
        <v>0</v>
      </c>
      <c r="FA17" s="212">
        <f t="shared" si="88"/>
        <v>0</v>
      </c>
      <c r="FB17" s="186">
        <f t="shared" si="89"/>
        <v>0</v>
      </c>
      <c r="FC17" s="213">
        <f t="shared" si="89"/>
        <v>0</v>
      </c>
      <c r="FE17" s="186">
        <f t="shared" si="90"/>
        <v>0</v>
      </c>
      <c r="FF17" s="212">
        <f t="shared" si="90"/>
        <v>0</v>
      </c>
      <c r="FG17" s="186">
        <f t="shared" si="91"/>
        <v>0</v>
      </c>
      <c r="FH17" s="213">
        <f t="shared" si="91"/>
        <v>0</v>
      </c>
      <c r="FJ17" s="186">
        <f t="shared" si="92"/>
        <v>0</v>
      </c>
      <c r="FK17" s="212">
        <f t="shared" si="93"/>
        <v>0</v>
      </c>
      <c r="FL17" s="186">
        <f t="shared" si="94"/>
        <v>393</v>
      </c>
      <c r="FM17" s="213">
        <f t="shared" si="94"/>
        <v>265458.11000000004</v>
      </c>
    </row>
    <row r="18" spans="1:169" ht="15" outlineLevel="1" x14ac:dyDescent="0.25">
      <c r="B18" s="67" t="s">
        <v>185</v>
      </c>
      <c r="C18" s="186"/>
      <c r="D18" s="212"/>
      <c r="E18" s="186"/>
      <c r="F18" s="213"/>
      <c r="G18" s="186"/>
      <c r="H18" s="212"/>
      <c r="I18" s="186"/>
      <c r="J18" s="213"/>
      <c r="K18" s="186"/>
      <c r="L18" s="212"/>
      <c r="M18" s="186"/>
      <c r="N18" s="213"/>
      <c r="O18" s="186"/>
      <c r="P18" s="212"/>
      <c r="Q18" s="186"/>
      <c r="R18" s="213"/>
      <c r="S18" s="186"/>
      <c r="T18" s="212"/>
      <c r="U18" s="186"/>
      <c r="V18" s="213"/>
      <c r="W18" s="186"/>
      <c r="X18" s="212"/>
      <c r="Y18" s="186"/>
      <c r="Z18" s="213"/>
      <c r="AA18" s="186"/>
      <c r="AB18" s="212"/>
      <c r="AC18" s="186"/>
      <c r="AD18" s="213"/>
      <c r="AE18" s="186"/>
      <c r="AF18" s="212"/>
      <c r="AG18" s="186"/>
      <c r="AH18" s="213"/>
      <c r="AI18" s="186"/>
      <c r="AJ18" s="212"/>
      <c r="AK18" s="186"/>
      <c r="AL18" s="213"/>
      <c r="AM18" s="186"/>
      <c r="AN18" s="212"/>
      <c r="AO18" s="186"/>
      <c r="AP18" s="213"/>
      <c r="AQ18" s="186"/>
      <c r="AR18" s="212"/>
      <c r="AS18" s="186"/>
      <c r="AT18" s="213"/>
      <c r="AU18" s="186"/>
      <c r="AV18" s="212"/>
      <c r="AW18" s="186"/>
      <c r="AX18" s="213"/>
      <c r="AY18" s="186"/>
      <c r="AZ18" s="212"/>
      <c r="BA18" s="186"/>
      <c r="BB18" s="213"/>
      <c r="BC18" s="186"/>
      <c r="BD18" s="212"/>
      <c r="BE18" s="186"/>
      <c r="BF18" s="213"/>
      <c r="BG18" s="186"/>
      <c r="BH18" s="212"/>
      <c r="BI18" s="186"/>
      <c r="BJ18" s="213"/>
      <c r="BK18" s="186"/>
      <c r="BL18" s="212"/>
      <c r="BM18" s="186"/>
      <c r="BN18" s="213"/>
      <c r="BO18" s="186"/>
      <c r="BP18" s="212"/>
      <c r="BQ18" s="186"/>
      <c r="BR18" s="213"/>
      <c r="BS18" s="186"/>
      <c r="BT18" s="212"/>
      <c r="BU18" s="186"/>
      <c r="BV18" s="213"/>
      <c r="BW18" s="186"/>
      <c r="BX18" s="212"/>
      <c r="BY18" s="186"/>
      <c r="BZ18" s="213"/>
      <c r="CA18" s="186"/>
      <c r="CB18" s="212"/>
      <c r="CC18" s="186"/>
      <c r="CD18" s="213"/>
      <c r="CE18" s="186"/>
      <c r="CF18" s="212"/>
      <c r="CG18" s="186"/>
      <c r="CH18" s="213"/>
      <c r="CI18" s="186"/>
      <c r="CJ18" s="212"/>
      <c r="CK18" s="186"/>
      <c r="CL18" s="213"/>
      <c r="CM18" s="186"/>
      <c r="CN18" s="212"/>
      <c r="CO18" s="186"/>
      <c r="CP18" s="213"/>
      <c r="CQ18" s="186"/>
      <c r="CR18" s="212"/>
      <c r="CS18" s="186"/>
      <c r="CT18" s="213"/>
      <c r="CU18" s="186"/>
      <c r="CV18" s="212"/>
      <c r="CW18" s="186"/>
      <c r="CX18" s="213"/>
      <c r="CY18" s="186"/>
      <c r="CZ18" s="212"/>
      <c r="DA18" s="186"/>
      <c r="DB18" s="213"/>
      <c r="DC18" s="186"/>
      <c r="DD18" s="212"/>
      <c r="DE18" s="186"/>
      <c r="DF18" s="213"/>
      <c r="DG18" s="186"/>
      <c r="DH18" s="212"/>
      <c r="DI18" s="186"/>
      <c r="DJ18" s="213"/>
      <c r="DK18" s="186"/>
      <c r="DL18" s="212"/>
      <c r="DM18" s="186">
        <v>2</v>
      </c>
      <c r="DN18" s="213">
        <v>5552</v>
      </c>
      <c r="DO18" s="186"/>
      <c r="DP18" s="212"/>
      <c r="DQ18" s="186">
        <v>3</v>
      </c>
      <c r="DR18" s="213">
        <v>16343.820000000002</v>
      </c>
      <c r="DS18" s="186"/>
      <c r="DT18" s="212"/>
      <c r="DU18" s="186">
        <v>5</v>
      </c>
      <c r="DV18" s="213">
        <v>13713</v>
      </c>
      <c r="DW18" s="186"/>
      <c r="DX18" s="212"/>
      <c r="DY18" s="186">
        <v>4</v>
      </c>
      <c r="DZ18" s="213">
        <v>12442</v>
      </c>
      <c r="EA18" s="186"/>
      <c r="EB18" s="212"/>
      <c r="EC18" s="186">
        <v>3</v>
      </c>
      <c r="ED18" s="213">
        <v>4748</v>
      </c>
      <c r="EE18" s="186"/>
      <c r="EF18" s="212"/>
      <c r="EG18" s="186">
        <v>5</v>
      </c>
      <c r="EH18" s="213">
        <v>6225</v>
      </c>
      <c r="EI18" s="186"/>
      <c r="EJ18" s="212"/>
      <c r="EK18" s="186">
        <v>3</v>
      </c>
      <c r="EL18" s="213">
        <v>8202</v>
      </c>
      <c r="EM18" s="420"/>
      <c r="EN18" s="421"/>
      <c r="EO18" s="420">
        <v>8</v>
      </c>
      <c r="EP18" s="422">
        <v>24682.199999999997</v>
      </c>
      <c r="EQ18" s="420"/>
      <c r="ER18" s="421"/>
      <c r="ES18" s="420">
        <v>6</v>
      </c>
      <c r="ET18" s="422">
        <v>27773</v>
      </c>
      <c r="EU18" s="420"/>
      <c r="EV18" s="421"/>
      <c r="EW18" s="420">
        <v>4</v>
      </c>
      <c r="EX18" s="422">
        <v>4602</v>
      </c>
      <c r="EZ18" s="186">
        <f t="shared" si="88"/>
        <v>0</v>
      </c>
      <c r="FA18" s="212">
        <f t="shared" si="88"/>
        <v>0</v>
      </c>
      <c r="FB18" s="186">
        <f t="shared" si="89"/>
        <v>0</v>
      </c>
      <c r="FC18" s="213">
        <f t="shared" si="89"/>
        <v>0</v>
      </c>
      <c r="FE18" s="186">
        <f t="shared" si="90"/>
        <v>0</v>
      </c>
      <c r="FF18" s="212">
        <f t="shared" si="90"/>
        <v>0</v>
      </c>
      <c r="FG18" s="186">
        <f t="shared" si="91"/>
        <v>0</v>
      </c>
      <c r="FH18" s="213">
        <f t="shared" si="91"/>
        <v>0</v>
      </c>
      <c r="FJ18" s="186">
        <f t="shared" si="92"/>
        <v>0</v>
      </c>
      <c r="FK18" s="212">
        <f t="shared" si="93"/>
        <v>0</v>
      </c>
      <c r="FL18" s="186">
        <f t="shared" si="94"/>
        <v>33</v>
      </c>
      <c r="FM18" s="213">
        <f t="shared" si="94"/>
        <v>91908.02</v>
      </c>
    </row>
    <row r="19" spans="1:169" outlineLevel="1" x14ac:dyDescent="0.2">
      <c r="B19" s="179" t="s">
        <v>186</v>
      </c>
      <c r="C19" s="187"/>
      <c r="D19" s="214"/>
      <c r="E19" s="187">
        <v>0</v>
      </c>
      <c r="F19" s="215">
        <v>0</v>
      </c>
      <c r="G19" s="187"/>
      <c r="H19" s="214"/>
      <c r="I19" s="187">
        <v>0</v>
      </c>
      <c r="J19" s="215">
        <v>0</v>
      </c>
      <c r="K19" s="187"/>
      <c r="L19" s="214"/>
      <c r="M19" s="187">
        <v>0</v>
      </c>
      <c r="N19" s="215">
        <v>0</v>
      </c>
      <c r="O19" s="187"/>
      <c r="P19" s="214"/>
      <c r="Q19" s="187">
        <v>0</v>
      </c>
      <c r="R19" s="215">
        <v>0</v>
      </c>
      <c r="S19" s="187"/>
      <c r="T19" s="214"/>
      <c r="U19" s="187">
        <v>0</v>
      </c>
      <c r="V19" s="215">
        <v>0</v>
      </c>
      <c r="W19" s="187"/>
      <c r="X19" s="214"/>
      <c r="Y19" s="187">
        <v>0</v>
      </c>
      <c r="Z19" s="215">
        <v>0</v>
      </c>
      <c r="AA19" s="187"/>
      <c r="AB19" s="214"/>
      <c r="AC19" s="187">
        <v>0</v>
      </c>
      <c r="AD19" s="215">
        <v>0</v>
      </c>
      <c r="AE19" s="187"/>
      <c r="AF19" s="214"/>
      <c r="AG19" s="187">
        <v>0</v>
      </c>
      <c r="AH19" s="215">
        <v>0</v>
      </c>
      <c r="AI19" s="187"/>
      <c r="AJ19" s="214"/>
      <c r="AK19" s="187">
        <v>0</v>
      </c>
      <c r="AL19" s="215">
        <v>0</v>
      </c>
      <c r="AM19" s="187"/>
      <c r="AN19" s="214"/>
      <c r="AO19" s="187">
        <v>0</v>
      </c>
      <c r="AP19" s="215">
        <v>0</v>
      </c>
      <c r="AQ19" s="187"/>
      <c r="AR19" s="214"/>
      <c r="AS19" s="187">
        <v>0</v>
      </c>
      <c r="AT19" s="215">
        <v>0</v>
      </c>
      <c r="AU19" s="187"/>
      <c r="AV19" s="214"/>
      <c r="AW19" s="187">
        <v>0</v>
      </c>
      <c r="AX19" s="215">
        <v>0</v>
      </c>
      <c r="AY19" s="187"/>
      <c r="AZ19" s="214"/>
      <c r="BA19" s="187">
        <v>0</v>
      </c>
      <c r="BB19" s="215">
        <v>0</v>
      </c>
      <c r="BC19" s="187"/>
      <c r="BD19" s="214"/>
      <c r="BE19" s="187">
        <v>0</v>
      </c>
      <c r="BF19" s="215">
        <v>0</v>
      </c>
      <c r="BG19" s="187"/>
      <c r="BH19" s="214"/>
      <c r="BI19" s="187">
        <v>0</v>
      </c>
      <c r="BJ19" s="215">
        <v>0</v>
      </c>
      <c r="BK19" s="187"/>
      <c r="BL19" s="214"/>
      <c r="BM19" s="187">
        <v>0</v>
      </c>
      <c r="BN19" s="215">
        <v>0</v>
      </c>
      <c r="BO19" s="187"/>
      <c r="BP19" s="214"/>
      <c r="BQ19" s="187">
        <v>0</v>
      </c>
      <c r="BR19" s="215">
        <v>0</v>
      </c>
      <c r="BS19" s="187"/>
      <c r="BT19" s="214"/>
      <c r="BU19" s="187">
        <v>0</v>
      </c>
      <c r="BV19" s="215">
        <v>0</v>
      </c>
      <c r="BW19" s="187"/>
      <c r="BX19" s="214"/>
      <c r="BY19" s="187">
        <v>0</v>
      </c>
      <c r="BZ19" s="215">
        <v>0</v>
      </c>
      <c r="CA19" s="187"/>
      <c r="CB19" s="214"/>
      <c r="CC19" s="187">
        <v>0</v>
      </c>
      <c r="CD19" s="215">
        <v>0</v>
      </c>
      <c r="CE19" s="187"/>
      <c r="CF19" s="214"/>
      <c r="CG19" s="187">
        <v>0</v>
      </c>
      <c r="CH19" s="215">
        <v>0</v>
      </c>
      <c r="CI19" s="187"/>
      <c r="CJ19" s="214"/>
      <c r="CK19" s="187">
        <v>0</v>
      </c>
      <c r="CL19" s="215">
        <v>0</v>
      </c>
      <c r="CM19" s="187"/>
      <c r="CN19" s="214"/>
      <c r="CO19" s="187">
        <v>0</v>
      </c>
      <c r="CP19" s="215">
        <v>0</v>
      </c>
      <c r="CQ19" s="187"/>
      <c r="CR19" s="214"/>
      <c r="CS19" s="187">
        <v>0</v>
      </c>
      <c r="CT19" s="215">
        <v>0</v>
      </c>
      <c r="CU19" s="187"/>
      <c r="CV19" s="214"/>
      <c r="CW19" s="187">
        <v>0</v>
      </c>
      <c r="CX19" s="215">
        <v>0</v>
      </c>
      <c r="CY19" s="187"/>
      <c r="CZ19" s="214"/>
      <c r="DA19" s="187">
        <v>0</v>
      </c>
      <c r="DB19" s="215">
        <v>0</v>
      </c>
      <c r="DC19" s="187"/>
      <c r="DD19" s="214"/>
      <c r="DE19" s="187">
        <v>0</v>
      </c>
      <c r="DF19" s="215">
        <v>0</v>
      </c>
      <c r="DG19" s="187"/>
      <c r="DH19" s="214"/>
      <c r="DI19" s="187">
        <v>0</v>
      </c>
      <c r="DJ19" s="215">
        <v>0</v>
      </c>
      <c r="DK19" s="187"/>
      <c r="DL19" s="214"/>
      <c r="DM19" s="187">
        <v>4</v>
      </c>
      <c r="DN19" s="215">
        <v>2052.5100000000002</v>
      </c>
      <c r="DO19" s="187">
        <v>1493</v>
      </c>
      <c r="DP19" s="214">
        <v>32700940.359999981</v>
      </c>
      <c r="DQ19" s="187">
        <v>13</v>
      </c>
      <c r="DR19" s="215">
        <v>9586.41</v>
      </c>
      <c r="DS19" s="187">
        <v>2792</v>
      </c>
      <c r="DT19" s="214">
        <v>84834241.049999982</v>
      </c>
      <c r="DU19" s="187">
        <v>34</v>
      </c>
      <c r="DV19" s="215">
        <v>35265.450000000004</v>
      </c>
      <c r="DW19" s="187">
        <v>3599</v>
      </c>
      <c r="DX19" s="214">
        <v>97498513.159999967</v>
      </c>
      <c r="DY19" s="187">
        <v>27</v>
      </c>
      <c r="DZ19" s="215">
        <v>62575.369999999995</v>
      </c>
      <c r="EA19" s="187">
        <v>3580</v>
      </c>
      <c r="EB19" s="214">
        <v>122896281.06000018</v>
      </c>
      <c r="EC19" s="187">
        <f>SUM(EC20:EC21)</f>
        <v>54</v>
      </c>
      <c r="ED19" s="187">
        <f>SUM(ED20:ED21)</f>
        <v>32226.43</v>
      </c>
      <c r="EE19" s="187">
        <v>3005</v>
      </c>
      <c r="EF19" s="214">
        <v>104164451.62000011</v>
      </c>
      <c r="EG19" s="187">
        <v>32</v>
      </c>
      <c r="EH19" s="215">
        <v>23185.940000000002</v>
      </c>
      <c r="EI19" s="187">
        <v>335</v>
      </c>
      <c r="EJ19" s="214">
        <v>10497802.969999999</v>
      </c>
      <c r="EK19" s="187">
        <v>18</v>
      </c>
      <c r="EL19" s="215">
        <v>19113.91</v>
      </c>
      <c r="EM19" s="187">
        <v>350</v>
      </c>
      <c r="EN19" s="214">
        <v>10909745.759999996</v>
      </c>
      <c r="EO19" s="187">
        <v>11</v>
      </c>
      <c r="EP19" s="215">
        <v>37255.300000000003</v>
      </c>
      <c r="EQ19" s="187">
        <v>106</v>
      </c>
      <c r="ER19" s="214">
        <v>3334973.5900000012</v>
      </c>
      <c r="ES19" s="187">
        <v>12</v>
      </c>
      <c r="ET19" s="215">
        <v>23970.620000000003</v>
      </c>
      <c r="EU19" s="187">
        <v>1076</v>
      </c>
      <c r="EV19" s="214">
        <v>42455729.420000054</v>
      </c>
      <c r="EW19" s="187">
        <v>13</v>
      </c>
      <c r="EX19" s="215">
        <v>38038.81</v>
      </c>
      <c r="EZ19" s="187">
        <f t="shared" si="88"/>
        <v>0</v>
      </c>
      <c r="FA19" s="214">
        <f t="shared" si="88"/>
        <v>0</v>
      </c>
      <c r="FB19" s="187">
        <f t="shared" si="89"/>
        <v>0</v>
      </c>
      <c r="FC19" s="215">
        <f t="shared" si="89"/>
        <v>0</v>
      </c>
      <c r="FE19" s="187">
        <f t="shared" si="90"/>
        <v>0</v>
      </c>
      <c r="FF19" s="214">
        <f t="shared" si="90"/>
        <v>0</v>
      </c>
      <c r="FG19" s="187">
        <f t="shared" si="91"/>
        <v>0</v>
      </c>
      <c r="FH19" s="215">
        <f t="shared" si="91"/>
        <v>0</v>
      </c>
      <c r="FJ19" s="187">
        <f t="shared" si="92"/>
        <v>1515.4</v>
      </c>
      <c r="FK19" s="214">
        <f t="shared" si="93"/>
        <v>46350197.598000027</v>
      </c>
      <c r="FL19" s="187">
        <f t="shared" si="94"/>
        <v>193</v>
      </c>
      <c r="FM19" s="215">
        <f t="shared" si="94"/>
        <v>221261.32</v>
      </c>
    </row>
    <row r="20" spans="1:169" s="179" customFormat="1" ht="15" outlineLevel="1" x14ac:dyDescent="0.25">
      <c r="A20" s="67"/>
      <c r="B20" s="67" t="s">
        <v>187</v>
      </c>
      <c r="C20" s="186"/>
      <c r="D20" s="212"/>
      <c r="E20" s="186"/>
      <c r="F20" s="213"/>
      <c r="G20" s="186"/>
      <c r="H20" s="212"/>
      <c r="I20" s="186"/>
      <c r="J20" s="213"/>
      <c r="K20" s="186"/>
      <c r="L20" s="212"/>
      <c r="M20" s="186"/>
      <c r="N20" s="213"/>
      <c r="O20" s="186"/>
      <c r="P20" s="212"/>
      <c r="Q20" s="186"/>
      <c r="R20" s="213"/>
      <c r="S20" s="186"/>
      <c r="T20" s="212"/>
      <c r="U20" s="186"/>
      <c r="V20" s="213"/>
      <c r="W20" s="186"/>
      <c r="X20" s="212"/>
      <c r="Y20" s="186"/>
      <c r="Z20" s="213"/>
      <c r="AA20" s="186"/>
      <c r="AB20" s="212"/>
      <c r="AC20" s="186"/>
      <c r="AD20" s="213"/>
      <c r="AE20" s="186"/>
      <c r="AF20" s="212"/>
      <c r="AG20" s="186"/>
      <c r="AH20" s="213"/>
      <c r="AI20" s="186"/>
      <c r="AJ20" s="212"/>
      <c r="AK20" s="186"/>
      <c r="AL20" s="213"/>
      <c r="AM20" s="186"/>
      <c r="AN20" s="212"/>
      <c r="AO20" s="186"/>
      <c r="AP20" s="213"/>
      <c r="AQ20" s="186"/>
      <c r="AR20" s="212"/>
      <c r="AS20" s="186"/>
      <c r="AT20" s="213"/>
      <c r="AU20" s="186"/>
      <c r="AV20" s="212"/>
      <c r="AW20" s="186"/>
      <c r="AX20" s="213"/>
      <c r="AY20" s="186"/>
      <c r="AZ20" s="212"/>
      <c r="BA20" s="186"/>
      <c r="BB20" s="213"/>
      <c r="BC20" s="186"/>
      <c r="BD20" s="212"/>
      <c r="BE20" s="186"/>
      <c r="BF20" s="213"/>
      <c r="BG20" s="186"/>
      <c r="BH20" s="212"/>
      <c r="BI20" s="186"/>
      <c r="BJ20" s="213"/>
      <c r="BK20" s="186"/>
      <c r="BL20" s="212"/>
      <c r="BM20" s="186"/>
      <c r="BN20" s="213"/>
      <c r="BO20" s="186"/>
      <c r="BP20" s="212"/>
      <c r="BQ20" s="186"/>
      <c r="BR20" s="213"/>
      <c r="BS20" s="186"/>
      <c r="BT20" s="212"/>
      <c r="BU20" s="186"/>
      <c r="BV20" s="213"/>
      <c r="BW20" s="186"/>
      <c r="BX20" s="212"/>
      <c r="BY20" s="186"/>
      <c r="BZ20" s="213"/>
      <c r="CA20" s="186"/>
      <c r="CB20" s="212"/>
      <c r="CC20" s="186"/>
      <c r="CD20" s="213"/>
      <c r="CE20" s="186"/>
      <c r="CF20" s="212"/>
      <c r="CG20" s="186"/>
      <c r="CH20" s="213"/>
      <c r="CI20" s="186"/>
      <c r="CJ20" s="212"/>
      <c r="CK20" s="186"/>
      <c r="CL20" s="213"/>
      <c r="CM20" s="186"/>
      <c r="CN20" s="212"/>
      <c r="CO20" s="186"/>
      <c r="CP20" s="213"/>
      <c r="CQ20" s="186"/>
      <c r="CR20" s="212"/>
      <c r="CS20" s="186"/>
      <c r="CT20" s="213"/>
      <c r="CU20" s="186"/>
      <c r="CV20" s="212"/>
      <c r="CW20" s="186"/>
      <c r="CX20" s="213"/>
      <c r="CY20" s="186"/>
      <c r="CZ20" s="212"/>
      <c r="DA20" s="186"/>
      <c r="DB20" s="213"/>
      <c r="DC20" s="186"/>
      <c r="DD20" s="212"/>
      <c r="DE20" s="186"/>
      <c r="DF20" s="213"/>
      <c r="DG20" s="186"/>
      <c r="DH20" s="212"/>
      <c r="DI20" s="186"/>
      <c r="DJ20" s="213"/>
      <c r="DK20" s="186"/>
      <c r="DL20" s="212"/>
      <c r="DM20" s="186">
        <v>4</v>
      </c>
      <c r="DN20" s="213">
        <v>2052.5100000000002</v>
      </c>
      <c r="DO20" s="186"/>
      <c r="DP20" s="212"/>
      <c r="DQ20" s="186">
        <v>12</v>
      </c>
      <c r="DR20" s="213">
        <v>9099.41</v>
      </c>
      <c r="DS20" s="186"/>
      <c r="DT20" s="212"/>
      <c r="DU20" s="186">
        <v>31</v>
      </c>
      <c r="DV20" s="213">
        <v>23756.650000000005</v>
      </c>
      <c r="DW20" s="186"/>
      <c r="DX20" s="212"/>
      <c r="DY20" s="186">
        <v>18</v>
      </c>
      <c r="DZ20" s="213">
        <v>9857.369999999999</v>
      </c>
      <c r="EA20" s="186"/>
      <c r="EB20" s="212"/>
      <c r="EC20" s="186">
        <v>53</v>
      </c>
      <c r="ED20" s="213">
        <v>29226.43</v>
      </c>
      <c r="EE20" s="186"/>
      <c r="EF20" s="212"/>
      <c r="EG20" s="186">
        <v>27</v>
      </c>
      <c r="EH20" s="213">
        <v>15266.940000000002</v>
      </c>
      <c r="EI20" s="186"/>
      <c r="EJ20" s="212"/>
      <c r="EK20" s="186">
        <v>13</v>
      </c>
      <c r="EL20" s="213">
        <v>11195.91</v>
      </c>
      <c r="EM20" s="420"/>
      <c r="EN20" s="421"/>
      <c r="EO20" s="420">
        <v>7</v>
      </c>
      <c r="EP20" s="422">
        <v>5786.3</v>
      </c>
      <c r="EQ20" s="420"/>
      <c r="ER20" s="421"/>
      <c r="ES20" s="420">
        <v>10</v>
      </c>
      <c r="ET20" s="422">
        <v>15845.62</v>
      </c>
      <c r="EU20" s="420"/>
      <c r="EV20" s="421"/>
      <c r="EW20" s="420">
        <v>7</v>
      </c>
      <c r="EX20" s="422">
        <v>12696.810000000001</v>
      </c>
      <c r="EZ20" s="186">
        <f t="shared" si="88"/>
        <v>0</v>
      </c>
      <c r="FA20" s="212">
        <f t="shared" si="88"/>
        <v>0</v>
      </c>
      <c r="FB20" s="186">
        <f t="shared" si="89"/>
        <v>0</v>
      </c>
      <c r="FC20" s="213">
        <f t="shared" si="89"/>
        <v>0</v>
      </c>
      <c r="FE20" s="186">
        <f t="shared" si="90"/>
        <v>0</v>
      </c>
      <c r="FF20" s="212">
        <f t="shared" si="90"/>
        <v>0</v>
      </c>
      <c r="FG20" s="186">
        <f t="shared" si="91"/>
        <v>0</v>
      </c>
      <c r="FH20" s="213">
        <f t="shared" si="91"/>
        <v>0</v>
      </c>
      <c r="FJ20" s="186">
        <f t="shared" si="92"/>
        <v>0</v>
      </c>
      <c r="FK20" s="212">
        <f t="shared" si="93"/>
        <v>0</v>
      </c>
      <c r="FL20" s="186">
        <f t="shared" si="94"/>
        <v>165</v>
      </c>
      <c r="FM20" s="213">
        <f t="shared" si="94"/>
        <v>106241.52</v>
      </c>
    </row>
    <row r="21" spans="1:169" ht="15" outlineLevel="1" x14ac:dyDescent="0.25">
      <c r="B21" s="67" t="s">
        <v>188</v>
      </c>
      <c r="C21" s="186"/>
      <c r="D21" s="212"/>
      <c r="E21" s="186"/>
      <c r="F21" s="213"/>
      <c r="G21" s="186"/>
      <c r="H21" s="212"/>
      <c r="I21" s="186"/>
      <c r="J21" s="213"/>
      <c r="K21" s="186"/>
      <c r="L21" s="212"/>
      <c r="M21" s="186"/>
      <c r="N21" s="213"/>
      <c r="O21" s="186"/>
      <c r="P21" s="212"/>
      <c r="Q21" s="186"/>
      <c r="R21" s="213"/>
      <c r="S21" s="186"/>
      <c r="T21" s="212"/>
      <c r="U21" s="186"/>
      <c r="V21" s="213"/>
      <c r="W21" s="186"/>
      <c r="X21" s="212"/>
      <c r="Y21" s="186"/>
      <c r="Z21" s="213"/>
      <c r="AA21" s="186"/>
      <c r="AB21" s="212"/>
      <c r="AC21" s="186"/>
      <c r="AD21" s="213"/>
      <c r="AE21" s="186"/>
      <c r="AF21" s="212"/>
      <c r="AG21" s="186"/>
      <c r="AH21" s="213"/>
      <c r="AI21" s="186"/>
      <c r="AJ21" s="212"/>
      <c r="AK21" s="186"/>
      <c r="AL21" s="213"/>
      <c r="AM21" s="186"/>
      <c r="AN21" s="212"/>
      <c r="AO21" s="186"/>
      <c r="AP21" s="213"/>
      <c r="AQ21" s="186"/>
      <c r="AR21" s="212"/>
      <c r="AS21" s="186"/>
      <c r="AT21" s="213"/>
      <c r="AU21" s="186"/>
      <c r="AV21" s="212"/>
      <c r="AW21" s="186"/>
      <c r="AX21" s="213"/>
      <c r="AY21" s="186"/>
      <c r="AZ21" s="212"/>
      <c r="BA21" s="186"/>
      <c r="BB21" s="213"/>
      <c r="BC21" s="186"/>
      <c r="BD21" s="212"/>
      <c r="BE21" s="186"/>
      <c r="BF21" s="213"/>
      <c r="BG21" s="186"/>
      <c r="BH21" s="212"/>
      <c r="BI21" s="186"/>
      <c r="BJ21" s="213"/>
      <c r="BK21" s="186"/>
      <c r="BL21" s="212"/>
      <c r="BM21" s="186"/>
      <c r="BN21" s="213"/>
      <c r="BO21" s="186"/>
      <c r="BP21" s="212"/>
      <c r="BQ21" s="186"/>
      <c r="BR21" s="213"/>
      <c r="BS21" s="186"/>
      <c r="BT21" s="212"/>
      <c r="BU21" s="186"/>
      <c r="BV21" s="213"/>
      <c r="BW21" s="186"/>
      <c r="BX21" s="212"/>
      <c r="BY21" s="186"/>
      <c r="BZ21" s="213"/>
      <c r="CA21" s="186"/>
      <c r="CB21" s="212"/>
      <c r="CC21" s="186"/>
      <c r="CD21" s="213"/>
      <c r="CE21" s="186"/>
      <c r="CF21" s="212"/>
      <c r="CG21" s="186"/>
      <c r="CH21" s="213"/>
      <c r="CI21" s="186"/>
      <c r="CJ21" s="212"/>
      <c r="CK21" s="186"/>
      <c r="CL21" s="213"/>
      <c r="CM21" s="186"/>
      <c r="CN21" s="212"/>
      <c r="CO21" s="186"/>
      <c r="CP21" s="213"/>
      <c r="CQ21" s="186"/>
      <c r="CR21" s="212"/>
      <c r="CS21" s="186"/>
      <c r="CT21" s="213"/>
      <c r="CU21" s="186"/>
      <c r="CV21" s="212"/>
      <c r="CW21" s="186"/>
      <c r="CX21" s="213"/>
      <c r="CY21" s="186"/>
      <c r="CZ21" s="212"/>
      <c r="DA21" s="186"/>
      <c r="DB21" s="213"/>
      <c r="DC21" s="186"/>
      <c r="DD21" s="212"/>
      <c r="DE21" s="186"/>
      <c r="DF21" s="213"/>
      <c r="DG21" s="186"/>
      <c r="DH21" s="212"/>
      <c r="DI21" s="186"/>
      <c r="DJ21" s="213"/>
      <c r="DK21" s="186"/>
      <c r="DL21" s="212"/>
      <c r="DM21" s="186"/>
      <c r="DN21" s="213"/>
      <c r="DO21" s="186"/>
      <c r="DP21" s="212"/>
      <c r="DQ21" s="186">
        <v>1</v>
      </c>
      <c r="DR21" s="213">
        <v>487</v>
      </c>
      <c r="DS21" s="186"/>
      <c r="DT21" s="212"/>
      <c r="DU21" s="186">
        <v>3</v>
      </c>
      <c r="DV21" s="213">
        <v>11508.8</v>
      </c>
      <c r="DW21" s="186"/>
      <c r="DX21" s="212"/>
      <c r="DY21" s="186">
        <v>9</v>
      </c>
      <c r="DZ21" s="213">
        <v>52718</v>
      </c>
      <c r="EA21" s="186"/>
      <c r="EB21" s="212"/>
      <c r="EC21" s="186">
        <v>1</v>
      </c>
      <c r="ED21" s="213">
        <v>3000</v>
      </c>
      <c r="EE21" s="186"/>
      <c r="EF21" s="212"/>
      <c r="EG21" s="186">
        <v>5</v>
      </c>
      <c r="EH21" s="213">
        <v>7919</v>
      </c>
      <c r="EI21" s="186"/>
      <c r="EJ21" s="212"/>
      <c r="EK21" s="186">
        <v>5</v>
      </c>
      <c r="EL21" s="213">
        <v>7918</v>
      </c>
      <c r="EM21" s="420"/>
      <c r="EN21" s="421"/>
      <c r="EO21" s="420">
        <v>4</v>
      </c>
      <c r="EP21" s="422">
        <v>31469</v>
      </c>
      <c r="EQ21" s="420"/>
      <c r="ER21" s="421"/>
      <c r="ES21" s="420">
        <v>2</v>
      </c>
      <c r="ET21" s="422">
        <v>8125</v>
      </c>
      <c r="EU21" s="420"/>
      <c r="EV21" s="421"/>
      <c r="EW21" s="420">
        <v>6</v>
      </c>
      <c r="EX21" s="422">
        <v>25342</v>
      </c>
      <c r="EZ21" s="186">
        <f t="shared" si="88"/>
        <v>0</v>
      </c>
      <c r="FA21" s="212">
        <f t="shared" si="88"/>
        <v>0</v>
      </c>
      <c r="FB21" s="186">
        <f t="shared" si="89"/>
        <v>0</v>
      </c>
      <c r="FC21" s="213">
        <f t="shared" si="89"/>
        <v>0</v>
      </c>
      <c r="FE21" s="186">
        <f t="shared" si="90"/>
        <v>0</v>
      </c>
      <c r="FF21" s="212">
        <f t="shared" si="90"/>
        <v>0</v>
      </c>
      <c r="FG21" s="186">
        <f t="shared" si="91"/>
        <v>0</v>
      </c>
      <c r="FH21" s="213">
        <f t="shared" si="91"/>
        <v>0</v>
      </c>
      <c r="FJ21" s="186">
        <f t="shared" si="92"/>
        <v>0</v>
      </c>
      <c r="FK21" s="212">
        <f t="shared" si="93"/>
        <v>0</v>
      </c>
      <c r="FL21" s="186">
        <f t="shared" si="94"/>
        <v>28</v>
      </c>
      <c r="FM21" s="213">
        <f t="shared" si="94"/>
        <v>115019.8</v>
      </c>
    </row>
    <row r="22" spans="1:169" x14ac:dyDescent="0.2">
      <c r="A22" s="189" t="s">
        <v>232</v>
      </c>
      <c r="B22" s="189"/>
      <c r="C22" s="188">
        <f>+C14+C15+C16+C19</f>
        <v>0</v>
      </c>
      <c r="D22" s="216">
        <f t="shared" ref="D22:BO22" si="95">+D14+D15+D16+D19</f>
        <v>0</v>
      </c>
      <c r="E22" s="188">
        <f t="shared" si="95"/>
        <v>0</v>
      </c>
      <c r="F22" s="216">
        <f t="shared" si="95"/>
        <v>0</v>
      </c>
      <c r="G22" s="188">
        <f t="shared" si="95"/>
        <v>0</v>
      </c>
      <c r="H22" s="216">
        <f t="shared" si="95"/>
        <v>0</v>
      </c>
      <c r="I22" s="188">
        <f t="shared" si="95"/>
        <v>0</v>
      </c>
      <c r="J22" s="216">
        <f t="shared" si="95"/>
        <v>0</v>
      </c>
      <c r="K22" s="188">
        <f t="shared" si="95"/>
        <v>0</v>
      </c>
      <c r="L22" s="216">
        <f t="shared" si="95"/>
        <v>0</v>
      </c>
      <c r="M22" s="188">
        <f t="shared" si="95"/>
        <v>0</v>
      </c>
      <c r="N22" s="216">
        <f t="shared" si="95"/>
        <v>0</v>
      </c>
      <c r="O22" s="188">
        <f t="shared" si="95"/>
        <v>0</v>
      </c>
      <c r="P22" s="216">
        <f t="shared" si="95"/>
        <v>0</v>
      </c>
      <c r="Q22" s="188">
        <f t="shared" si="95"/>
        <v>0</v>
      </c>
      <c r="R22" s="216">
        <f t="shared" si="95"/>
        <v>0</v>
      </c>
      <c r="S22" s="188">
        <f t="shared" si="95"/>
        <v>0</v>
      </c>
      <c r="T22" s="216">
        <f t="shared" si="95"/>
        <v>0</v>
      </c>
      <c r="U22" s="188">
        <f t="shared" si="95"/>
        <v>0</v>
      </c>
      <c r="V22" s="216">
        <f t="shared" si="95"/>
        <v>0</v>
      </c>
      <c r="W22" s="188">
        <f t="shared" si="95"/>
        <v>0</v>
      </c>
      <c r="X22" s="216">
        <f t="shared" si="95"/>
        <v>0</v>
      </c>
      <c r="Y22" s="188">
        <f t="shared" si="95"/>
        <v>0</v>
      </c>
      <c r="Z22" s="216">
        <f t="shared" si="95"/>
        <v>0</v>
      </c>
      <c r="AA22" s="188">
        <f t="shared" si="95"/>
        <v>0</v>
      </c>
      <c r="AB22" s="216">
        <f t="shared" si="95"/>
        <v>0</v>
      </c>
      <c r="AC22" s="188">
        <f t="shared" si="95"/>
        <v>0</v>
      </c>
      <c r="AD22" s="216">
        <f t="shared" si="95"/>
        <v>0</v>
      </c>
      <c r="AE22" s="188">
        <f t="shared" si="95"/>
        <v>0</v>
      </c>
      <c r="AF22" s="216">
        <f t="shared" si="95"/>
        <v>0</v>
      </c>
      <c r="AG22" s="188">
        <f t="shared" si="95"/>
        <v>0</v>
      </c>
      <c r="AH22" s="216">
        <f t="shared" si="95"/>
        <v>0</v>
      </c>
      <c r="AI22" s="188">
        <f t="shared" si="95"/>
        <v>0</v>
      </c>
      <c r="AJ22" s="216">
        <f t="shared" si="95"/>
        <v>0</v>
      </c>
      <c r="AK22" s="188">
        <f t="shared" si="95"/>
        <v>0</v>
      </c>
      <c r="AL22" s="216">
        <f t="shared" si="95"/>
        <v>0</v>
      </c>
      <c r="AM22" s="188">
        <f t="shared" si="95"/>
        <v>0</v>
      </c>
      <c r="AN22" s="216">
        <f t="shared" si="95"/>
        <v>0</v>
      </c>
      <c r="AO22" s="188">
        <f t="shared" si="95"/>
        <v>0</v>
      </c>
      <c r="AP22" s="216">
        <f t="shared" si="95"/>
        <v>0</v>
      </c>
      <c r="AQ22" s="188">
        <f t="shared" si="95"/>
        <v>0</v>
      </c>
      <c r="AR22" s="216">
        <f t="shared" si="95"/>
        <v>0</v>
      </c>
      <c r="AS22" s="188">
        <f t="shared" si="95"/>
        <v>0</v>
      </c>
      <c r="AT22" s="216">
        <f t="shared" si="95"/>
        <v>0</v>
      </c>
      <c r="AU22" s="188">
        <f t="shared" si="95"/>
        <v>0</v>
      </c>
      <c r="AV22" s="216">
        <f t="shared" si="95"/>
        <v>0</v>
      </c>
      <c r="AW22" s="188">
        <f t="shared" si="95"/>
        <v>0</v>
      </c>
      <c r="AX22" s="216">
        <f t="shared" si="95"/>
        <v>0</v>
      </c>
      <c r="AY22" s="188">
        <f t="shared" si="95"/>
        <v>0</v>
      </c>
      <c r="AZ22" s="216">
        <f t="shared" si="95"/>
        <v>0</v>
      </c>
      <c r="BA22" s="188">
        <f t="shared" si="95"/>
        <v>0</v>
      </c>
      <c r="BB22" s="216">
        <f t="shared" si="95"/>
        <v>0</v>
      </c>
      <c r="BC22" s="188">
        <f t="shared" si="95"/>
        <v>0</v>
      </c>
      <c r="BD22" s="216">
        <f t="shared" si="95"/>
        <v>0</v>
      </c>
      <c r="BE22" s="188">
        <f t="shared" si="95"/>
        <v>0</v>
      </c>
      <c r="BF22" s="216">
        <f t="shared" si="95"/>
        <v>0</v>
      </c>
      <c r="BG22" s="188">
        <f t="shared" si="95"/>
        <v>0</v>
      </c>
      <c r="BH22" s="216">
        <f t="shared" si="95"/>
        <v>0</v>
      </c>
      <c r="BI22" s="188">
        <f t="shared" si="95"/>
        <v>0</v>
      </c>
      <c r="BJ22" s="216">
        <f t="shared" si="95"/>
        <v>0</v>
      </c>
      <c r="BK22" s="188">
        <f t="shared" si="95"/>
        <v>0</v>
      </c>
      <c r="BL22" s="216">
        <f t="shared" si="95"/>
        <v>0</v>
      </c>
      <c r="BM22" s="188">
        <f t="shared" si="95"/>
        <v>0</v>
      </c>
      <c r="BN22" s="216">
        <f t="shared" si="95"/>
        <v>0</v>
      </c>
      <c r="BO22" s="188">
        <f t="shared" si="95"/>
        <v>0</v>
      </c>
      <c r="BP22" s="216">
        <f t="shared" ref="BP22:EA22" si="96">+BP14+BP15+BP16+BP19</f>
        <v>0</v>
      </c>
      <c r="BQ22" s="188">
        <f t="shared" si="96"/>
        <v>0</v>
      </c>
      <c r="BR22" s="216">
        <f t="shared" si="96"/>
        <v>0</v>
      </c>
      <c r="BS22" s="188">
        <f t="shared" si="96"/>
        <v>0</v>
      </c>
      <c r="BT22" s="216">
        <f t="shared" si="96"/>
        <v>0</v>
      </c>
      <c r="BU22" s="188">
        <f t="shared" si="96"/>
        <v>0</v>
      </c>
      <c r="BV22" s="216">
        <f t="shared" si="96"/>
        <v>0</v>
      </c>
      <c r="BW22" s="188">
        <f t="shared" si="96"/>
        <v>0</v>
      </c>
      <c r="BX22" s="216">
        <f t="shared" si="96"/>
        <v>0</v>
      </c>
      <c r="BY22" s="188">
        <f t="shared" si="96"/>
        <v>0</v>
      </c>
      <c r="BZ22" s="216">
        <f t="shared" si="96"/>
        <v>0</v>
      </c>
      <c r="CA22" s="188">
        <f t="shared" si="96"/>
        <v>0</v>
      </c>
      <c r="CB22" s="216">
        <f t="shared" si="96"/>
        <v>0</v>
      </c>
      <c r="CC22" s="188">
        <f t="shared" si="96"/>
        <v>0</v>
      </c>
      <c r="CD22" s="216">
        <f t="shared" si="96"/>
        <v>0</v>
      </c>
      <c r="CE22" s="188">
        <f t="shared" si="96"/>
        <v>0</v>
      </c>
      <c r="CF22" s="216">
        <f t="shared" si="96"/>
        <v>0</v>
      </c>
      <c r="CG22" s="188">
        <f t="shared" si="96"/>
        <v>0</v>
      </c>
      <c r="CH22" s="216">
        <f t="shared" si="96"/>
        <v>0</v>
      </c>
      <c r="CI22" s="188">
        <f t="shared" si="96"/>
        <v>0</v>
      </c>
      <c r="CJ22" s="216">
        <f t="shared" si="96"/>
        <v>0</v>
      </c>
      <c r="CK22" s="188">
        <f t="shared" si="96"/>
        <v>0</v>
      </c>
      <c r="CL22" s="216">
        <f t="shared" si="96"/>
        <v>0</v>
      </c>
      <c r="CM22" s="188">
        <f t="shared" si="96"/>
        <v>0</v>
      </c>
      <c r="CN22" s="216">
        <f t="shared" si="96"/>
        <v>0</v>
      </c>
      <c r="CO22" s="188">
        <f t="shared" si="96"/>
        <v>0</v>
      </c>
      <c r="CP22" s="216">
        <f t="shared" si="96"/>
        <v>0</v>
      </c>
      <c r="CQ22" s="188">
        <f t="shared" si="96"/>
        <v>0</v>
      </c>
      <c r="CR22" s="216">
        <f t="shared" si="96"/>
        <v>0</v>
      </c>
      <c r="CS22" s="188">
        <f t="shared" si="96"/>
        <v>0</v>
      </c>
      <c r="CT22" s="216">
        <f t="shared" si="96"/>
        <v>0</v>
      </c>
      <c r="CU22" s="188">
        <f t="shared" si="96"/>
        <v>0</v>
      </c>
      <c r="CV22" s="216">
        <f t="shared" si="96"/>
        <v>0</v>
      </c>
      <c r="CW22" s="188">
        <f t="shared" si="96"/>
        <v>0</v>
      </c>
      <c r="CX22" s="216">
        <f t="shared" si="96"/>
        <v>0</v>
      </c>
      <c r="CY22" s="188">
        <f t="shared" si="96"/>
        <v>0</v>
      </c>
      <c r="CZ22" s="216">
        <f t="shared" si="96"/>
        <v>0</v>
      </c>
      <c r="DA22" s="188">
        <f t="shared" si="96"/>
        <v>0</v>
      </c>
      <c r="DB22" s="216">
        <f t="shared" si="96"/>
        <v>0</v>
      </c>
      <c r="DC22" s="188">
        <f t="shared" si="96"/>
        <v>0</v>
      </c>
      <c r="DD22" s="216">
        <f t="shared" si="96"/>
        <v>0</v>
      </c>
      <c r="DE22" s="188">
        <f t="shared" si="96"/>
        <v>0</v>
      </c>
      <c r="DF22" s="216">
        <f t="shared" si="96"/>
        <v>0</v>
      </c>
      <c r="DG22" s="188">
        <f t="shared" si="96"/>
        <v>0</v>
      </c>
      <c r="DH22" s="216">
        <f t="shared" si="96"/>
        <v>0</v>
      </c>
      <c r="DI22" s="188">
        <f t="shared" si="96"/>
        <v>0</v>
      </c>
      <c r="DJ22" s="216">
        <f t="shared" si="96"/>
        <v>0</v>
      </c>
      <c r="DK22" s="188">
        <f t="shared" si="96"/>
        <v>0</v>
      </c>
      <c r="DL22" s="216">
        <f t="shared" si="96"/>
        <v>0</v>
      </c>
      <c r="DM22" s="188">
        <f t="shared" si="96"/>
        <v>27</v>
      </c>
      <c r="DN22" s="216">
        <f t="shared" si="96"/>
        <v>22386.770000000004</v>
      </c>
      <c r="DO22" s="188">
        <f t="shared" si="96"/>
        <v>1551</v>
      </c>
      <c r="DP22" s="216">
        <f t="shared" si="96"/>
        <v>34219813.98999998</v>
      </c>
      <c r="DQ22" s="188">
        <f t="shared" si="96"/>
        <v>32</v>
      </c>
      <c r="DR22" s="216">
        <f t="shared" si="96"/>
        <v>33237.839999999997</v>
      </c>
      <c r="DS22" s="188">
        <f t="shared" si="96"/>
        <v>3076</v>
      </c>
      <c r="DT22" s="216">
        <f t="shared" si="96"/>
        <v>94751452.549999982</v>
      </c>
      <c r="DU22" s="188">
        <f t="shared" si="96"/>
        <v>115</v>
      </c>
      <c r="DV22" s="216">
        <f t="shared" si="96"/>
        <v>101135.99000000002</v>
      </c>
      <c r="DW22" s="188">
        <f t="shared" si="96"/>
        <v>3896</v>
      </c>
      <c r="DX22" s="216">
        <f t="shared" si="96"/>
        <v>111388781.95999996</v>
      </c>
      <c r="DY22" s="188">
        <f t="shared" si="96"/>
        <v>91</v>
      </c>
      <c r="DZ22" s="216">
        <f t="shared" si="96"/>
        <v>108633.34</v>
      </c>
      <c r="EA22" s="188">
        <f t="shared" si="96"/>
        <v>3843</v>
      </c>
      <c r="EB22" s="216">
        <f t="shared" ref="EB22:ET22" si="97">+EB14+EB15+EB16+EB19</f>
        <v>138776674.02000019</v>
      </c>
      <c r="EC22" s="188">
        <f t="shared" si="97"/>
        <v>135</v>
      </c>
      <c r="ED22" s="216">
        <f t="shared" si="97"/>
        <v>93654.63</v>
      </c>
      <c r="EE22" s="188">
        <f t="shared" si="97"/>
        <v>3223</v>
      </c>
      <c r="EF22" s="216">
        <f t="shared" si="97"/>
        <v>118092321.07000011</v>
      </c>
      <c r="EG22" s="188">
        <f t="shared" si="97"/>
        <v>77</v>
      </c>
      <c r="EH22" s="216">
        <f t="shared" si="97"/>
        <v>66495.670000000013</v>
      </c>
      <c r="EI22" s="188">
        <f t="shared" si="97"/>
        <v>469</v>
      </c>
      <c r="EJ22" s="216">
        <f t="shared" si="97"/>
        <v>14316412.579999998</v>
      </c>
      <c r="EK22" s="188">
        <f t="shared" si="97"/>
        <v>60</v>
      </c>
      <c r="EL22" s="216">
        <f t="shared" si="97"/>
        <v>56764.44</v>
      </c>
      <c r="EM22" s="188">
        <f t="shared" si="97"/>
        <v>518</v>
      </c>
      <c r="EN22" s="216">
        <f t="shared" si="97"/>
        <v>15794570.009999994</v>
      </c>
      <c r="EO22" s="188">
        <f t="shared" si="97"/>
        <v>82</v>
      </c>
      <c r="EP22" s="216">
        <f t="shared" si="97"/>
        <v>96318.76999999999</v>
      </c>
      <c r="EQ22" s="188">
        <f t="shared" si="97"/>
        <v>173</v>
      </c>
      <c r="ER22" s="216">
        <f t="shared" si="97"/>
        <v>7371478.5200000014</v>
      </c>
      <c r="ES22" s="188">
        <f t="shared" si="97"/>
        <v>40</v>
      </c>
      <c r="ET22" s="216">
        <f t="shared" si="97"/>
        <v>70178.76999999999</v>
      </c>
      <c r="EU22" s="188">
        <f t="shared" ref="EU22:EX22" si="98">+EU14+EU15+EU16+EU19</f>
        <v>1099</v>
      </c>
      <c r="EV22" s="216">
        <f t="shared" si="98"/>
        <v>43204194.890000053</v>
      </c>
      <c r="EW22" s="188">
        <f t="shared" si="98"/>
        <v>25</v>
      </c>
      <c r="EX22" s="216">
        <f t="shared" si="98"/>
        <v>46028.93</v>
      </c>
      <c r="EZ22" s="188">
        <f>SUM(EZ14,EZ15,EZ16,EZ19)</f>
        <v>0</v>
      </c>
      <c r="FA22" s="216">
        <f>SUM(FA14,FA15,FA16,FA19)</f>
        <v>0</v>
      </c>
      <c r="FB22" s="188">
        <f>SUM(FB14,FB15,FB16,FB19)</f>
        <v>0</v>
      </c>
      <c r="FC22" s="216">
        <f>SUM(FC14,FC15,FC16,FC19)</f>
        <v>0</v>
      </c>
      <c r="FE22" s="188">
        <f>SUM(FE14,FE15,FE16,FE19)</f>
        <v>0</v>
      </c>
      <c r="FF22" s="216">
        <f>SUM(FF14,FF15,FF16,FF19)</f>
        <v>0</v>
      </c>
      <c r="FG22" s="188">
        <f>SUM(FG14,FG15,FG16,FG19)</f>
        <v>0</v>
      </c>
      <c r="FH22" s="216">
        <f>SUM(FH14,FH15,FH16,FH19)</f>
        <v>0</v>
      </c>
      <c r="FJ22" s="188">
        <f>SUM(FJ14,FJ15,FJ16,FJ19)</f>
        <v>1657.6000000000001</v>
      </c>
      <c r="FK22" s="216">
        <f>SUM(FK14,FK15,FK16,FK19)</f>
        <v>52734002.618000031</v>
      </c>
      <c r="FL22" s="188">
        <f>SUM(FL14,FL15,FL16,FL19)</f>
        <v>619</v>
      </c>
      <c r="FM22" s="216">
        <f>SUM(FM14,FM15,FM16,FM19)</f>
        <v>578627.44999999995</v>
      </c>
    </row>
    <row r="23" spans="1:169" ht="15" outlineLevel="1" x14ac:dyDescent="0.25">
      <c r="A23" s="67" t="s">
        <v>52</v>
      </c>
      <c r="B23" s="67" t="s">
        <v>50</v>
      </c>
      <c r="C23" s="186">
        <v>1844</v>
      </c>
      <c r="D23" s="212">
        <v>7013452.370000001</v>
      </c>
      <c r="E23" s="186">
        <v>51</v>
      </c>
      <c r="F23" s="213">
        <v>99496.77</v>
      </c>
      <c r="G23" s="186">
        <v>808</v>
      </c>
      <c r="H23" s="212">
        <v>2972630.0599999977</v>
      </c>
      <c r="I23" s="186">
        <v>63</v>
      </c>
      <c r="J23" s="213">
        <v>110970.04</v>
      </c>
      <c r="K23" s="186">
        <v>1225</v>
      </c>
      <c r="L23" s="212">
        <v>4519684.6999999993</v>
      </c>
      <c r="M23" s="186">
        <v>61</v>
      </c>
      <c r="N23" s="213">
        <v>123048.92</v>
      </c>
      <c r="O23" s="186">
        <v>1231</v>
      </c>
      <c r="P23" s="212">
        <v>4544036.9000000022</v>
      </c>
      <c r="Q23" s="186">
        <v>61</v>
      </c>
      <c r="R23" s="213">
        <v>106588</v>
      </c>
      <c r="S23" s="186">
        <v>1365</v>
      </c>
      <c r="T23" s="212">
        <v>5048786.0400000038</v>
      </c>
      <c r="U23" s="186">
        <v>59</v>
      </c>
      <c r="V23" s="213">
        <v>102010.5</v>
      </c>
      <c r="W23" s="186">
        <v>1278</v>
      </c>
      <c r="X23" s="212">
        <v>4740067.4400000051</v>
      </c>
      <c r="Y23" s="186">
        <v>43</v>
      </c>
      <c r="Z23" s="213">
        <v>90968.66</v>
      </c>
      <c r="AA23" s="186">
        <v>923</v>
      </c>
      <c r="AB23" s="212">
        <v>3131667.41</v>
      </c>
      <c r="AC23" s="186">
        <v>95</v>
      </c>
      <c r="AD23" s="213">
        <v>139453</v>
      </c>
      <c r="AE23" s="186">
        <v>750</v>
      </c>
      <c r="AF23" s="212">
        <v>2759874.9799999995</v>
      </c>
      <c r="AG23" s="186">
        <v>72</v>
      </c>
      <c r="AH23" s="213">
        <v>106669.95</v>
      </c>
      <c r="AI23" s="186">
        <v>733</v>
      </c>
      <c r="AJ23" s="212">
        <v>2698599.8499999992</v>
      </c>
      <c r="AK23" s="186">
        <v>29</v>
      </c>
      <c r="AL23" s="213">
        <v>49537.3</v>
      </c>
      <c r="AM23" s="186">
        <v>613</v>
      </c>
      <c r="AN23" s="212">
        <v>2425054.6900000009</v>
      </c>
      <c r="AO23" s="186">
        <v>34</v>
      </c>
      <c r="AP23" s="213">
        <v>61795.65</v>
      </c>
      <c r="AQ23" s="186">
        <v>658</v>
      </c>
      <c r="AR23" s="212">
        <v>2507008.7700000005</v>
      </c>
      <c r="AS23" s="186">
        <v>53</v>
      </c>
      <c r="AT23" s="213">
        <v>106475.41</v>
      </c>
      <c r="AU23" s="186">
        <v>650</v>
      </c>
      <c r="AV23" s="212">
        <v>2583191.8699999996</v>
      </c>
      <c r="AW23" s="186">
        <v>63</v>
      </c>
      <c r="AX23" s="213">
        <v>146222.79999999999</v>
      </c>
      <c r="AY23" s="186">
        <v>539</v>
      </c>
      <c r="AZ23" s="212">
        <v>1932030.4499999976</v>
      </c>
      <c r="BA23" s="186">
        <v>42</v>
      </c>
      <c r="BB23" s="213">
        <v>73035.63</v>
      </c>
      <c r="BC23" s="186">
        <v>339</v>
      </c>
      <c r="BD23" s="212">
        <v>1239651.5300000005</v>
      </c>
      <c r="BE23" s="186">
        <v>35</v>
      </c>
      <c r="BF23" s="213">
        <v>81878</v>
      </c>
      <c r="BG23" s="186">
        <v>321</v>
      </c>
      <c r="BH23" s="212">
        <v>1181371.8600000001</v>
      </c>
      <c r="BI23" s="186">
        <v>36</v>
      </c>
      <c r="BJ23" s="213">
        <v>69829.88</v>
      </c>
      <c r="BK23" s="186">
        <v>400</v>
      </c>
      <c r="BL23" s="212">
        <v>1472182.4799999997</v>
      </c>
      <c r="BM23" s="186">
        <v>22</v>
      </c>
      <c r="BN23" s="213">
        <v>39678</v>
      </c>
      <c r="BO23" s="186">
        <v>375</v>
      </c>
      <c r="BP23" s="212">
        <v>1398429.9800000002</v>
      </c>
      <c r="BQ23" s="186">
        <v>28</v>
      </c>
      <c r="BR23" s="213">
        <v>44687</v>
      </c>
      <c r="BS23" s="186">
        <v>317</v>
      </c>
      <c r="BT23" s="212">
        <v>1244568.1399999999</v>
      </c>
      <c r="BU23" s="186">
        <v>9</v>
      </c>
      <c r="BV23" s="213">
        <v>13448</v>
      </c>
      <c r="BW23" s="186">
        <v>315</v>
      </c>
      <c r="BX23" s="212">
        <v>1173062.3899999994</v>
      </c>
      <c r="BY23" s="186">
        <v>23</v>
      </c>
      <c r="BZ23" s="213">
        <v>44389</v>
      </c>
      <c r="CA23" s="186">
        <v>237</v>
      </c>
      <c r="CB23" s="212">
        <v>968621.00999999989</v>
      </c>
      <c r="CC23" s="186">
        <v>36</v>
      </c>
      <c r="CD23" s="213">
        <v>59156</v>
      </c>
      <c r="CE23" s="186">
        <v>305</v>
      </c>
      <c r="CF23" s="212">
        <v>1105764.7200000004</v>
      </c>
      <c r="CG23" s="186">
        <v>20</v>
      </c>
      <c r="CH23" s="213">
        <v>53644.44</v>
      </c>
      <c r="CI23" s="186">
        <v>107</v>
      </c>
      <c r="CJ23" s="212">
        <v>398477.80999999982</v>
      </c>
      <c r="CK23" s="186">
        <v>15</v>
      </c>
      <c r="CL23" s="213">
        <v>20860</v>
      </c>
      <c r="CM23" s="186">
        <v>293</v>
      </c>
      <c r="CN23" s="212">
        <v>1130547.46</v>
      </c>
      <c r="CO23" s="186">
        <v>24</v>
      </c>
      <c r="CP23" s="213">
        <v>43159.51</v>
      </c>
      <c r="CQ23" s="186">
        <v>344</v>
      </c>
      <c r="CR23" s="212">
        <v>1295556.83</v>
      </c>
      <c r="CS23" s="186">
        <v>30</v>
      </c>
      <c r="CT23" s="213">
        <v>57124.14</v>
      </c>
      <c r="CU23" s="186">
        <v>404</v>
      </c>
      <c r="CV23" s="212">
        <v>1548134.52</v>
      </c>
      <c r="CW23" s="186">
        <v>29</v>
      </c>
      <c r="CX23" s="213">
        <v>49431.130000000005</v>
      </c>
      <c r="CY23" s="186">
        <v>325</v>
      </c>
      <c r="CZ23" s="212">
        <v>1254014.94</v>
      </c>
      <c r="DA23" s="186">
        <v>32</v>
      </c>
      <c r="DB23" s="213">
        <v>54619.040000000001</v>
      </c>
      <c r="DC23" s="186">
        <v>437</v>
      </c>
      <c r="DD23" s="212">
        <v>1612925.37</v>
      </c>
      <c r="DE23" s="186">
        <v>52</v>
      </c>
      <c r="DF23" s="213">
        <v>87306.03</v>
      </c>
      <c r="DG23" s="186">
        <v>338</v>
      </c>
      <c r="DH23" s="212">
        <v>1360625.26</v>
      </c>
      <c r="DI23" s="186">
        <v>24</v>
      </c>
      <c r="DJ23" s="213">
        <v>45054.76</v>
      </c>
      <c r="DK23" s="186">
        <v>318</v>
      </c>
      <c r="DL23" s="212">
        <v>1198966.6999999993</v>
      </c>
      <c r="DM23" s="186">
        <v>49</v>
      </c>
      <c r="DN23" s="213">
        <v>98058.459999999992</v>
      </c>
      <c r="DO23" s="186">
        <v>296</v>
      </c>
      <c r="DP23" s="212">
        <v>1148376.8899999999</v>
      </c>
      <c r="DQ23" s="186">
        <v>31</v>
      </c>
      <c r="DR23" s="213">
        <v>48343.64</v>
      </c>
      <c r="DS23" s="186">
        <v>294</v>
      </c>
      <c r="DT23" s="212">
        <v>1113189.6900000004</v>
      </c>
      <c r="DU23" s="186">
        <v>39</v>
      </c>
      <c r="DV23" s="213">
        <v>68325.5</v>
      </c>
      <c r="DW23" s="186">
        <v>261</v>
      </c>
      <c r="DX23" s="212">
        <v>1113290.4099999995</v>
      </c>
      <c r="DY23" s="186">
        <v>19</v>
      </c>
      <c r="DZ23" s="213">
        <v>33540</v>
      </c>
      <c r="EA23" s="186">
        <v>189</v>
      </c>
      <c r="EB23" s="212">
        <v>738740.96999999927</v>
      </c>
      <c r="EC23" s="186">
        <v>8</v>
      </c>
      <c r="ED23" s="213">
        <v>12470</v>
      </c>
      <c r="EE23" s="186">
        <v>9</v>
      </c>
      <c r="EF23" s="212">
        <v>51026.139999999992</v>
      </c>
      <c r="EG23" s="186">
        <v>2</v>
      </c>
      <c r="EH23" s="213">
        <v>4886</v>
      </c>
      <c r="EI23" s="186">
        <v>1</v>
      </c>
      <c r="EJ23" s="212">
        <v>5217.2700000000004</v>
      </c>
      <c r="EK23" s="186"/>
      <c r="EL23" s="213"/>
      <c r="EM23" s="420"/>
      <c r="EN23" s="421"/>
      <c r="EO23" s="420">
        <v>1</v>
      </c>
      <c r="EP23" s="422">
        <v>1800</v>
      </c>
      <c r="EQ23" s="420"/>
      <c r="ER23" s="421"/>
      <c r="ES23" s="420"/>
      <c r="ET23" s="422"/>
      <c r="EU23" s="420"/>
      <c r="EV23" s="421"/>
      <c r="EW23" s="420"/>
      <c r="EX23" s="422"/>
      <c r="EZ23" s="186">
        <f>SUM(C23,G23,K23,O23,S23,W23,AA23,AE23,AI23,AM23,AQ23,AU23)/12</f>
        <v>1006.5</v>
      </c>
      <c r="FA23" s="212">
        <f>SUM(D23,H23,L23,P23,T23,X23,AB23,AF23,AJ23,AN23,AR23,AV23)/12</f>
        <v>3745337.9233333338</v>
      </c>
      <c r="FB23" s="186">
        <f>SUM(E23,I23,M23,Q23,U23,Y23,AC23,AG23,AK23,AO23,AS23,AW23)</f>
        <v>684</v>
      </c>
      <c r="FC23" s="213">
        <f>SUM(F23,J23,N23,R23,V23,Z23,AD23,AH23,AL23,AP23,AT23,AX23)</f>
        <v>1243237</v>
      </c>
      <c r="FE23" s="186">
        <f>SUM(AY23,BC23,BG23,BK23,BO23,BS23,BW23,CA23,CE23,CI23,CM23,CQ23)/12</f>
        <v>324.33333333333331</v>
      </c>
      <c r="FF23" s="212">
        <f>SUM(AZ23,BD23,BH23,BL23,BP23,BT23,BX23,CB23,CF23,CJ23,CN23,CR23)/12</f>
        <v>1211688.7216666664</v>
      </c>
      <c r="FG23" s="186">
        <f>SUM(BA23,BE23,BI23,BM23,BQ23,BU23,BY23,CC23,CG23,CK23,CO23,CS23)</f>
        <v>320</v>
      </c>
      <c r="FH23" s="213">
        <f>SUM(BB23,BF23,BJ23,BN23,BR23,BV23,BZ23,CD23,CH23,CL23,CP23,CT23)</f>
        <v>600889.59999999998</v>
      </c>
      <c r="FJ23" s="186">
        <f t="shared" ref="FJ23:FJ30" si="99">SUM(CU23,CY23,DC23,DG23,DK23,DO23,DS23,DW23,EA23,EE23,EI23,EM23)/10</f>
        <v>287.2</v>
      </c>
      <c r="FK23" s="212">
        <f t="shared" ref="FK23:FK30" si="100">SUM(CV23,CZ23,DD23,DH23,DL23,DP23,DT23,DX23,EB23,EF23,EJ23,EN23)/10</f>
        <v>1114450.8159999999</v>
      </c>
      <c r="FL23" s="186">
        <f>SUM(CW23,DA23,DE23,DI23,DM23,DQ23,DU23,DY23,EC23,EG23,EK23,EO23)</f>
        <v>286</v>
      </c>
      <c r="FM23" s="213">
        <f>SUM(CX23,DB23,DF23,DJ23,DN23,DR23,DV23,DZ23,ED23,EH23,EL23,EP23)</f>
        <v>503834.56000000006</v>
      </c>
    </row>
    <row r="24" spans="1:169" ht="15" outlineLevel="1" x14ac:dyDescent="0.25">
      <c r="B24" s="67" t="s">
        <v>51</v>
      </c>
      <c r="C24" s="186">
        <v>901</v>
      </c>
      <c r="D24" s="212">
        <v>3319786.5499999984</v>
      </c>
      <c r="E24" s="186">
        <v>17</v>
      </c>
      <c r="F24" s="213">
        <v>40759</v>
      </c>
      <c r="G24" s="186">
        <v>488</v>
      </c>
      <c r="H24" s="212">
        <v>1686815.3899999997</v>
      </c>
      <c r="I24" s="186">
        <v>18</v>
      </c>
      <c r="J24" s="213">
        <v>41534</v>
      </c>
      <c r="K24" s="186">
        <v>303</v>
      </c>
      <c r="L24" s="212">
        <v>994270.76</v>
      </c>
      <c r="M24" s="186">
        <v>9</v>
      </c>
      <c r="N24" s="213">
        <v>15371</v>
      </c>
      <c r="O24" s="186">
        <v>317</v>
      </c>
      <c r="P24" s="212">
        <v>1051946.68</v>
      </c>
      <c r="Q24" s="186">
        <v>2</v>
      </c>
      <c r="R24" s="213">
        <v>950</v>
      </c>
      <c r="S24" s="186">
        <v>1900</v>
      </c>
      <c r="T24" s="212">
        <v>14599129.770000001</v>
      </c>
      <c r="U24" s="186">
        <v>1</v>
      </c>
      <c r="V24" s="213">
        <v>2300</v>
      </c>
      <c r="W24" s="186">
        <v>90</v>
      </c>
      <c r="X24" s="212">
        <v>386961.70999999996</v>
      </c>
      <c r="Y24" s="186">
        <v>1</v>
      </c>
      <c r="Z24" s="213">
        <v>2215</v>
      </c>
      <c r="AA24" s="186">
        <v>110</v>
      </c>
      <c r="AB24" s="212">
        <v>462135.93999999994</v>
      </c>
      <c r="AC24" s="186">
        <v>1</v>
      </c>
      <c r="AD24" s="213">
        <v>3586</v>
      </c>
      <c r="AE24" s="186">
        <v>166</v>
      </c>
      <c r="AF24" s="212">
        <v>654998.62</v>
      </c>
      <c r="AG24" s="186"/>
      <c r="AH24" s="213"/>
      <c r="AI24" s="186">
        <v>20</v>
      </c>
      <c r="AJ24" s="212">
        <v>77775.45</v>
      </c>
      <c r="AK24" s="186"/>
      <c r="AL24" s="213"/>
      <c r="AM24" s="186">
        <v>20</v>
      </c>
      <c r="AN24" s="212">
        <v>77775.45</v>
      </c>
      <c r="AO24" s="186"/>
      <c r="AP24" s="213"/>
      <c r="AQ24" s="186">
        <v>2</v>
      </c>
      <c r="AR24" s="212">
        <v>7841.76</v>
      </c>
      <c r="AS24" s="186"/>
      <c r="AT24" s="213"/>
      <c r="AU24" s="186">
        <v>2</v>
      </c>
      <c r="AV24" s="212">
        <v>7841.76</v>
      </c>
      <c r="AW24" s="186"/>
      <c r="AX24" s="213"/>
      <c r="AY24" s="186">
        <v>1000</v>
      </c>
      <c r="AZ24" s="212">
        <v>7398068.25</v>
      </c>
      <c r="BA24" s="186">
        <v>1</v>
      </c>
      <c r="BB24" s="213">
        <v>4200</v>
      </c>
      <c r="BC24" s="186">
        <v>1000</v>
      </c>
      <c r="BD24" s="212">
        <v>7393618.25</v>
      </c>
      <c r="BE24" s="186"/>
      <c r="BF24" s="213"/>
      <c r="BG24" s="186">
        <v>1000</v>
      </c>
      <c r="BH24" s="212">
        <v>4571267.4099999992</v>
      </c>
      <c r="BI24" s="186">
        <v>5</v>
      </c>
      <c r="BJ24" s="213">
        <v>10913</v>
      </c>
      <c r="BK24" s="186">
        <v>999</v>
      </c>
      <c r="BL24" s="212">
        <v>4560355.129999999</v>
      </c>
      <c r="BM24" s="186"/>
      <c r="BN24" s="213"/>
      <c r="BO24" s="186">
        <v>1000</v>
      </c>
      <c r="BP24" s="212">
        <v>8670869</v>
      </c>
      <c r="BQ24" s="186">
        <v>1</v>
      </c>
      <c r="BR24" s="213">
        <v>814</v>
      </c>
      <c r="BS24" s="186">
        <v>1000</v>
      </c>
      <c r="BT24" s="212">
        <v>8670054.9999999981</v>
      </c>
      <c r="BU24" s="186"/>
      <c r="BV24" s="213"/>
      <c r="BW24" s="186">
        <v>1000</v>
      </c>
      <c r="BX24" s="212">
        <v>9377783.8000000026</v>
      </c>
      <c r="BY24" s="186">
        <v>2</v>
      </c>
      <c r="BZ24" s="213">
        <v>2400</v>
      </c>
      <c r="CA24" s="186">
        <v>561</v>
      </c>
      <c r="CB24" s="212">
        <v>4563500.04</v>
      </c>
      <c r="CC24" s="186"/>
      <c r="CD24" s="213"/>
      <c r="CE24" s="186">
        <v>15</v>
      </c>
      <c r="CF24" s="212">
        <v>49444.02</v>
      </c>
      <c r="CG24" s="186"/>
      <c r="CH24" s="213"/>
      <c r="CI24" s="186">
        <v>15</v>
      </c>
      <c r="CJ24" s="212">
        <v>49444.02</v>
      </c>
      <c r="CK24" s="186"/>
      <c r="CL24" s="213"/>
      <c r="CM24" s="186">
        <v>14</v>
      </c>
      <c r="CN24" s="212">
        <v>48579.519999999997</v>
      </c>
      <c r="CO24" s="186">
        <v>1</v>
      </c>
      <c r="CP24" s="213">
        <v>865</v>
      </c>
      <c r="CQ24" s="186">
        <v>14</v>
      </c>
      <c r="CR24" s="212">
        <v>48579.519999999997</v>
      </c>
      <c r="CS24" s="186"/>
      <c r="CT24" s="213"/>
      <c r="CU24" s="186">
        <v>99</v>
      </c>
      <c r="CV24" s="212">
        <v>405237.17999999988</v>
      </c>
      <c r="CW24" s="186">
        <v>1</v>
      </c>
      <c r="CX24" s="213">
        <v>2000</v>
      </c>
      <c r="CY24" s="186">
        <v>99</v>
      </c>
      <c r="CZ24" s="212">
        <v>403237.17999999988</v>
      </c>
      <c r="DA24" s="186"/>
      <c r="DB24" s="213"/>
      <c r="DC24" s="186">
        <v>99</v>
      </c>
      <c r="DD24" s="212">
        <v>403237.17999999988</v>
      </c>
      <c r="DE24" s="186">
        <v>1</v>
      </c>
      <c r="DF24" s="213">
        <v>1408</v>
      </c>
      <c r="DG24" s="186">
        <v>227</v>
      </c>
      <c r="DH24" s="212">
        <v>845995.7699999999</v>
      </c>
      <c r="DI24" s="186"/>
      <c r="DJ24" s="213"/>
      <c r="DK24" s="186">
        <v>227</v>
      </c>
      <c r="DL24" s="212">
        <v>845995.7699999999</v>
      </c>
      <c r="DM24" s="186"/>
      <c r="DN24" s="213"/>
      <c r="DO24" s="186"/>
      <c r="DP24" s="212"/>
      <c r="DQ24" s="186"/>
      <c r="DR24" s="213"/>
      <c r="DS24" s="186"/>
      <c r="DT24" s="212"/>
      <c r="DU24" s="186"/>
      <c r="DV24" s="213"/>
      <c r="DW24" s="186"/>
      <c r="DX24" s="212"/>
      <c r="DY24" s="186"/>
      <c r="DZ24" s="213"/>
      <c r="EA24" s="186"/>
      <c r="EB24" s="212"/>
      <c r="EC24" s="186"/>
      <c r="ED24" s="213"/>
      <c r="EE24" s="186"/>
      <c r="EF24" s="212"/>
      <c r="EG24" s="186"/>
      <c r="EH24" s="213"/>
      <c r="EI24" s="186"/>
      <c r="EJ24" s="212"/>
      <c r="EK24" s="186"/>
      <c r="EL24" s="213"/>
      <c r="EM24" s="420"/>
      <c r="EN24" s="421"/>
      <c r="EO24" s="420"/>
      <c r="EP24" s="422"/>
      <c r="EQ24" s="420"/>
      <c r="ER24" s="421"/>
      <c r="ES24" s="420"/>
      <c r="ET24" s="422"/>
      <c r="EU24" s="420"/>
      <c r="EV24" s="421"/>
      <c r="EW24" s="420"/>
      <c r="EX24" s="422"/>
      <c r="EZ24" s="186">
        <f t="shared" ref="EZ24:FA30" si="101">SUM(C24,G24,K24,O24,S24,W24,AA24,AE24,AI24,AM24,AQ24,AU24)/12</f>
        <v>359.91666666666669</v>
      </c>
      <c r="FA24" s="212">
        <f t="shared" si="101"/>
        <v>1943939.986666667</v>
      </c>
      <c r="FB24" s="186">
        <f t="shared" ref="FB24:FC30" si="102">SUM(E24,I24,M24,Q24,U24,Y24,AC24,AG24,AK24,AO24,AS24,AW24)</f>
        <v>49</v>
      </c>
      <c r="FC24" s="213">
        <f t="shared" si="102"/>
        <v>106715</v>
      </c>
      <c r="FE24" s="186">
        <f t="shared" ref="FE24:FF30" si="103">SUM(AY24,BC24,BG24,BK24,BO24,BS24,BW24,CA24,CE24,CI24,CM24,CQ24)/12</f>
        <v>634.83333333333337</v>
      </c>
      <c r="FF24" s="212">
        <f t="shared" si="103"/>
        <v>4616796.996666668</v>
      </c>
      <c r="FG24" s="186">
        <f t="shared" ref="FG24:FH30" si="104">SUM(BA24,BE24,BI24,BM24,BQ24,BU24,BY24,CC24,CG24,CK24,CO24,CS24)</f>
        <v>10</v>
      </c>
      <c r="FH24" s="213">
        <f t="shared" si="104"/>
        <v>19192</v>
      </c>
      <c r="FJ24" s="186">
        <f t="shared" si="99"/>
        <v>75.099999999999994</v>
      </c>
      <c r="FK24" s="212">
        <f t="shared" si="100"/>
        <v>290370.30799999996</v>
      </c>
      <c r="FL24" s="186">
        <f t="shared" ref="FL24:FM30" si="105">SUM(CW24,DA24,DE24,DI24,DM24,DQ24,DU24,DY24,EC24,EG24,EK24,EO24)</f>
        <v>2</v>
      </c>
      <c r="FM24" s="213">
        <f t="shared" si="105"/>
        <v>3408</v>
      </c>
    </row>
    <row r="25" spans="1:169" outlineLevel="1" x14ac:dyDescent="0.2">
      <c r="B25" s="179" t="s">
        <v>183</v>
      </c>
      <c r="C25" s="187">
        <v>64</v>
      </c>
      <c r="D25" s="214">
        <v>3584893.8099999996</v>
      </c>
      <c r="E25" s="187">
        <v>6</v>
      </c>
      <c r="F25" s="215">
        <v>9357.44</v>
      </c>
      <c r="G25" s="187">
        <v>22</v>
      </c>
      <c r="H25" s="214">
        <v>763171.44</v>
      </c>
      <c r="I25" s="187">
        <v>14</v>
      </c>
      <c r="J25" s="215">
        <v>107234.19</v>
      </c>
      <c r="K25" s="187">
        <v>22</v>
      </c>
      <c r="L25" s="214">
        <v>1152389.3599999999</v>
      </c>
      <c r="M25" s="187">
        <v>5</v>
      </c>
      <c r="N25" s="215">
        <v>24952.23</v>
      </c>
      <c r="O25" s="187">
        <v>81</v>
      </c>
      <c r="P25" s="214">
        <v>7900182.5200000005</v>
      </c>
      <c r="Q25" s="187">
        <v>13</v>
      </c>
      <c r="R25" s="215">
        <v>233734.62</v>
      </c>
      <c r="S25" s="187">
        <v>106</v>
      </c>
      <c r="T25" s="214">
        <v>8515042.75</v>
      </c>
      <c r="U25" s="187">
        <v>23</v>
      </c>
      <c r="V25" s="215">
        <v>64262.100000000006</v>
      </c>
      <c r="W25" s="187">
        <v>64</v>
      </c>
      <c r="X25" s="214">
        <v>5249074.9600000009</v>
      </c>
      <c r="Y25" s="187">
        <v>7</v>
      </c>
      <c r="Z25" s="215">
        <v>15141.259999999998</v>
      </c>
      <c r="AA25" s="187">
        <v>5</v>
      </c>
      <c r="AB25" s="214">
        <v>496063.11</v>
      </c>
      <c r="AC25" s="187">
        <v>6</v>
      </c>
      <c r="AD25" s="215">
        <v>6882.9800000000005</v>
      </c>
      <c r="AE25" s="187">
        <v>46</v>
      </c>
      <c r="AF25" s="214">
        <v>2343344.2400000002</v>
      </c>
      <c r="AG25" s="187">
        <v>31</v>
      </c>
      <c r="AH25" s="215">
        <v>77440.44</v>
      </c>
      <c r="AI25" s="187">
        <v>185</v>
      </c>
      <c r="AJ25" s="214">
        <v>9937340.1000000015</v>
      </c>
      <c r="AK25" s="187">
        <v>21</v>
      </c>
      <c r="AL25" s="215">
        <v>151829.35</v>
      </c>
      <c r="AM25" s="187">
        <v>145</v>
      </c>
      <c r="AN25" s="214">
        <v>7932672.7700000023</v>
      </c>
      <c r="AO25" s="187">
        <v>17</v>
      </c>
      <c r="AP25" s="215">
        <v>175871.41</v>
      </c>
      <c r="AQ25" s="187">
        <v>92</v>
      </c>
      <c r="AR25" s="214">
        <v>4758391.8100000005</v>
      </c>
      <c r="AS25" s="187">
        <v>20</v>
      </c>
      <c r="AT25" s="215">
        <v>121295.54000000001</v>
      </c>
      <c r="AU25" s="187">
        <v>62</v>
      </c>
      <c r="AV25" s="214">
        <v>3151313.1999999997</v>
      </c>
      <c r="AW25" s="187">
        <v>10</v>
      </c>
      <c r="AX25" s="215">
        <v>32629.11</v>
      </c>
      <c r="AY25" s="187">
        <v>69</v>
      </c>
      <c r="AZ25" s="214">
        <v>3029388.33</v>
      </c>
      <c r="BA25" s="187">
        <v>27</v>
      </c>
      <c r="BB25" s="215">
        <v>104306.2</v>
      </c>
      <c r="BC25" s="187">
        <v>33</v>
      </c>
      <c r="BD25" s="214">
        <v>1308504.6199999999</v>
      </c>
      <c r="BE25" s="187">
        <v>20</v>
      </c>
      <c r="BF25" s="215">
        <v>270964.71999999997</v>
      </c>
      <c r="BG25" s="187">
        <v>83</v>
      </c>
      <c r="BH25" s="214">
        <v>3560196.09</v>
      </c>
      <c r="BI25" s="187">
        <v>20</v>
      </c>
      <c r="BJ25" s="215">
        <v>80265.460000000006</v>
      </c>
      <c r="BK25" s="187">
        <v>92</v>
      </c>
      <c r="BL25" s="214">
        <v>2725412.67</v>
      </c>
      <c r="BM25" s="187">
        <v>31</v>
      </c>
      <c r="BN25" s="215">
        <v>46443.86</v>
      </c>
      <c r="BO25" s="187">
        <v>101</v>
      </c>
      <c r="BP25" s="214">
        <v>5965624.1699999999</v>
      </c>
      <c r="BQ25" s="187">
        <v>59</v>
      </c>
      <c r="BR25" s="215">
        <v>53435.710000000006</v>
      </c>
      <c r="BS25" s="187">
        <v>98</v>
      </c>
      <c r="BT25" s="214">
        <v>4665814.5500000007</v>
      </c>
      <c r="BU25" s="187">
        <v>33</v>
      </c>
      <c r="BV25" s="215">
        <v>11860.230000000001</v>
      </c>
      <c r="BW25" s="187">
        <v>17</v>
      </c>
      <c r="BX25" s="214">
        <v>675068.18</v>
      </c>
      <c r="BY25" s="187">
        <v>25</v>
      </c>
      <c r="BZ25" s="215">
        <v>57013.69</v>
      </c>
      <c r="CA25" s="187">
        <v>49</v>
      </c>
      <c r="CB25" s="214">
        <v>1964816.07</v>
      </c>
      <c r="CC25" s="187">
        <v>24</v>
      </c>
      <c r="CD25" s="215">
        <v>56029.56</v>
      </c>
      <c r="CE25" s="187">
        <v>104</v>
      </c>
      <c r="CF25" s="214">
        <v>2029753.23</v>
      </c>
      <c r="CG25" s="187">
        <v>42</v>
      </c>
      <c r="CH25" s="215">
        <v>71718.73000000001</v>
      </c>
      <c r="CI25" s="187">
        <v>54</v>
      </c>
      <c r="CJ25" s="214">
        <v>1666802.7799999998</v>
      </c>
      <c r="CK25" s="187">
        <v>27</v>
      </c>
      <c r="CL25" s="215">
        <v>27025.170000000006</v>
      </c>
      <c r="CM25" s="187">
        <v>35</v>
      </c>
      <c r="CN25" s="214">
        <v>1184387.99</v>
      </c>
      <c r="CO25" s="187">
        <v>16</v>
      </c>
      <c r="CP25" s="215">
        <v>20351.66</v>
      </c>
      <c r="CQ25" s="187">
        <v>22</v>
      </c>
      <c r="CR25" s="214">
        <v>568431.32000000007</v>
      </c>
      <c r="CS25" s="187">
        <v>10</v>
      </c>
      <c r="CT25" s="215">
        <v>13025.179999999998</v>
      </c>
      <c r="CU25" s="187">
        <v>105</v>
      </c>
      <c r="CV25" s="214">
        <v>3275490.0400000005</v>
      </c>
      <c r="CW25" s="187">
        <v>36</v>
      </c>
      <c r="CX25" s="215">
        <v>42430.07</v>
      </c>
      <c r="CY25" s="187">
        <v>39</v>
      </c>
      <c r="CZ25" s="214">
        <v>1526287.4900000002</v>
      </c>
      <c r="DA25" s="187">
        <v>25</v>
      </c>
      <c r="DB25" s="215">
        <v>47117.23</v>
      </c>
      <c r="DC25" s="187">
        <v>75</v>
      </c>
      <c r="DD25" s="214">
        <v>2433119.6800000002</v>
      </c>
      <c r="DE25" s="187">
        <v>37</v>
      </c>
      <c r="DF25" s="215">
        <v>17320.769999999997</v>
      </c>
      <c r="DG25" s="187">
        <v>57</v>
      </c>
      <c r="DH25" s="214">
        <v>1058871.25</v>
      </c>
      <c r="DI25" s="187">
        <v>20</v>
      </c>
      <c r="DJ25" s="215">
        <v>37412.25</v>
      </c>
      <c r="DK25" s="187">
        <v>175</v>
      </c>
      <c r="DL25" s="214">
        <v>7170330.9100000001</v>
      </c>
      <c r="DM25" s="187">
        <v>34</v>
      </c>
      <c r="DN25" s="215">
        <v>48298.14</v>
      </c>
      <c r="DO25" s="187">
        <v>91</v>
      </c>
      <c r="DP25" s="214">
        <v>4103995.4499999993</v>
      </c>
      <c r="DQ25" s="187">
        <v>29</v>
      </c>
      <c r="DR25" s="215">
        <v>73173.88</v>
      </c>
      <c r="DS25" s="187">
        <v>166</v>
      </c>
      <c r="DT25" s="214">
        <v>8541919.9199999981</v>
      </c>
      <c r="DU25" s="187">
        <v>36</v>
      </c>
      <c r="DV25" s="215">
        <v>108961.44</v>
      </c>
      <c r="DW25" s="187">
        <v>90</v>
      </c>
      <c r="DX25" s="214">
        <v>4516194.59</v>
      </c>
      <c r="DY25" s="187">
        <v>16</v>
      </c>
      <c r="DZ25" s="215">
        <v>18180.98</v>
      </c>
      <c r="EA25" s="187">
        <v>251</v>
      </c>
      <c r="EB25" s="214">
        <v>11188001.069999998</v>
      </c>
      <c r="EC25" s="187">
        <f>SUM(EC26:EC27)</f>
        <v>121</v>
      </c>
      <c r="ED25" s="187">
        <f>SUM(ED26:ED27)</f>
        <v>64331.119999999981</v>
      </c>
      <c r="EE25" s="187">
        <v>138</v>
      </c>
      <c r="EF25" s="214">
        <v>7087385.3200000003</v>
      </c>
      <c r="EG25" s="187">
        <v>47</v>
      </c>
      <c r="EH25" s="215">
        <v>64167.489999999991</v>
      </c>
      <c r="EI25" s="187">
        <v>109</v>
      </c>
      <c r="EJ25" s="214">
        <v>2977004.94</v>
      </c>
      <c r="EK25" s="187">
        <v>58</v>
      </c>
      <c r="EL25" s="215">
        <v>47999.39</v>
      </c>
      <c r="EM25" s="187">
        <v>104</v>
      </c>
      <c r="EN25" s="214">
        <v>3264519.5799999996</v>
      </c>
      <c r="EO25" s="187">
        <v>54</v>
      </c>
      <c r="EP25" s="215">
        <v>36182.020000000004</v>
      </c>
      <c r="EQ25" s="187">
        <v>45</v>
      </c>
      <c r="ER25" s="214">
        <v>1561084.18</v>
      </c>
      <c r="ES25" s="187">
        <v>40</v>
      </c>
      <c r="ET25" s="215">
        <v>33822.250000000007</v>
      </c>
      <c r="EU25" s="187">
        <v>34</v>
      </c>
      <c r="EV25" s="214">
        <v>1154487.55</v>
      </c>
      <c r="EW25" s="187">
        <v>27</v>
      </c>
      <c r="EX25" s="215">
        <v>17822.829999999998</v>
      </c>
      <c r="EZ25" s="187">
        <f t="shared" si="101"/>
        <v>74.5</v>
      </c>
      <c r="FA25" s="214">
        <f t="shared" si="101"/>
        <v>4648656.6725000003</v>
      </c>
      <c r="FB25" s="187">
        <f t="shared" si="102"/>
        <v>173</v>
      </c>
      <c r="FC25" s="215">
        <f t="shared" si="102"/>
        <v>1020630.67</v>
      </c>
      <c r="FE25" s="187">
        <f t="shared" si="103"/>
        <v>63.083333333333336</v>
      </c>
      <c r="FF25" s="214">
        <f t="shared" si="103"/>
        <v>2445350</v>
      </c>
      <c r="FG25" s="187">
        <f t="shared" si="104"/>
        <v>334</v>
      </c>
      <c r="FH25" s="215">
        <f t="shared" si="104"/>
        <v>812440.17</v>
      </c>
      <c r="FJ25" s="187">
        <f t="shared" si="99"/>
        <v>140</v>
      </c>
      <c r="FK25" s="214">
        <f t="shared" si="100"/>
        <v>5714312.0239999993</v>
      </c>
      <c r="FL25" s="187">
        <f t="shared" si="105"/>
        <v>513</v>
      </c>
      <c r="FM25" s="215">
        <f t="shared" si="105"/>
        <v>605574.78</v>
      </c>
    </row>
    <row r="26" spans="1:169" ht="15" outlineLevel="1" x14ac:dyDescent="0.25">
      <c r="B26" s="67" t="s">
        <v>184</v>
      </c>
      <c r="C26" s="186"/>
      <c r="D26" s="212"/>
      <c r="E26" s="186">
        <v>2</v>
      </c>
      <c r="F26" s="213">
        <v>1231.44</v>
      </c>
      <c r="G26" s="186"/>
      <c r="H26" s="212"/>
      <c r="I26" s="186">
        <v>9</v>
      </c>
      <c r="J26" s="213">
        <v>3308.1899999999996</v>
      </c>
      <c r="K26" s="186"/>
      <c r="L26" s="212"/>
      <c r="M26" s="186">
        <v>3</v>
      </c>
      <c r="N26" s="213">
        <v>3952.23</v>
      </c>
      <c r="O26" s="186"/>
      <c r="P26" s="212"/>
      <c r="Q26" s="186">
        <v>6</v>
      </c>
      <c r="R26" s="213">
        <v>6694.62</v>
      </c>
      <c r="S26" s="186"/>
      <c r="T26" s="212"/>
      <c r="U26" s="186">
        <v>20</v>
      </c>
      <c r="V26" s="213">
        <v>23136.240000000002</v>
      </c>
      <c r="W26" s="186"/>
      <c r="X26" s="212"/>
      <c r="Y26" s="186">
        <v>5</v>
      </c>
      <c r="Z26" s="213">
        <v>4697.9199999999992</v>
      </c>
      <c r="AA26" s="186"/>
      <c r="AB26" s="212"/>
      <c r="AC26" s="186">
        <v>5</v>
      </c>
      <c r="AD26" s="213">
        <v>2262.46</v>
      </c>
      <c r="AE26" s="186"/>
      <c r="AF26" s="212"/>
      <c r="AG26" s="186">
        <v>22</v>
      </c>
      <c r="AH26" s="213">
        <v>15347.099999999999</v>
      </c>
      <c r="AI26" s="186"/>
      <c r="AJ26" s="212"/>
      <c r="AK26" s="186">
        <v>5</v>
      </c>
      <c r="AL26" s="213">
        <v>1911.04</v>
      </c>
      <c r="AM26" s="186"/>
      <c r="AN26" s="212"/>
      <c r="AO26" s="186"/>
      <c r="AP26" s="213"/>
      <c r="AQ26" s="186"/>
      <c r="AR26" s="212"/>
      <c r="AS26" s="186">
        <v>8</v>
      </c>
      <c r="AT26" s="213">
        <v>4852.42</v>
      </c>
      <c r="AU26" s="186"/>
      <c r="AV26" s="212"/>
      <c r="AW26" s="186">
        <v>3</v>
      </c>
      <c r="AX26" s="213">
        <v>917.99</v>
      </c>
      <c r="AY26" s="186"/>
      <c r="AZ26" s="212"/>
      <c r="BA26" s="186">
        <v>14</v>
      </c>
      <c r="BB26" s="213">
        <v>11288.500000000002</v>
      </c>
      <c r="BC26" s="186"/>
      <c r="BD26" s="212"/>
      <c r="BE26" s="186">
        <v>5</v>
      </c>
      <c r="BF26" s="213">
        <v>3486.36</v>
      </c>
      <c r="BG26" s="186"/>
      <c r="BH26" s="212"/>
      <c r="BI26" s="186">
        <v>11</v>
      </c>
      <c r="BJ26" s="213">
        <v>5564.34</v>
      </c>
      <c r="BK26" s="186"/>
      <c r="BL26" s="212"/>
      <c r="BM26" s="186">
        <v>21</v>
      </c>
      <c r="BN26" s="213">
        <v>17012.260000000006</v>
      </c>
      <c r="BO26" s="186"/>
      <c r="BP26" s="212"/>
      <c r="BQ26" s="186">
        <v>52</v>
      </c>
      <c r="BR26" s="213">
        <v>26407.750000000007</v>
      </c>
      <c r="BS26" s="186"/>
      <c r="BT26" s="212"/>
      <c r="BU26" s="186">
        <v>31</v>
      </c>
      <c r="BV26" s="213">
        <v>10860.230000000001</v>
      </c>
      <c r="BW26" s="186"/>
      <c r="BX26" s="212"/>
      <c r="BY26" s="186">
        <v>14</v>
      </c>
      <c r="BZ26" s="213">
        <v>10886.69</v>
      </c>
      <c r="CA26" s="186"/>
      <c r="CB26" s="212"/>
      <c r="CC26" s="186">
        <v>18</v>
      </c>
      <c r="CD26" s="213">
        <v>22621.559999999998</v>
      </c>
      <c r="CE26" s="186"/>
      <c r="CF26" s="212"/>
      <c r="CG26" s="186">
        <v>37</v>
      </c>
      <c r="CH26" s="213">
        <v>17827.730000000003</v>
      </c>
      <c r="CI26" s="186"/>
      <c r="CJ26" s="212"/>
      <c r="CK26" s="186">
        <v>25</v>
      </c>
      <c r="CL26" s="213">
        <v>24645.170000000006</v>
      </c>
      <c r="CM26" s="186"/>
      <c r="CN26" s="212"/>
      <c r="CO26" s="186">
        <v>13</v>
      </c>
      <c r="CP26" s="213">
        <v>17016.66</v>
      </c>
      <c r="CQ26" s="186"/>
      <c r="CR26" s="212"/>
      <c r="CS26" s="186">
        <v>9</v>
      </c>
      <c r="CT26" s="213">
        <v>12085.179999999998</v>
      </c>
      <c r="CU26" s="186"/>
      <c r="CV26" s="212"/>
      <c r="CW26" s="186">
        <v>31</v>
      </c>
      <c r="CX26" s="213">
        <v>34442.07</v>
      </c>
      <c r="CY26" s="186"/>
      <c r="CZ26" s="212"/>
      <c r="DA26" s="186">
        <v>24</v>
      </c>
      <c r="DB26" s="213">
        <v>32117.230000000003</v>
      </c>
      <c r="DC26" s="186"/>
      <c r="DD26" s="212"/>
      <c r="DE26" s="186">
        <v>34</v>
      </c>
      <c r="DF26" s="213">
        <v>13860.769999999997</v>
      </c>
      <c r="DG26" s="186"/>
      <c r="DH26" s="212"/>
      <c r="DI26" s="186">
        <v>19</v>
      </c>
      <c r="DJ26" s="213">
        <v>9257.2500000000018</v>
      </c>
      <c r="DK26" s="186"/>
      <c r="DL26" s="212"/>
      <c r="DM26" s="186">
        <v>27</v>
      </c>
      <c r="DN26" s="213">
        <v>13423.14</v>
      </c>
      <c r="DO26" s="186"/>
      <c r="DP26" s="212"/>
      <c r="DQ26" s="186">
        <v>25</v>
      </c>
      <c r="DR26" s="213">
        <v>23839.850000000002</v>
      </c>
      <c r="DS26" s="186"/>
      <c r="DT26" s="212"/>
      <c r="DU26" s="186">
        <v>25</v>
      </c>
      <c r="DV26" s="213">
        <v>16850.18</v>
      </c>
      <c r="DW26" s="186"/>
      <c r="DX26" s="212"/>
      <c r="DY26" s="186">
        <v>12</v>
      </c>
      <c r="DZ26" s="213">
        <v>5528.04</v>
      </c>
      <c r="EA26" s="186"/>
      <c r="EB26" s="212"/>
      <c r="EC26" s="186">
        <v>113</v>
      </c>
      <c r="ED26" s="213">
        <v>53130.199999999983</v>
      </c>
      <c r="EE26" s="186"/>
      <c r="EF26" s="212"/>
      <c r="EG26" s="186">
        <v>42</v>
      </c>
      <c r="EH26" s="213">
        <v>30988.489999999994</v>
      </c>
      <c r="EI26" s="186"/>
      <c r="EJ26" s="212"/>
      <c r="EK26" s="186">
        <v>50</v>
      </c>
      <c r="EL26" s="213">
        <v>23717.379999999994</v>
      </c>
      <c r="EM26" s="420"/>
      <c r="EN26" s="421"/>
      <c r="EO26" s="420">
        <v>52</v>
      </c>
      <c r="EP26" s="422">
        <v>32595.100000000002</v>
      </c>
      <c r="EQ26" s="420"/>
      <c r="ER26" s="421"/>
      <c r="ES26" s="420">
        <v>36</v>
      </c>
      <c r="ET26" s="422">
        <v>22266.250000000007</v>
      </c>
      <c r="EU26" s="420"/>
      <c r="EV26" s="421"/>
      <c r="EW26" s="420">
        <v>23</v>
      </c>
      <c r="EX26" s="422">
        <v>6714.199999999998</v>
      </c>
      <c r="EZ26" s="186">
        <f t="shared" si="101"/>
        <v>0</v>
      </c>
      <c r="FA26" s="212">
        <f t="shared" si="101"/>
        <v>0</v>
      </c>
      <c r="FB26" s="186">
        <f t="shared" si="102"/>
        <v>88</v>
      </c>
      <c r="FC26" s="213">
        <f t="shared" si="102"/>
        <v>68311.650000000009</v>
      </c>
      <c r="FD26" s="179"/>
      <c r="FE26" s="186">
        <f t="shared" si="103"/>
        <v>0</v>
      </c>
      <c r="FF26" s="212">
        <f t="shared" si="103"/>
        <v>0</v>
      </c>
      <c r="FG26" s="186">
        <f t="shared" si="104"/>
        <v>250</v>
      </c>
      <c r="FH26" s="213">
        <f t="shared" si="104"/>
        <v>179702.43000000002</v>
      </c>
      <c r="FI26" s="179"/>
      <c r="FJ26" s="186">
        <f t="shared" si="99"/>
        <v>0</v>
      </c>
      <c r="FK26" s="212">
        <f t="shared" si="100"/>
        <v>0</v>
      </c>
      <c r="FL26" s="186">
        <f t="shared" si="105"/>
        <v>454</v>
      </c>
      <c r="FM26" s="213">
        <f t="shared" si="105"/>
        <v>289749.7</v>
      </c>
    </row>
    <row r="27" spans="1:169" ht="15" outlineLevel="1" x14ac:dyDescent="0.25">
      <c r="B27" s="67" t="s">
        <v>185</v>
      </c>
      <c r="C27" s="186"/>
      <c r="D27" s="212"/>
      <c r="E27" s="186">
        <v>4</v>
      </c>
      <c r="F27" s="213">
        <v>8126</v>
      </c>
      <c r="G27" s="186"/>
      <c r="H27" s="212"/>
      <c r="I27" s="186">
        <v>5</v>
      </c>
      <c r="J27" s="213">
        <v>103926</v>
      </c>
      <c r="K27" s="186"/>
      <c r="L27" s="212"/>
      <c r="M27" s="186">
        <v>2</v>
      </c>
      <c r="N27" s="213">
        <v>21000</v>
      </c>
      <c r="O27" s="186"/>
      <c r="P27" s="212"/>
      <c r="Q27" s="186">
        <v>7</v>
      </c>
      <c r="R27" s="213">
        <v>227040</v>
      </c>
      <c r="S27" s="186"/>
      <c r="T27" s="212"/>
      <c r="U27" s="186">
        <v>3</v>
      </c>
      <c r="V27" s="213">
        <v>41125.86</v>
      </c>
      <c r="W27" s="186"/>
      <c r="X27" s="212"/>
      <c r="Y27" s="186">
        <v>2</v>
      </c>
      <c r="Z27" s="213">
        <v>10443.34</v>
      </c>
      <c r="AA27" s="186"/>
      <c r="AB27" s="212"/>
      <c r="AC27" s="186">
        <v>1</v>
      </c>
      <c r="AD27" s="213">
        <v>4620.5200000000004</v>
      </c>
      <c r="AE27" s="186"/>
      <c r="AF27" s="212"/>
      <c r="AG27" s="186">
        <v>9</v>
      </c>
      <c r="AH27" s="213">
        <v>62093.34</v>
      </c>
      <c r="AI27" s="186"/>
      <c r="AJ27" s="212"/>
      <c r="AK27" s="186">
        <v>16</v>
      </c>
      <c r="AL27" s="213">
        <v>149918.31</v>
      </c>
      <c r="AM27" s="186"/>
      <c r="AN27" s="212"/>
      <c r="AO27" s="186">
        <v>17</v>
      </c>
      <c r="AP27" s="213">
        <v>175871.41</v>
      </c>
      <c r="AQ27" s="186"/>
      <c r="AR27" s="212"/>
      <c r="AS27" s="186">
        <v>12</v>
      </c>
      <c r="AT27" s="213">
        <v>116443.12000000001</v>
      </c>
      <c r="AU27" s="186"/>
      <c r="AV27" s="212"/>
      <c r="AW27" s="186">
        <v>7</v>
      </c>
      <c r="AX27" s="213">
        <v>31711.119999999999</v>
      </c>
      <c r="AY27" s="186"/>
      <c r="AZ27" s="212"/>
      <c r="BA27" s="186">
        <v>13</v>
      </c>
      <c r="BB27" s="213">
        <v>93017.7</v>
      </c>
      <c r="BC27" s="186"/>
      <c r="BD27" s="212"/>
      <c r="BE27" s="186">
        <v>15</v>
      </c>
      <c r="BF27" s="213">
        <v>267478.36</v>
      </c>
      <c r="BG27" s="186"/>
      <c r="BH27" s="212"/>
      <c r="BI27" s="186">
        <v>9</v>
      </c>
      <c r="BJ27" s="213">
        <v>74701.12000000001</v>
      </c>
      <c r="BK27" s="186"/>
      <c r="BL27" s="212"/>
      <c r="BM27" s="186">
        <v>10</v>
      </c>
      <c r="BN27" s="213">
        <v>29431.599999999999</v>
      </c>
      <c r="BO27" s="186"/>
      <c r="BP27" s="212"/>
      <c r="BQ27" s="186">
        <v>7</v>
      </c>
      <c r="BR27" s="213">
        <v>27027.960000000003</v>
      </c>
      <c r="BS27" s="186"/>
      <c r="BT27" s="212"/>
      <c r="BU27" s="186">
        <v>2</v>
      </c>
      <c r="BV27" s="213">
        <v>1000</v>
      </c>
      <c r="BW27" s="186"/>
      <c r="BX27" s="212"/>
      <c r="BY27" s="186">
        <v>11</v>
      </c>
      <c r="BZ27" s="213">
        <v>46127</v>
      </c>
      <c r="CA27" s="186"/>
      <c r="CB27" s="212"/>
      <c r="CC27" s="186">
        <v>6</v>
      </c>
      <c r="CD27" s="213">
        <v>33408</v>
      </c>
      <c r="CE27" s="186"/>
      <c r="CF27" s="212"/>
      <c r="CG27" s="186">
        <v>5</v>
      </c>
      <c r="CH27" s="213">
        <v>53891</v>
      </c>
      <c r="CI27" s="186"/>
      <c r="CJ27" s="212"/>
      <c r="CK27" s="186">
        <v>2</v>
      </c>
      <c r="CL27" s="213">
        <v>2380</v>
      </c>
      <c r="CM27" s="186"/>
      <c r="CN27" s="212"/>
      <c r="CO27" s="186">
        <v>3</v>
      </c>
      <c r="CP27" s="213">
        <v>3335</v>
      </c>
      <c r="CQ27" s="186"/>
      <c r="CR27" s="212"/>
      <c r="CS27" s="186">
        <v>1</v>
      </c>
      <c r="CT27" s="213">
        <v>940</v>
      </c>
      <c r="CU27" s="186"/>
      <c r="CV27" s="212"/>
      <c r="CW27" s="186">
        <v>5</v>
      </c>
      <c r="CX27" s="213">
        <v>7988</v>
      </c>
      <c r="CY27" s="186"/>
      <c r="CZ27" s="212"/>
      <c r="DA27" s="186">
        <v>1</v>
      </c>
      <c r="DB27" s="213">
        <v>15000</v>
      </c>
      <c r="DC27" s="186"/>
      <c r="DD27" s="212"/>
      <c r="DE27" s="186">
        <v>3</v>
      </c>
      <c r="DF27" s="213">
        <v>3460</v>
      </c>
      <c r="DG27" s="186"/>
      <c r="DH27" s="212"/>
      <c r="DI27" s="186">
        <v>1</v>
      </c>
      <c r="DJ27" s="213">
        <v>28155</v>
      </c>
      <c r="DK27" s="186"/>
      <c r="DL27" s="212"/>
      <c r="DM27" s="186">
        <v>7</v>
      </c>
      <c r="DN27" s="213">
        <v>34875</v>
      </c>
      <c r="DO27" s="186"/>
      <c r="DP27" s="212"/>
      <c r="DQ27" s="186">
        <v>4</v>
      </c>
      <c r="DR27" s="213">
        <v>49334.03</v>
      </c>
      <c r="DS27" s="186"/>
      <c r="DT27" s="212"/>
      <c r="DU27" s="186">
        <v>11</v>
      </c>
      <c r="DV27" s="213">
        <v>92111.26</v>
      </c>
      <c r="DW27" s="186"/>
      <c r="DX27" s="212"/>
      <c r="DY27" s="186">
        <v>4</v>
      </c>
      <c r="DZ27" s="213">
        <v>12652.94</v>
      </c>
      <c r="EA27" s="186"/>
      <c r="EB27" s="212"/>
      <c r="EC27" s="186">
        <v>8</v>
      </c>
      <c r="ED27" s="213">
        <v>11200.92</v>
      </c>
      <c r="EE27" s="186"/>
      <c r="EF27" s="212"/>
      <c r="EG27" s="186">
        <v>5</v>
      </c>
      <c r="EH27" s="213">
        <v>33179</v>
      </c>
      <c r="EI27" s="186"/>
      <c r="EJ27" s="212"/>
      <c r="EK27" s="186">
        <v>8</v>
      </c>
      <c r="EL27" s="213">
        <v>24282.010000000002</v>
      </c>
      <c r="EM27" s="420"/>
      <c r="EN27" s="421"/>
      <c r="EO27" s="420">
        <v>2</v>
      </c>
      <c r="EP27" s="422">
        <v>3586.92</v>
      </c>
      <c r="EQ27" s="420"/>
      <c r="ER27" s="421"/>
      <c r="ES27" s="420">
        <v>4</v>
      </c>
      <c r="ET27" s="422">
        <v>11556</v>
      </c>
      <c r="EU27" s="420"/>
      <c r="EV27" s="421"/>
      <c r="EW27" s="420">
        <v>4</v>
      </c>
      <c r="EX27" s="422">
        <v>11108.630000000001</v>
      </c>
      <c r="EZ27" s="186">
        <f t="shared" si="101"/>
        <v>0</v>
      </c>
      <c r="FA27" s="212">
        <f t="shared" si="101"/>
        <v>0</v>
      </c>
      <c r="FB27" s="186">
        <f t="shared" si="102"/>
        <v>85</v>
      </c>
      <c r="FC27" s="213">
        <f t="shared" si="102"/>
        <v>952319.02000000014</v>
      </c>
      <c r="FE27" s="186">
        <f t="shared" si="103"/>
        <v>0</v>
      </c>
      <c r="FF27" s="212">
        <f t="shared" si="103"/>
        <v>0</v>
      </c>
      <c r="FG27" s="186">
        <f t="shared" si="104"/>
        <v>84</v>
      </c>
      <c r="FH27" s="213">
        <f t="shared" si="104"/>
        <v>632737.74</v>
      </c>
      <c r="FJ27" s="186">
        <f t="shared" si="99"/>
        <v>0</v>
      </c>
      <c r="FK27" s="212">
        <f t="shared" si="100"/>
        <v>0</v>
      </c>
      <c r="FL27" s="186">
        <f t="shared" si="105"/>
        <v>59</v>
      </c>
      <c r="FM27" s="213">
        <f t="shared" si="105"/>
        <v>315825.08</v>
      </c>
    </row>
    <row r="28" spans="1:169" outlineLevel="1" x14ac:dyDescent="0.2">
      <c r="B28" s="179" t="s">
        <v>186</v>
      </c>
      <c r="C28" s="187">
        <v>693</v>
      </c>
      <c r="D28" s="214">
        <v>22977954.019999988</v>
      </c>
      <c r="E28" s="187">
        <v>10</v>
      </c>
      <c r="F28" s="215">
        <v>46283.29</v>
      </c>
      <c r="G28" s="187">
        <v>277</v>
      </c>
      <c r="H28" s="214">
        <v>11075353.98</v>
      </c>
      <c r="I28" s="187">
        <v>23</v>
      </c>
      <c r="J28" s="215">
        <v>14987.07</v>
      </c>
      <c r="K28" s="187">
        <v>416</v>
      </c>
      <c r="L28" s="214">
        <v>13325443.779999992</v>
      </c>
      <c r="M28" s="187">
        <v>22</v>
      </c>
      <c r="N28" s="215">
        <v>52245.11</v>
      </c>
      <c r="O28" s="187">
        <v>563</v>
      </c>
      <c r="P28" s="214">
        <v>18265986.620000005</v>
      </c>
      <c r="Q28" s="187">
        <v>46</v>
      </c>
      <c r="R28" s="215">
        <v>102776.06</v>
      </c>
      <c r="S28" s="187">
        <v>602</v>
      </c>
      <c r="T28" s="214">
        <v>19686557.710000001</v>
      </c>
      <c r="U28" s="187">
        <v>25</v>
      </c>
      <c r="V28" s="215">
        <v>25891.730000000003</v>
      </c>
      <c r="W28" s="187">
        <v>138</v>
      </c>
      <c r="X28" s="214">
        <v>4144449.3200000003</v>
      </c>
      <c r="Y28" s="187">
        <v>13</v>
      </c>
      <c r="Z28" s="215">
        <v>7930.23</v>
      </c>
      <c r="AA28" s="187">
        <v>179</v>
      </c>
      <c r="AB28" s="214">
        <v>8013902.8299999991</v>
      </c>
      <c r="AC28" s="187">
        <v>20</v>
      </c>
      <c r="AD28" s="215">
        <v>20931.490000000002</v>
      </c>
      <c r="AE28" s="187">
        <v>232</v>
      </c>
      <c r="AF28" s="214">
        <v>11110716.32</v>
      </c>
      <c r="AG28" s="187">
        <v>19</v>
      </c>
      <c r="AH28" s="215">
        <v>9236.65</v>
      </c>
      <c r="AI28" s="187">
        <v>815</v>
      </c>
      <c r="AJ28" s="214">
        <v>24604449.710000008</v>
      </c>
      <c r="AK28" s="187">
        <v>26</v>
      </c>
      <c r="AL28" s="215">
        <v>40562.090000000004</v>
      </c>
      <c r="AM28" s="187">
        <v>855</v>
      </c>
      <c r="AN28" s="214">
        <v>25784026.51000002</v>
      </c>
      <c r="AO28" s="187">
        <v>11</v>
      </c>
      <c r="AP28" s="215">
        <v>9185.0300000000007</v>
      </c>
      <c r="AQ28" s="187">
        <v>88</v>
      </c>
      <c r="AR28" s="214">
        <v>2680336.7700000005</v>
      </c>
      <c r="AS28" s="187">
        <v>37</v>
      </c>
      <c r="AT28" s="215">
        <v>21964.059999999994</v>
      </c>
      <c r="AU28" s="187">
        <v>140</v>
      </c>
      <c r="AV28" s="214">
        <v>5735714.3700000001</v>
      </c>
      <c r="AW28" s="187">
        <v>18</v>
      </c>
      <c r="AX28" s="215">
        <v>12768.039999999997</v>
      </c>
      <c r="AY28" s="187">
        <v>146</v>
      </c>
      <c r="AZ28" s="214">
        <v>5668638.9899999984</v>
      </c>
      <c r="BA28" s="187">
        <v>23</v>
      </c>
      <c r="BB28" s="215">
        <v>59573.229999999996</v>
      </c>
      <c r="BC28" s="187">
        <v>210</v>
      </c>
      <c r="BD28" s="214">
        <v>8383295.3600000003</v>
      </c>
      <c r="BE28" s="187">
        <v>22</v>
      </c>
      <c r="BF28" s="215">
        <v>100981.13</v>
      </c>
      <c r="BG28" s="187">
        <v>417</v>
      </c>
      <c r="BH28" s="214">
        <v>12763904.950000001</v>
      </c>
      <c r="BI28" s="187">
        <v>4</v>
      </c>
      <c r="BJ28" s="215">
        <v>1104.3600000000001</v>
      </c>
      <c r="BK28" s="187">
        <v>439</v>
      </c>
      <c r="BL28" s="214">
        <v>14647284.490000011</v>
      </c>
      <c r="BM28" s="187">
        <v>9</v>
      </c>
      <c r="BN28" s="215">
        <v>9847.2800000000007</v>
      </c>
      <c r="BO28" s="187">
        <v>875</v>
      </c>
      <c r="BP28" s="214">
        <v>25860588.439999986</v>
      </c>
      <c r="BQ28" s="187">
        <v>16</v>
      </c>
      <c r="BR28" s="215">
        <v>4308.7300000000005</v>
      </c>
      <c r="BS28" s="187">
        <v>1557</v>
      </c>
      <c r="BT28" s="214">
        <v>39760085.689999983</v>
      </c>
      <c r="BU28" s="187">
        <v>12</v>
      </c>
      <c r="BV28" s="215">
        <v>6063.6399999999994</v>
      </c>
      <c r="BW28" s="187">
        <v>96</v>
      </c>
      <c r="BX28" s="214">
        <v>4408711.2799999984</v>
      </c>
      <c r="BY28" s="187">
        <v>16</v>
      </c>
      <c r="BZ28" s="215">
        <v>61329.75</v>
      </c>
      <c r="CA28" s="187">
        <v>267</v>
      </c>
      <c r="CB28" s="214">
        <v>10076256.9</v>
      </c>
      <c r="CC28" s="187">
        <v>17</v>
      </c>
      <c r="CD28" s="215">
        <v>58626.82</v>
      </c>
      <c r="CE28" s="187">
        <v>328</v>
      </c>
      <c r="CF28" s="214">
        <v>12383450.470000004</v>
      </c>
      <c r="CG28" s="187">
        <v>8</v>
      </c>
      <c r="CH28" s="215">
        <v>3600.79</v>
      </c>
      <c r="CI28" s="187">
        <v>342</v>
      </c>
      <c r="CJ28" s="214">
        <v>14072872.169999992</v>
      </c>
      <c r="CK28" s="187">
        <v>17</v>
      </c>
      <c r="CL28" s="215">
        <v>48176.86</v>
      </c>
      <c r="CM28" s="187">
        <v>405</v>
      </c>
      <c r="CN28" s="214">
        <v>15873328.089999992</v>
      </c>
      <c r="CO28" s="187">
        <v>31</v>
      </c>
      <c r="CP28" s="215">
        <v>55968.56</v>
      </c>
      <c r="CQ28" s="187">
        <v>390</v>
      </c>
      <c r="CR28" s="214">
        <v>14776151.819999997</v>
      </c>
      <c r="CS28" s="187">
        <v>30</v>
      </c>
      <c r="CT28" s="215">
        <v>35317.769999999997</v>
      </c>
      <c r="CU28" s="187">
        <v>894</v>
      </c>
      <c r="CV28" s="214">
        <v>20523603.590000011</v>
      </c>
      <c r="CW28" s="187">
        <v>53</v>
      </c>
      <c r="CX28" s="215">
        <v>56528.020000000019</v>
      </c>
      <c r="CY28" s="187">
        <v>729</v>
      </c>
      <c r="CZ28" s="214">
        <v>13137249.529999997</v>
      </c>
      <c r="DA28" s="187">
        <v>26</v>
      </c>
      <c r="DB28" s="215">
        <v>69834.91</v>
      </c>
      <c r="DC28" s="187">
        <v>424</v>
      </c>
      <c r="DD28" s="214">
        <v>11827117.599999996</v>
      </c>
      <c r="DE28" s="187">
        <v>23</v>
      </c>
      <c r="DF28" s="215">
        <v>22690.21</v>
      </c>
      <c r="DG28" s="187">
        <v>490</v>
      </c>
      <c r="DH28" s="214">
        <v>13932017.039999995</v>
      </c>
      <c r="DI28" s="187">
        <v>18</v>
      </c>
      <c r="DJ28" s="215">
        <v>19486.870000000003</v>
      </c>
      <c r="DK28" s="187">
        <v>140</v>
      </c>
      <c r="DL28" s="214">
        <v>5501414.3500000006</v>
      </c>
      <c r="DM28" s="187">
        <v>16</v>
      </c>
      <c r="DN28" s="215">
        <v>65350.57</v>
      </c>
      <c r="DO28" s="187">
        <v>165</v>
      </c>
      <c r="DP28" s="214">
        <v>6279297.0099999998</v>
      </c>
      <c r="DQ28" s="187">
        <v>7</v>
      </c>
      <c r="DR28" s="215">
        <v>8335.2000000000007</v>
      </c>
      <c r="DS28" s="187">
        <v>231</v>
      </c>
      <c r="DT28" s="214">
        <v>7326044.7300000014</v>
      </c>
      <c r="DU28" s="187">
        <v>19</v>
      </c>
      <c r="DV28" s="215">
        <v>18113.099999999999</v>
      </c>
      <c r="DW28" s="187">
        <v>310</v>
      </c>
      <c r="DX28" s="214">
        <v>7922799.990000003</v>
      </c>
      <c r="DY28" s="187">
        <v>10</v>
      </c>
      <c r="DZ28" s="215">
        <v>6769.7800000000007</v>
      </c>
      <c r="EA28" s="187">
        <v>181</v>
      </c>
      <c r="EB28" s="214">
        <v>7832103.6499999985</v>
      </c>
      <c r="EC28" s="187">
        <f>SUM(EC29:EC30)</f>
        <v>21</v>
      </c>
      <c r="ED28" s="187">
        <f>SUM(ED29:ED30)</f>
        <v>17703.71</v>
      </c>
      <c r="EE28" s="187">
        <v>229</v>
      </c>
      <c r="EF28" s="214">
        <v>10410962.269999994</v>
      </c>
      <c r="EG28" s="187">
        <v>9</v>
      </c>
      <c r="EH28" s="215">
        <v>34310.15</v>
      </c>
      <c r="EI28" s="187">
        <v>29</v>
      </c>
      <c r="EJ28" s="214">
        <v>1383838.2100000002</v>
      </c>
      <c r="EK28" s="187">
        <v>7</v>
      </c>
      <c r="EL28" s="215">
        <v>7457.54</v>
      </c>
      <c r="EM28" s="187">
        <v>81</v>
      </c>
      <c r="EN28" s="214">
        <v>2669805.0900000003</v>
      </c>
      <c r="EO28" s="187">
        <v>6</v>
      </c>
      <c r="EP28" s="215">
        <v>8045.37</v>
      </c>
      <c r="EQ28" s="187">
        <v>81</v>
      </c>
      <c r="ER28" s="214">
        <v>3370186.6399999992</v>
      </c>
      <c r="ES28" s="187">
        <v>5</v>
      </c>
      <c r="ET28" s="215">
        <v>6176.2999999999993</v>
      </c>
      <c r="EU28" s="187">
        <v>187</v>
      </c>
      <c r="EV28" s="214">
        <v>7374973.0899999989</v>
      </c>
      <c r="EW28" s="187">
        <v>7</v>
      </c>
      <c r="EX28" s="215">
        <v>3088.01</v>
      </c>
      <c r="EZ28" s="187">
        <f t="shared" si="101"/>
        <v>416.5</v>
      </c>
      <c r="FA28" s="214">
        <f t="shared" si="101"/>
        <v>13950407.661666669</v>
      </c>
      <c r="FB28" s="187">
        <f t="shared" si="102"/>
        <v>270</v>
      </c>
      <c r="FC28" s="215">
        <f t="shared" si="102"/>
        <v>364760.85000000009</v>
      </c>
      <c r="FE28" s="187">
        <f t="shared" si="103"/>
        <v>456</v>
      </c>
      <c r="FF28" s="214">
        <f t="shared" si="103"/>
        <v>14889547.387499997</v>
      </c>
      <c r="FG28" s="187">
        <f t="shared" si="104"/>
        <v>205</v>
      </c>
      <c r="FH28" s="215">
        <f t="shared" si="104"/>
        <v>444898.92</v>
      </c>
      <c r="FJ28" s="187">
        <f t="shared" si="99"/>
        <v>390.3</v>
      </c>
      <c r="FK28" s="214">
        <f t="shared" si="100"/>
        <v>10874625.306</v>
      </c>
      <c r="FL28" s="187">
        <f t="shared" si="105"/>
        <v>215</v>
      </c>
      <c r="FM28" s="215">
        <f t="shared" si="105"/>
        <v>334625.43000000005</v>
      </c>
    </row>
    <row r="29" spans="1:169" ht="15" outlineLevel="1" x14ac:dyDescent="0.25">
      <c r="B29" s="67" t="s">
        <v>187</v>
      </c>
      <c r="C29" s="186"/>
      <c r="D29" s="212"/>
      <c r="E29" s="186">
        <v>5</v>
      </c>
      <c r="F29" s="213">
        <v>7538.86</v>
      </c>
      <c r="G29" s="186"/>
      <c r="H29" s="212"/>
      <c r="I29" s="186">
        <v>22</v>
      </c>
      <c r="J29" s="213">
        <v>13732.07</v>
      </c>
      <c r="K29" s="186"/>
      <c r="L29" s="212"/>
      <c r="M29" s="186">
        <v>20</v>
      </c>
      <c r="N29" s="213">
        <v>30990.109999999997</v>
      </c>
      <c r="O29" s="186"/>
      <c r="P29" s="212"/>
      <c r="Q29" s="186">
        <v>42</v>
      </c>
      <c r="R29" s="213">
        <v>47779.060000000005</v>
      </c>
      <c r="S29" s="186"/>
      <c r="T29" s="212"/>
      <c r="U29" s="186">
        <v>22</v>
      </c>
      <c r="V29" s="213">
        <v>13461.300000000001</v>
      </c>
      <c r="W29" s="186"/>
      <c r="X29" s="212"/>
      <c r="Y29" s="186">
        <v>13</v>
      </c>
      <c r="Z29" s="213">
        <v>7930.23</v>
      </c>
      <c r="AA29" s="186"/>
      <c r="AB29" s="212"/>
      <c r="AC29" s="186">
        <v>20</v>
      </c>
      <c r="AD29" s="213">
        <v>20931.490000000002</v>
      </c>
      <c r="AE29" s="186"/>
      <c r="AF29" s="212"/>
      <c r="AG29" s="186">
        <v>18</v>
      </c>
      <c r="AH29" s="213">
        <v>5236.6499999999996</v>
      </c>
      <c r="AI29" s="186"/>
      <c r="AJ29" s="212"/>
      <c r="AK29" s="186">
        <v>25</v>
      </c>
      <c r="AL29" s="213">
        <v>39562.090000000004</v>
      </c>
      <c r="AM29" s="186"/>
      <c r="AN29" s="212"/>
      <c r="AO29" s="186">
        <v>11</v>
      </c>
      <c r="AP29" s="213">
        <v>9185.0300000000007</v>
      </c>
      <c r="AQ29" s="186"/>
      <c r="AR29" s="212"/>
      <c r="AS29" s="186">
        <v>36</v>
      </c>
      <c r="AT29" s="213">
        <v>21682.059999999994</v>
      </c>
      <c r="AU29" s="186"/>
      <c r="AV29" s="212"/>
      <c r="AW29" s="186">
        <v>18</v>
      </c>
      <c r="AX29" s="213">
        <v>12768.039999999997</v>
      </c>
      <c r="AY29" s="186"/>
      <c r="AZ29" s="212"/>
      <c r="BA29" s="186">
        <v>21</v>
      </c>
      <c r="BB29" s="213">
        <v>24023.229999999996</v>
      </c>
      <c r="BC29" s="186"/>
      <c r="BD29" s="212"/>
      <c r="BE29" s="186">
        <v>19</v>
      </c>
      <c r="BF29" s="213">
        <v>24052.21</v>
      </c>
      <c r="BG29" s="186"/>
      <c r="BH29" s="212"/>
      <c r="BI29" s="186">
        <v>4</v>
      </c>
      <c r="BJ29" s="213">
        <v>1104.3600000000001</v>
      </c>
      <c r="BK29" s="186"/>
      <c r="BL29" s="212"/>
      <c r="BM29" s="186">
        <v>9</v>
      </c>
      <c r="BN29" s="213">
        <v>9847.2800000000007</v>
      </c>
      <c r="BO29" s="186"/>
      <c r="BP29" s="212"/>
      <c r="BQ29" s="186">
        <v>15</v>
      </c>
      <c r="BR29" s="213">
        <v>3581.9700000000003</v>
      </c>
      <c r="BS29" s="186"/>
      <c r="BT29" s="212"/>
      <c r="BU29" s="186">
        <v>11</v>
      </c>
      <c r="BV29" s="213">
        <v>5883.6399999999994</v>
      </c>
      <c r="BW29" s="186"/>
      <c r="BX29" s="212"/>
      <c r="BY29" s="186">
        <v>9</v>
      </c>
      <c r="BZ29" s="213">
        <v>7343.7499999999991</v>
      </c>
      <c r="CA29" s="186"/>
      <c r="CB29" s="212"/>
      <c r="CC29" s="186">
        <v>11</v>
      </c>
      <c r="CD29" s="213">
        <v>8530.8799999999992</v>
      </c>
      <c r="CE29" s="186"/>
      <c r="CF29" s="212"/>
      <c r="CG29" s="186">
        <v>7</v>
      </c>
      <c r="CH29" s="213">
        <v>3211.79</v>
      </c>
      <c r="CI29" s="186"/>
      <c r="CJ29" s="212"/>
      <c r="CK29" s="186">
        <v>13</v>
      </c>
      <c r="CL29" s="213">
        <v>8219.2000000000007</v>
      </c>
      <c r="CM29" s="186"/>
      <c r="CN29" s="212"/>
      <c r="CO29" s="186">
        <v>29</v>
      </c>
      <c r="CP29" s="213">
        <v>21934.560000000001</v>
      </c>
      <c r="CQ29" s="186"/>
      <c r="CR29" s="212"/>
      <c r="CS29" s="186">
        <v>27</v>
      </c>
      <c r="CT29" s="213">
        <v>28523.769999999997</v>
      </c>
      <c r="CU29" s="186"/>
      <c r="CV29" s="212"/>
      <c r="CW29" s="186">
        <v>52</v>
      </c>
      <c r="CX29" s="213">
        <v>52494.020000000019</v>
      </c>
      <c r="CY29" s="186"/>
      <c r="CZ29" s="212"/>
      <c r="DA29" s="186">
        <v>20</v>
      </c>
      <c r="DB29" s="213">
        <v>18639.91</v>
      </c>
      <c r="DC29" s="186"/>
      <c r="DD29" s="212"/>
      <c r="DE29" s="186">
        <v>19</v>
      </c>
      <c r="DF29" s="213">
        <v>13845.21</v>
      </c>
      <c r="DG29" s="186"/>
      <c r="DH29" s="212"/>
      <c r="DI29" s="186">
        <v>18</v>
      </c>
      <c r="DJ29" s="213">
        <v>19486.870000000003</v>
      </c>
      <c r="DK29" s="186"/>
      <c r="DL29" s="212"/>
      <c r="DM29" s="186">
        <v>8</v>
      </c>
      <c r="DN29" s="213">
        <v>5305.57</v>
      </c>
      <c r="DO29" s="186"/>
      <c r="DP29" s="212"/>
      <c r="DQ29" s="186">
        <v>5</v>
      </c>
      <c r="DR29" s="213">
        <v>2535.2000000000003</v>
      </c>
      <c r="DS29" s="186"/>
      <c r="DT29" s="212"/>
      <c r="DU29" s="186">
        <v>18</v>
      </c>
      <c r="DV29" s="213">
        <v>10987.1</v>
      </c>
      <c r="DW29" s="186"/>
      <c r="DX29" s="212"/>
      <c r="DY29" s="186">
        <v>9</v>
      </c>
      <c r="DZ29" s="213">
        <v>5429.7800000000007</v>
      </c>
      <c r="EA29" s="186"/>
      <c r="EB29" s="212"/>
      <c r="EC29" s="186">
        <v>20</v>
      </c>
      <c r="ED29" s="213">
        <v>14703.710000000001</v>
      </c>
      <c r="EE29" s="186"/>
      <c r="EF29" s="212"/>
      <c r="EG29" s="186">
        <v>5</v>
      </c>
      <c r="EH29" s="213">
        <v>5225.1500000000005</v>
      </c>
      <c r="EI29" s="186"/>
      <c r="EJ29" s="212"/>
      <c r="EK29" s="186">
        <v>7</v>
      </c>
      <c r="EL29" s="213">
        <v>7457.54</v>
      </c>
      <c r="EM29" s="420"/>
      <c r="EN29" s="421"/>
      <c r="EO29" s="420">
        <v>5</v>
      </c>
      <c r="EP29" s="422">
        <v>7505.37</v>
      </c>
      <c r="EQ29" s="420"/>
      <c r="ER29" s="421"/>
      <c r="ES29" s="420">
        <v>5</v>
      </c>
      <c r="ET29" s="422">
        <v>6176.2999999999993</v>
      </c>
      <c r="EU29" s="420"/>
      <c r="EV29" s="421"/>
      <c r="EW29" s="420">
        <v>7</v>
      </c>
      <c r="EX29" s="422">
        <v>3088.01</v>
      </c>
      <c r="EZ29" s="186">
        <f t="shared" si="101"/>
        <v>0</v>
      </c>
      <c r="FA29" s="212">
        <f t="shared" si="101"/>
        <v>0</v>
      </c>
      <c r="FB29" s="186">
        <f t="shared" si="102"/>
        <v>252</v>
      </c>
      <c r="FC29" s="213">
        <f t="shared" si="102"/>
        <v>230796.99</v>
      </c>
      <c r="FD29" s="179"/>
      <c r="FE29" s="186">
        <f t="shared" si="103"/>
        <v>0</v>
      </c>
      <c r="FF29" s="212">
        <f t="shared" si="103"/>
        <v>0</v>
      </c>
      <c r="FG29" s="186">
        <f t="shared" si="104"/>
        <v>175</v>
      </c>
      <c r="FH29" s="213">
        <f t="shared" si="104"/>
        <v>146256.63999999998</v>
      </c>
      <c r="FI29" s="179"/>
      <c r="FJ29" s="186">
        <f t="shared" si="99"/>
        <v>0</v>
      </c>
      <c r="FK29" s="212">
        <f t="shared" si="100"/>
        <v>0</v>
      </c>
      <c r="FL29" s="186">
        <f t="shared" si="105"/>
        <v>186</v>
      </c>
      <c r="FM29" s="213">
        <f t="shared" si="105"/>
        <v>163615.43000000002</v>
      </c>
    </row>
    <row r="30" spans="1:169" ht="15" outlineLevel="1" x14ac:dyDescent="0.25">
      <c r="B30" s="67" t="s">
        <v>188</v>
      </c>
      <c r="C30" s="186"/>
      <c r="D30" s="212"/>
      <c r="E30" s="186">
        <v>5</v>
      </c>
      <c r="F30" s="213">
        <v>38744.43</v>
      </c>
      <c r="G30" s="186"/>
      <c r="H30" s="212"/>
      <c r="I30" s="186">
        <v>1</v>
      </c>
      <c r="J30" s="213">
        <v>1255</v>
      </c>
      <c r="K30" s="186"/>
      <c r="L30" s="212"/>
      <c r="M30" s="186">
        <v>2</v>
      </c>
      <c r="N30" s="213">
        <v>21255</v>
      </c>
      <c r="O30" s="186"/>
      <c r="P30" s="212"/>
      <c r="Q30" s="186">
        <v>4</v>
      </c>
      <c r="R30" s="213">
        <v>54997</v>
      </c>
      <c r="S30" s="186"/>
      <c r="T30" s="212"/>
      <c r="U30" s="186">
        <v>3</v>
      </c>
      <c r="V30" s="213">
        <v>12430.43</v>
      </c>
      <c r="W30" s="186"/>
      <c r="X30" s="212"/>
      <c r="Y30" s="186"/>
      <c r="Z30" s="213"/>
      <c r="AA30" s="186"/>
      <c r="AB30" s="212"/>
      <c r="AC30" s="186"/>
      <c r="AD30" s="213"/>
      <c r="AE30" s="186"/>
      <c r="AF30" s="212"/>
      <c r="AG30" s="186">
        <v>1</v>
      </c>
      <c r="AH30" s="213">
        <v>4000</v>
      </c>
      <c r="AI30" s="186"/>
      <c r="AJ30" s="212"/>
      <c r="AK30" s="186">
        <v>1</v>
      </c>
      <c r="AL30" s="213">
        <v>1000</v>
      </c>
      <c r="AM30" s="186"/>
      <c r="AN30" s="212"/>
      <c r="AO30" s="186"/>
      <c r="AP30" s="213"/>
      <c r="AQ30" s="186"/>
      <c r="AR30" s="212"/>
      <c r="AS30" s="186">
        <v>1</v>
      </c>
      <c r="AT30" s="213">
        <v>282</v>
      </c>
      <c r="AU30" s="186"/>
      <c r="AV30" s="212"/>
      <c r="AW30" s="186"/>
      <c r="AX30" s="213"/>
      <c r="AY30" s="186"/>
      <c r="AZ30" s="212"/>
      <c r="BA30" s="186">
        <v>2</v>
      </c>
      <c r="BB30" s="213">
        <v>35550</v>
      </c>
      <c r="BC30" s="186"/>
      <c r="BD30" s="212"/>
      <c r="BE30" s="186">
        <v>3</v>
      </c>
      <c r="BF30" s="213">
        <v>76928.92</v>
      </c>
      <c r="BG30" s="186"/>
      <c r="BH30" s="212"/>
      <c r="BI30" s="186"/>
      <c r="BJ30" s="213"/>
      <c r="BK30" s="186"/>
      <c r="BL30" s="212"/>
      <c r="BM30" s="186"/>
      <c r="BN30" s="213"/>
      <c r="BO30" s="186"/>
      <c r="BP30" s="212"/>
      <c r="BQ30" s="186">
        <v>1</v>
      </c>
      <c r="BR30" s="213">
        <v>726.76</v>
      </c>
      <c r="BS30" s="186"/>
      <c r="BT30" s="212"/>
      <c r="BU30" s="186">
        <v>1</v>
      </c>
      <c r="BV30" s="213">
        <v>180</v>
      </c>
      <c r="BW30" s="186"/>
      <c r="BX30" s="212"/>
      <c r="BY30" s="186">
        <v>7</v>
      </c>
      <c r="BZ30" s="213">
        <v>53986</v>
      </c>
      <c r="CA30" s="186"/>
      <c r="CB30" s="212"/>
      <c r="CC30" s="186">
        <v>6</v>
      </c>
      <c r="CD30" s="213">
        <v>50095.94</v>
      </c>
      <c r="CE30" s="186"/>
      <c r="CF30" s="212"/>
      <c r="CG30" s="186">
        <v>1</v>
      </c>
      <c r="CH30" s="213">
        <v>389</v>
      </c>
      <c r="CI30" s="186"/>
      <c r="CJ30" s="212"/>
      <c r="CK30" s="186">
        <v>4</v>
      </c>
      <c r="CL30" s="213">
        <v>39957.660000000003</v>
      </c>
      <c r="CM30" s="186"/>
      <c r="CN30" s="212"/>
      <c r="CO30" s="186">
        <v>2</v>
      </c>
      <c r="CP30" s="213">
        <v>34034</v>
      </c>
      <c r="CQ30" s="186"/>
      <c r="CR30" s="212"/>
      <c r="CS30" s="186">
        <v>3</v>
      </c>
      <c r="CT30" s="213">
        <v>6794</v>
      </c>
      <c r="CU30" s="186"/>
      <c r="CV30" s="212"/>
      <c r="CW30" s="186">
        <v>1</v>
      </c>
      <c r="CX30" s="213">
        <v>4034</v>
      </c>
      <c r="CY30" s="186"/>
      <c r="CZ30" s="212"/>
      <c r="DA30" s="186">
        <v>6</v>
      </c>
      <c r="DB30" s="213">
        <v>51195</v>
      </c>
      <c r="DC30" s="186"/>
      <c r="DD30" s="212"/>
      <c r="DE30" s="186">
        <v>4</v>
      </c>
      <c r="DF30" s="213">
        <v>8845</v>
      </c>
      <c r="DG30" s="186"/>
      <c r="DH30" s="212"/>
      <c r="DI30" s="186"/>
      <c r="DJ30" s="213"/>
      <c r="DK30" s="186"/>
      <c r="DL30" s="212"/>
      <c r="DM30" s="186">
        <v>8</v>
      </c>
      <c r="DN30" s="213">
        <v>60045</v>
      </c>
      <c r="DO30" s="186"/>
      <c r="DP30" s="212"/>
      <c r="DQ30" s="186">
        <v>2</v>
      </c>
      <c r="DR30" s="213">
        <v>5800</v>
      </c>
      <c r="DS30" s="186"/>
      <c r="DT30" s="212"/>
      <c r="DU30" s="186">
        <v>1</v>
      </c>
      <c r="DV30" s="213">
        <v>7126</v>
      </c>
      <c r="DW30" s="186"/>
      <c r="DX30" s="212"/>
      <c r="DY30" s="186">
        <v>1</v>
      </c>
      <c r="DZ30" s="213">
        <v>1340</v>
      </c>
      <c r="EA30" s="186"/>
      <c r="EB30" s="212"/>
      <c r="EC30" s="186">
        <v>1</v>
      </c>
      <c r="ED30" s="213">
        <v>3000</v>
      </c>
      <c r="EE30" s="186"/>
      <c r="EF30" s="212"/>
      <c r="EG30" s="186">
        <v>4</v>
      </c>
      <c r="EH30" s="213">
        <v>29085</v>
      </c>
      <c r="EI30" s="186"/>
      <c r="EJ30" s="212"/>
      <c r="EK30" s="186"/>
      <c r="EL30" s="213"/>
      <c r="EM30" s="420"/>
      <c r="EN30" s="421"/>
      <c r="EO30" s="420">
        <v>1</v>
      </c>
      <c r="EP30" s="422">
        <v>540</v>
      </c>
      <c r="EQ30" s="420"/>
      <c r="ER30" s="421"/>
      <c r="ES30" s="420"/>
      <c r="ET30" s="422"/>
      <c r="EU30" s="420"/>
      <c r="EV30" s="421"/>
      <c r="EW30" s="420"/>
      <c r="EX30" s="422"/>
      <c r="EZ30" s="186">
        <f t="shared" si="101"/>
        <v>0</v>
      </c>
      <c r="FA30" s="212">
        <f t="shared" si="101"/>
        <v>0</v>
      </c>
      <c r="FB30" s="186">
        <f t="shared" si="102"/>
        <v>18</v>
      </c>
      <c r="FC30" s="213">
        <f t="shared" si="102"/>
        <v>133963.85999999999</v>
      </c>
      <c r="FE30" s="186">
        <f t="shared" si="103"/>
        <v>0</v>
      </c>
      <c r="FF30" s="212">
        <f t="shared" si="103"/>
        <v>0</v>
      </c>
      <c r="FG30" s="186">
        <f t="shared" si="104"/>
        <v>30</v>
      </c>
      <c r="FH30" s="213">
        <f t="shared" si="104"/>
        <v>298642.28000000003</v>
      </c>
      <c r="FJ30" s="186">
        <f t="shared" si="99"/>
        <v>0</v>
      </c>
      <c r="FK30" s="212">
        <f t="shared" si="100"/>
        <v>0</v>
      </c>
      <c r="FL30" s="186">
        <f t="shared" si="105"/>
        <v>29</v>
      </c>
      <c r="FM30" s="213">
        <f t="shared" si="105"/>
        <v>171010</v>
      </c>
    </row>
    <row r="31" spans="1:169" x14ac:dyDescent="0.2">
      <c r="A31" s="189" t="s">
        <v>190</v>
      </c>
      <c r="B31" s="189"/>
      <c r="C31" s="188">
        <f>+C23+C24+C25+C28</f>
        <v>3502</v>
      </c>
      <c r="D31" s="216">
        <f t="shared" ref="D31:BO31" si="106">+D23+D24+D25+D28</f>
        <v>36896086.749999985</v>
      </c>
      <c r="E31" s="188">
        <f t="shared" si="106"/>
        <v>84</v>
      </c>
      <c r="F31" s="216">
        <f t="shared" si="106"/>
        <v>195896.50000000003</v>
      </c>
      <c r="G31" s="188">
        <f t="shared" si="106"/>
        <v>1595</v>
      </c>
      <c r="H31" s="216">
        <f t="shared" si="106"/>
        <v>16497970.869999997</v>
      </c>
      <c r="I31" s="188">
        <f t="shared" si="106"/>
        <v>118</v>
      </c>
      <c r="J31" s="216">
        <f t="shared" si="106"/>
        <v>274725.3</v>
      </c>
      <c r="K31" s="188">
        <f t="shared" si="106"/>
        <v>1966</v>
      </c>
      <c r="L31" s="216">
        <f t="shared" si="106"/>
        <v>19991788.59999999</v>
      </c>
      <c r="M31" s="188">
        <f t="shared" si="106"/>
        <v>97</v>
      </c>
      <c r="N31" s="216">
        <f t="shared" si="106"/>
        <v>215617.26</v>
      </c>
      <c r="O31" s="188">
        <f t="shared" si="106"/>
        <v>2192</v>
      </c>
      <c r="P31" s="216">
        <f t="shared" si="106"/>
        <v>31762152.720000006</v>
      </c>
      <c r="Q31" s="188">
        <f t="shared" si="106"/>
        <v>122</v>
      </c>
      <c r="R31" s="216">
        <f t="shared" si="106"/>
        <v>444048.68</v>
      </c>
      <c r="S31" s="188">
        <f t="shared" si="106"/>
        <v>3973</v>
      </c>
      <c r="T31" s="216">
        <f t="shared" si="106"/>
        <v>47849516.270000011</v>
      </c>
      <c r="U31" s="188">
        <f t="shared" si="106"/>
        <v>108</v>
      </c>
      <c r="V31" s="216">
        <f t="shared" si="106"/>
        <v>194464.33000000002</v>
      </c>
      <c r="W31" s="188">
        <f t="shared" si="106"/>
        <v>1570</v>
      </c>
      <c r="X31" s="216">
        <f t="shared" si="106"/>
        <v>14520553.430000007</v>
      </c>
      <c r="Y31" s="188">
        <f t="shared" si="106"/>
        <v>64</v>
      </c>
      <c r="Z31" s="216">
        <f t="shared" si="106"/>
        <v>116255.15</v>
      </c>
      <c r="AA31" s="188">
        <f t="shared" si="106"/>
        <v>1217</v>
      </c>
      <c r="AB31" s="216">
        <f t="shared" si="106"/>
        <v>12103769.289999999</v>
      </c>
      <c r="AC31" s="188">
        <f t="shared" si="106"/>
        <v>122</v>
      </c>
      <c r="AD31" s="216">
        <f t="shared" si="106"/>
        <v>170853.47</v>
      </c>
      <c r="AE31" s="188">
        <f t="shared" si="106"/>
        <v>1194</v>
      </c>
      <c r="AF31" s="216">
        <f t="shared" si="106"/>
        <v>16868934.16</v>
      </c>
      <c r="AG31" s="188">
        <f t="shared" si="106"/>
        <v>122</v>
      </c>
      <c r="AH31" s="216">
        <f t="shared" si="106"/>
        <v>193347.04</v>
      </c>
      <c r="AI31" s="188">
        <f t="shared" si="106"/>
        <v>1753</v>
      </c>
      <c r="AJ31" s="216">
        <f t="shared" si="106"/>
        <v>37318165.110000007</v>
      </c>
      <c r="AK31" s="188">
        <f t="shared" si="106"/>
        <v>76</v>
      </c>
      <c r="AL31" s="216">
        <f t="shared" si="106"/>
        <v>241928.74000000002</v>
      </c>
      <c r="AM31" s="188">
        <f t="shared" si="106"/>
        <v>1633</v>
      </c>
      <c r="AN31" s="216">
        <f t="shared" si="106"/>
        <v>36219529.420000024</v>
      </c>
      <c r="AO31" s="188">
        <f t="shared" si="106"/>
        <v>62</v>
      </c>
      <c r="AP31" s="216">
        <f t="shared" si="106"/>
        <v>246852.09</v>
      </c>
      <c r="AQ31" s="188">
        <f t="shared" si="106"/>
        <v>840</v>
      </c>
      <c r="AR31" s="216">
        <f t="shared" si="106"/>
        <v>9953579.1100000013</v>
      </c>
      <c r="AS31" s="188">
        <f t="shared" si="106"/>
        <v>110</v>
      </c>
      <c r="AT31" s="216">
        <f t="shared" si="106"/>
        <v>249735.01</v>
      </c>
      <c r="AU31" s="188">
        <f t="shared" si="106"/>
        <v>854</v>
      </c>
      <c r="AV31" s="216">
        <f t="shared" si="106"/>
        <v>11478061.199999999</v>
      </c>
      <c r="AW31" s="188">
        <f t="shared" si="106"/>
        <v>91</v>
      </c>
      <c r="AX31" s="216">
        <f t="shared" si="106"/>
        <v>191619.94999999998</v>
      </c>
      <c r="AY31" s="188">
        <f t="shared" si="106"/>
        <v>1754</v>
      </c>
      <c r="AZ31" s="216">
        <f t="shared" si="106"/>
        <v>18028126.019999996</v>
      </c>
      <c r="BA31" s="188">
        <f t="shared" si="106"/>
        <v>93</v>
      </c>
      <c r="BB31" s="216">
        <f t="shared" si="106"/>
        <v>241115.06</v>
      </c>
      <c r="BC31" s="188">
        <f t="shared" si="106"/>
        <v>1582</v>
      </c>
      <c r="BD31" s="216">
        <f t="shared" si="106"/>
        <v>18325069.760000002</v>
      </c>
      <c r="BE31" s="188">
        <f t="shared" si="106"/>
        <v>77</v>
      </c>
      <c r="BF31" s="216">
        <f t="shared" si="106"/>
        <v>453823.85</v>
      </c>
      <c r="BG31" s="188">
        <f t="shared" si="106"/>
        <v>1821</v>
      </c>
      <c r="BH31" s="216">
        <f t="shared" si="106"/>
        <v>22076740.310000002</v>
      </c>
      <c r="BI31" s="188">
        <f t="shared" si="106"/>
        <v>65</v>
      </c>
      <c r="BJ31" s="216">
        <f t="shared" si="106"/>
        <v>162112.70000000001</v>
      </c>
      <c r="BK31" s="188">
        <f t="shared" si="106"/>
        <v>1930</v>
      </c>
      <c r="BL31" s="216">
        <f t="shared" si="106"/>
        <v>23405234.770000011</v>
      </c>
      <c r="BM31" s="188">
        <f t="shared" si="106"/>
        <v>62</v>
      </c>
      <c r="BN31" s="216">
        <f t="shared" si="106"/>
        <v>95969.14</v>
      </c>
      <c r="BO31" s="188">
        <f t="shared" si="106"/>
        <v>2351</v>
      </c>
      <c r="BP31" s="216">
        <f t="shared" ref="BP31:EA31" si="107">+BP23+BP24+BP25+BP28</f>
        <v>41895511.589999989</v>
      </c>
      <c r="BQ31" s="188">
        <f t="shared" si="107"/>
        <v>104</v>
      </c>
      <c r="BR31" s="216">
        <f t="shared" si="107"/>
        <v>103245.44</v>
      </c>
      <c r="BS31" s="188">
        <f t="shared" si="107"/>
        <v>2972</v>
      </c>
      <c r="BT31" s="216">
        <f t="shared" si="107"/>
        <v>54340523.37999998</v>
      </c>
      <c r="BU31" s="188">
        <f t="shared" si="107"/>
        <v>54</v>
      </c>
      <c r="BV31" s="216">
        <f t="shared" si="107"/>
        <v>31371.870000000003</v>
      </c>
      <c r="BW31" s="188">
        <f t="shared" si="107"/>
        <v>1428</v>
      </c>
      <c r="BX31" s="216">
        <f t="shared" si="107"/>
        <v>15634625.649999999</v>
      </c>
      <c r="BY31" s="188">
        <f t="shared" si="107"/>
        <v>66</v>
      </c>
      <c r="BZ31" s="216">
        <f t="shared" si="107"/>
        <v>165132.44</v>
      </c>
      <c r="CA31" s="188">
        <f t="shared" si="107"/>
        <v>1114</v>
      </c>
      <c r="CB31" s="216">
        <f t="shared" si="107"/>
        <v>17573194.02</v>
      </c>
      <c r="CC31" s="188">
        <f t="shared" si="107"/>
        <v>77</v>
      </c>
      <c r="CD31" s="216">
        <f t="shared" si="107"/>
        <v>173812.38</v>
      </c>
      <c r="CE31" s="188">
        <f t="shared" si="107"/>
        <v>752</v>
      </c>
      <c r="CF31" s="216">
        <f t="shared" si="107"/>
        <v>15568412.440000005</v>
      </c>
      <c r="CG31" s="188">
        <f t="shared" si="107"/>
        <v>70</v>
      </c>
      <c r="CH31" s="216">
        <f t="shared" si="107"/>
        <v>128963.96</v>
      </c>
      <c r="CI31" s="188">
        <f t="shared" si="107"/>
        <v>518</v>
      </c>
      <c r="CJ31" s="216">
        <f t="shared" si="107"/>
        <v>16187596.779999992</v>
      </c>
      <c r="CK31" s="188">
        <f t="shared" si="107"/>
        <v>59</v>
      </c>
      <c r="CL31" s="216">
        <f t="shared" si="107"/>
        <v>96062.03</v>
      </c>
      <c r="CM31" s="188">
        <f t="shared" si="107"/>
        <v>747</v>
      </c>
      <c r="CN31" s="216">
        <f t="shared" si="107"/>
        <v>18236843.059999991</v>
      </c>
      <c r="CO31" s="188">
        <f t="shared" si="107"/>
        <v>72</v>
      </c>
      <c r="CP31" s="216">
        <f t="shared" si="107"/>
        <v>120344.73</v>
      </c>
      <c r="CQ31" s="188">
        <f t="shared" si="107"/>
        <v>770</v>
      </c>
      <c r="CR31" s="216">
        <f t="shared" si="107"/>
        <v>16688719.489999996</v>
      </c>
      <c r="CS31" s="188">
        <f t="shared" si="107"/>
        <v>70</v>
      </c>
      <c r="CT31" s="216">
        <f t="shared" si="107"/>
        <v>105467.09</v>
      </c>
      <c r="CU31" s="188">
        <f t="shared" si="107"/>
        <v>1502</v>
      </c>
      <c r="CV31" s="216">
        <f t="shared" si="107"/>
        <v>25752465.330000013</v>
      </c>
      <c r="CW31" s="188">
        <f t="shared" si="107"/>
        <v>119</v>
      </c>
      <c r="CX31" s="216">
        <f t="shared" si="107"/>
        <v>150389.22000000003</v>
      </c>
      <c r="CY31" s="188">
        <f t="shared" si="107"/>
        <v>1192</v>
      </c>
      <c r="CZ31" s="216">
        <f t="shared" si="107"/>
        <v>16320789.139999997</v>
      </c>
      <c r="DA31" s="188">
        <f t="shared" si="107"/>
        <v>83</v>
      </c>
      <c r="DB31" s="216">
        <f t="shared" si="107"/>
        <v>171571.18</v>
      </c>
      <c r="DC31" s="188">
        <f t="shared" si="107"/>
        <v>1035</v>
      </c>
      <c r="DD31" s="216">
        <f t="shared" si="107"/>
        <v>16276399.829999996</v>
      </c>
      <c r="DE31" s="188">
        <f t="shared" si="107"/>
        <v>113</v>
      </c>
      <c r="DF31" s="216">
        <f t="shared" si="107"/>
        <v>128725.00999999998</v>
      </c>
      <c r="DG31" s="188">
        <f t="shared" si="107"/>
        <v>1112</v>
      </c>
      <c r="DH31" s="216">
        <f t="shared" si="107"/>
        <v>17197509.319999997</v>
      </c>
      <c r="DI31" s="188">
        <f t="shared" si="107"/>
        <v>62</v>
      </c>
      <c r="DJ31" s="216">
        <f t="shared" si="107"/>
        <v>101953.88</v>
      </c>
      <c r="DK31" s="188">
        <f t="shared" si="107"/>
        <v>860</v>
      </c>
      <c r="DL31" s="216">
        <f t="shared" si="107"/>
        <v>14716707.73</v>
      </c>
      <c r="DM31" s="188">
        <f t="shared" si="107"/>
        <v>99</v>
      </c>
      <c r="DN31" s="216">
        <f t="shared" si="107"/>
        <v>211707.16999999998</v>
      </c>
      <c r="DO31" s="188">
        <f t="shared" si="107"/>
        <v>552</v>
      </c>
      <c r="DP31" s="216">
        <f t="shared" si="107"/>
        <v>11531669.349999998</v>
      </c>
      <c r="DQ31" s="188">
        <f t="shared" si="107"/>
        <v>67</v>
      </c>
      <c r="DR31" s="216">
        <f t="shared" si="107"/>
        <v>129852.72</v>
      </c>
      <c r="DS31" s="188">
        <f t="shared" si="107"/>
        <v>691</v>
      </c>
      <c r="DT31" s="216">
        <f t="shared" si="107"/>
        <v>16981154.34</v>
      </c>
      <c r="DU31" s="188">
        <f t="shared" si="107"/>
        <v>94</v>
      </c>
      <c r="DV31" s="216">
        <f t="shared" si="107"/>
        <v>195400.04</v>
      </c>
      <c r="DW31" s="188">
        <f t="shared" si="107"/>
        <v>661</v>
      </c>
      <c r="DX31" s="216">
        <f t="shared" si="107"/>
        <v>13552284.990000002</v>
      </c>
      <c r="DY31" s="188">
        <f t="shared" si="107"/>
        <v>45</v>
      </c>
      <c r="DZ31" s="216">
        <f t="shared" si="107"/>
        <v>58490.759999999995</v>
      </c>
      <c r="EA31" s="188">
        <f t="shared" si="107"/>
        <v>621</v>
      </c>
      <c r="EB31" s="216">
        <f t="shared" ref="EB31:ET31" si="108">+EB23+EB24+EB25+EB28</f>
        <v>19758845.689999998</v>
      </c>
      <c r="EC31" s="188">
        <f t="shared" si="108"/>
        <v>150</v>
      </c>
      <c r="ED31" s="216">
        <f t="shared" si="108"/>
        <v>94504.829999999987</v>
      </c>
      <c r="EE31" s="188">
        <f t="shared" si="108"/>
        <v>376</v>
      </c>
      <c r="EF31" s="216">
        <f t="shared" si="108"/>
        <v>17549373.729999993</v>
      </c>
      <c r="EG31" s="188">
        <f t="shared" si="108"/>
        <v>58</v>
      </c>
      <c r="EH31" s="216">
        <f t="shared" si="108"/>
        <v>103363.63999999998</v>
      </c>
      <c r="EI31" s="188">
        <f t="shared" si="108"/>
        <v>139</v>
      </c>
      <c r="EJ31" s="216">
        <f t="shared" si="108"/>
        <v>4366060.42</v>
      </c>
      <c r="EK31" s="188">
        <f t="shared" si="108"/>
        <v>65</v>
      </c>
      <c r="EL31" s="216">
        <f t="shared" si="108"/>
        <v>55456.93</v>
      </c>
      <c r="EM31" s="188">
        <f t="shared" si="108"/>
        <v>185</v>
      </c>
      <c r="EN31" s="216">
        <f t="shared" si="108"/>
        <v>5934324.6699999999</v>
      </c>
      <c r="EO31" s="188">
        <f t="shared" si="108"/>
        <v>61</v>
      </c>
      <c r="EP31" s="216">
        <f t="shared" si="108"/>
        <v>46027.390000000007</v>
      </c>
      <c r="EQ31" s="188">
        <f t="shared" si="108"/>
        <v>126</v>
      </c>
      <c r="ER31" s="216">
        <f t="shared" si="108"/>
        <v>4931270.8199999994</v>
      </c>
      <c r="ES31" s="188">
        <f t="shared" si="108"/>
        <v>45</v>
      </c>
      <c r="ET31" s="216">
        <f t="shared" si="108"/>
        <v>39998.550000000003</v>
      </c>
      <c r="EU31" s="188">
        <f t="shared" ref="EU31:EX31" si="109">+EU23+EU24+EU25+EU28</f>
        <v>221</v>
      </c>
      <c r="EV31" s="216">
        <f t="shared" si="109"/>
        <v>8529460.6399999987</v>
      </c>
      <c r="EW31" s="188">
        <f t="shared" si="109"/>
        <v>34</v>
      </c>
      <c r="EX31" s="216">
        <f t="shared" si="109"/>
        <v>20910.839999999997</v>
      </c>
      <c r="EZ31" s="188">
        <f>SUM(EZ23,EZ24,EZ25,EZ28)</f>
        <v>1857.4166666666667</v>
      </c>
      <c r="FA31" s="216">
        <f>SUM(FA23,FA24,FA25,FA28)</f>
        <v>24288342.244166672</v>
      </c>
      <c r="FB31" s="188">
        <f>SUM(FB23,FB24,FB25,FB28)</f>
        <v>1176</v>
      </c>
      <c r="FC31" s="216">
        <f>SUM(FC23,FC24,FC25,FC28)</f>
        <v>2735343.52</v>
      </c>
      <c r="FE31" s="188">
        <f>SUM(FE23,FE24,FE25,FE28)</f>
        <v>1478.25</v>
      </c>
      <c r="FF31" s="216">
        <f>SUM(FF23,FF24,FF25,FF28)</f>
        <v>23163383.105833333</v>
      </c>
      <c r="FG31" s="188">
        <f>SUM(FG23,FG24,FG25,FG28)</f>
        <v>869</v>
      </c>
      <c r="FH31" s="216">
        <f>SUM(FH23,FH24,FH25,FH28)</f>
        <v>1877420.69</v>
      </c>
      <c r="FJ31" s="188">
        <f>SUM(FJ23,FJ24,FJ25,FJ28)</f>
        <v>892.59999999999991</v>
      </c>
      <c r="FK31" s="216">
        <f>SUM(FK23,FK24,FK25,FK28)</f>
        <v>17993758.454</v>
      </c>
      <c r="FL31" s="188">
        <f>SUM(FL23,FL24,FL25,FL28)</f>
        <v>1016</v>
      </c>
      <c r="FM31" s="216">
        <f>SUM(FM23,FM24,FM25,FM28)</f>
        <v>1447442.77</v>
      </c>
    </row>
    <row r="32" spans="1:169" ht="15" outlineLevel="1" x14ac:dyDescent="0.25">
      <c r="A32" s="67" t="s">
        <v>53</v>
      </c>
      <c r="B32" s="67" t="s">
        <v>50</v>
      </c>
      <c r="C32" s="186"/>
      <c r="D32" s="212"/>
      <c r="E32" s="186"/>
      <c r="F32" s="213"/>
      <c r="G32" s="186"/>
      <c r="H32" s="212"/>
      <c r="I32" s="186"/>
      <c r="J32" s="213"/>
      <c r="K32" s="186"/>
      <c r="L32" s="212"/>
      <c r="M32" s="186"/>
      <c r="N32" s="213"/>
      <c r="O32" s="186"/>
      <c r="P32" s="212"/>
      <c r="Q32" s="186"/>
      <c r="R32" s="213"/>
      <c r="S32" s="186"/>
      <c r="T32" s="212"/>
      <c r="U32" s="186"/>
      <c r="V32" s="213"/>
      <c r="W32" s="186"/>
      <c r="X32" s="212"/>
      <c r="Y32" s="186"/>
      <c r="Z32" s="213"/>
      <c r="AA32" s="186"/>
      <c r="AB32" s="212"/>
      <c r="AC32" s="186"/>
      <c r="AD32" s="213"/>
      <c r="AE32" s="186"/>
      <c r="AF32" s="212"/>
      <c r="AG32" s="186"/>
      <c r="AH32" s="213"/>
      <c r="AI32" s="186"/>
      <c r="AJ32" s="212"/>
      <c r="AK32" s="186"/>
      <c r="AL32" s="213"/>
      <c r="AM32" s="186"/>
      <c r="AN32" s="212"/>
      <c r="AO32" s="186"/>
      <c r="AP32" s="213"/>
      <c r="AQ32" s="186"/>
      <c r="AR32" s="212"/>
      <c r="AS32" s="186"/>
      <c r="AT32" s="213"/>
      <c r="AU32" s="186"/>
      <c r="AV32" s="212"/>
      <c r="AW32" s="186"/>
      <c r="AX32" s="213"/>
      <c r="AY32" s="186"/>
      <c r="AZ32" s="212"/>
      <c r="BA32" s="186"/>
      <c r="BB32" s="213"/>
      <c r="BC32" s="186"/>
      <c r="BD32" s="212"/>
      <c r="BE32" s="186"/>
      <c r="BF32" s="213"/>
      <c r="BG32" s="186"/>
      <c r="BH32" s="212"/>
      <c r="BI32" s="186"/>
      <c r="BJ32" s="213"/>
      <c r="BK32" s="186"/>
      <c r="BL32" s="212"/>
      <c r="BM32" s="186"/>
      <c r="BN32" s="213"/>
      <c r="BO32" s="186"/>
      <c r="BP32" s="212"/>
      <c r="BQ32" s="186"/>
      <c r="BR32" s="213"/>
      <c r="BS32" s="186"/>
      <c r="BT32" s="212"/>
      <c r="BU32" s="186"/>
      <c r="BV32" s="213"/>
      <c r="BW32" s="186"/>
      <c r="BX32" s="212"/>
      <c r="BY32" s="186"/>
      <c r="BZ32" s="213"/>
      <c r="CA32" s="186"/>
      <c r="CB32" s="212"/>
      <c r="CC32" s="186"/>
      <c r="CD32" s="213"/>
      <c r="CE32" s="186"/>
      <c r="CF32" s="212"/>
      <c r="CG32" s="186"/>
      <c r="CH32" s="213"/>
      <c r="CI32" s="186"/>
      <c r="CJ32" s="212"/>
      <c r="CK32" s="186"/>
      <c r="CL32" s="213"/>
      <c r="CM32" s="186"/>
      <c r="CN32" s="212"/>
      <c r="CO32" s="186"/>
      <c r="CP32" s="213"/>
      <c r="CQ32" s="186"/>
      <c r="CR32" s="212"/>
      <c r="CS32" s="186"/>
      <c r="CT32" s="213"/>
      <c r="CU32" s="186"/>
      <c r="CV32" s="212"/>
      <c r="CW32" s="186"/>
      <c r="CX32" s="213"/>
      <c r="CY32" s="186"/>
      <c r="CZ32" s="212"/>
      <c r="DA32" s="186"/>
      <c r="DB32" s="213"/>
      <c r="DC32" s="186"/>
      <c r="DD32" s="212"/>
      <c r="DE32" s="186"/>
      <c r="DF32" s="213"/>
      <c r="DG32" s="186"/>
      <c r="DH32" s="212"/>
      <c r="DI32" s="186"/>
      <c r="DJ32" s="213"/>
      <c r="DK32" s="186"/>
      <c r="DL32" s="212"/>
      <c r="DM32" s="186"/>
      <c r="DN32" s="213"/>
      <c r="DO32" s="186"/>
      <c r="DP32" s="212"/>
      <c r="DQ32" s="186"/>
      <c r="DR32" s="213"/>
      <c r="DS32" s="186"/>
      <c r="DT32" s="212"/>
      <c r="DU32" s="186"/>
      <c r="DV32" s="213"/>
      <c r="DW32" s="186"/>
      <c r="DX32" s="212"/>
      <c r="DY32" s="186"/>
      <c r="DZ32" s="213"/>
      <c r="EA32" s="186"/>
      <c r="EB32" s="212"/>
      <c r="EC32" s="186"/>
      <c r="ED32" s="213"/>
      <c r="EE32" s="186"/>
      <c r="EF32" s="212"/>
      <c r="EG32" s="186"/>
      <c r="EH32" s="213"/>
      <c r="EI32" s="186"/>
      <c r="EJ32" s="212"/>
      <c r="EK32" s="186"/>
      <c r="EL32" s="213"/>
      <c r="EM32" s="420"/>
      <c r="EN32" s="421"/>
      <c r="EO32" s="420"/>
      <c r="EP32" s="422"/>
      <c r="EQ32" s="420"/>
      <c r="ER32" s="421"/>
      <c r="ES32" s="420"/>
      <c r="ET32" s="422"/>
      <c r="EU32" s="420"/>
      <c r="EV32" s="421"/>
      <c r="EW32" s="420"/>
      <c r="EX32" s="422"/>
      <c r="EZ32" s="186">
        <f>SUM(C32,G32,K32,O32,S32,W32,AA32,AE32,AI32,AM32,AQ32,AU32)/12</f>
        <v>0</v>
      </c>
      <c r="FA32" s="212">
        <f>SUM(D32,H32,L32,P32,T32,X32,AB32,AF32,AJ32,AN32,AR32,AV32)/12</f>
        <v>0</v>
      </c>
      <c r="FB32" s="186">
        <f>SUM(E32,I32,M32,Q32,U32,Y32,AC32,AG32,AK32,AO32,AS32,AW32)</f>
        <v>0</v>
      </c>
      <c r="FC32" s="213">
        <f>SUM(F32,J32,N32,R32,V32,Z32,AD32,AH32,AL32,AP32,AT32,AX32)</f>
        <v>0</v>
      </c>
      <c r="FE32" s="186">
        <f>SUM(AY32,BC32,BG32,BK32,BO32,BS32,BW32,CA32,CE32,CI32,CM32,CQ32)/12</f>
        <v>0</v>
      </c>
      <c r="FF32" s="212">
        <f>SUM(AZ32,BD32,BH32,BL32,BP32,BT32,BX32,CB32,CF32,CJ32,CN32,CR32)/12</f>
        <v>0</v>
      </c>
      <c r="FG32" s="186">
        <f>SUM(BA32,BE32,BI32,BM32,BQ32,BU32,BY32,CC32,CG32,CK32,CO32,CS32)</f>
        <v>0</v>
      </c>
      <c r="FH32" s="213">
        <f>SUM(BB32,BF32,BJ32,BN32,BR32,BV32,BZ32,CD32,CH32,CL32,CP32,CT32)</f>
        <v>0</v>
      </c>
      <c r="FJ32" s="186">
        <f t="shared" ref="FJ32:FJ39" si="110">SUM(CU32,CY32,DC32,DG32,DK32,DO32,DS32,DW32,EA32,EE32,EI32,EM32)/10</f>
        <v>0</v>
      </c>
      <c r="FK32" s="212">
        <f t="shared" ref="FK32:FK39" si="111">SUM(CV32,CZ32,DD32,DH32,DL32,DP32,DT32,DX32,EB32,EF32,EJ32,EN32)/10</f>
        <v>0</v>
      </c>
      <c r="FL32" s="186">
        <f>SUM(CW32,DA32,DE32,DI32,DM32,DQ32,DU32,DY32,EC32,EG32,EK32,EO32)</f>
        <v>0</v>
      </c>
      <c r="FM32" s="213">
        <f>SUM(CX32,DB32,DF32,DJ32,DN32,DR32,DV32,DZ32,ED32,EH32,EL32,EP32)</f>
        <v>0</v>
      </c>
    </row>
    <row r="33" spans="1:169" ht="15" outlineLevel="1" x14ac:dyDescent="0.25">
      <c r="B33" s="67" t="s">
        <v>51</v>
      </c>
      <c r="C33" s="186">
        <v>3200</v>
      </c>
      <c r="D33" s="212">
        <v>13524027.420000002</v>
      </c>
      <c r="E33" s="186">
        <v>6</v>
      </c>
      <c r="F33" s="213">
        <v>11698.55</v>
      </c>
      <c r="G33" s="186"/>
      <c r="H33" s="212"/>
      <c r="I33" s="186">
        <v>2</v>
      </c>
      <c r="J33" s="213">
        <v>3900</v>
      </c>
      <c r="K33" s="186">
        <v>15</v>
      </c>
      <c r="L33" s="212">
        <v>50774.37</v>
      </c>
      <c r="M33" s="186">
        <v>5</v>
      </c>
      <c r="N33" s="213">
        <v>8960</v>
      </c>
      <c r="O33" s="186">
        <v>14</v>
      </c>
      <c r="P33" s="212">
        <v>41560.26</v>
      </c>
      <c r="Q33" s="186">
        <v>1</v>
      </c>
      <c r="R33" s="213">
        <v>800</v>
      </c>
      <c r="S33" s="186">
        <v>2</v>
      </c>
      <c r="T33" s="212">
        <v>8832.08</v>
      </c>
      <c r="U33" s="186">
        <v>2</v>
      </c>
      <c r="V33" s="213">
        <v>3000</v>
      </c>
      <c r="W33" s="186">
        <v>1</v>
      </c>
      <c r="X33" s="212">
        <v>4699.7299999999996</v>
      </c>
      <c r="Y33" s="186">
        <v>1</v>
      </c>
      <c r="Z33" s="213">
        <v>800</v>
      </c>
      <c r="AA33" s="186">
        <v>1</v>
      </c>
      <c r="AB33" s="212">
        <v>3499.73</v>
      </c>
      <c r="AC33" s="186">
        <v>1</v>
      </c>
      <c r="AD33" s="213">
        <v>800</v>
      </c>
      <c r="AE33" s="186">
        <v>1</v>
      </c>
      <c r="AF33" s="212">
        <v>3099.73</v>
      </c>
      <c r="AG33" s="186">
        <v>1</v>
      </c>
      <c r="AH33" s="213">
        <v>400</v>
      </c>
      <c r="AI33" s="186">
        <v>1</v>
      </c>
      <c r="AJ33" s="212">
        <v>2699.73</v>
      </c>
      <c r="AK33" s="186">
        <v>1</v>
      </c>
      <c r="AL33" s="213">
        <v>400</v>
      </c>
      <c r="AM33" s="186">
        <v>1</v>
      </c>
      <c r="AN33" s="212">
        <v>2299.73</v>
      </c>
      <c r="AO33" s="186">
        <v>1</v>
      </c>
      <c r="AP33" s="213">
        <v>400</v>
      </c>
      <c r="AQ33" s="186">
        <v>1</v>
      </c>
      <c r="AR33" s="212">
        <v>1899.73</v>
      </c>
      <c r="AS33" s="186">
        <v>1</v>
      </c>
      <c r="AT33" s="213">
        <v>400</v>
      </c>
      <c r="AU33" s="186">
        <v>1</v>
      </c>
      <c r="AV33" s="212">
        <v>1499.73</v>
      </c>
      <c r="AW33" s="186">
        <v>1</v>
      </c>
      <c r="AX33" s="213">
        <v>975</v>
      </c>
      <c r="AY33" s="186">
        <v>2005</v>
      </c>
      <c r="AZ33" s="212">
        <v>16744385.34999999</v>
      </c>
      <c r="BA33" s="186">
        <v>1</v>
      </c>
      <c r="BB33" s="213">
        <v>3140</v>
      </c>
      <c r="BC33" s="186">
        <v>2005</v>
      </c>
      <c r="BD33" s="212">
        <v>16741245.34999999</v>
      </c>
      <c r="BE33" s="186"/>
      <c r="BF33" s="213"/>
      <c r="BG33" s="186">
        <v>2000</v>
      </c>
      <c r="BH33" s="212">
        <v>13130235.479999997</v>
      </c>
      <c r="BI33" s="186">
        <v>1</v>
      </c>
      <c r="BJ33" s="213">
        <v>500</v>
      </c>
      <c r="BK33" s="186">
        <v>1999</v>
      </c>
      <c r="BL33" s="212">
        <v>13126590.04999998</v>
      </c>
      <c r="BM33" s="186">
        <v>2</v>
      </c>
      <c r="BN33" s="213">
        <v>4011</v>
      </c>
      <c r="BO33" s="186">
        <v>1999</v>
      </c>
      <c r="BP33" s="212">
        <v>16078984.070000023</v>
      </c>
      <c r="BQ33" s="186">
        <v>1</v>
      </c>
      <c r="BR33" s="213">
        <v>800</v>
      </c>
      <c r="BS33" s="186">
        <v>2000</v>
      </c>
      <c r="BT33" s="212">
        <v>16080108.520000007</v>
      </c>
      <c r="BU33" s="186">
        <v>1</v>
      </c>
      <c r="BV33" s="213">
        <v>840</v>
      </c>
      <c r="BW33" s="186">
        <v>2000</v>
      </c>
      <c r="BX33" s="212">
        <v>16701832.649999982</v>
      </c>
      <c r="BY33" s="186"/>
      <c r="BZ33" s="213"/>
      <c r="CA33" s="186">
        <v>1503</v>
      </c>
      <c r="CB33" s="212">
        <v>12017881.329999998</v>
      </c>
      <c r="CC33" s="186"/>
      <c r="CD33" s="213"/>
      <c r="CE33" s="186"/>
      <c r="CF33" s="212"/>
      <c r="CG33" s="186"/>
      <c r="CH33" s="213"/>
      <c r="CI33" s="186"/>
      <c r="CJ33" s="212"/>
      <c r="CK33" s="186"/>
      <c r="CL33" s="213"/>
      <c r="CM33" s="186"/>
      <c r="CN33" s="212"/>
      <c r="CO33" s="186"/>
      <c r="CP33" s="213"/>
      <c r="CQ33" s="186"/>
      <c r="CR33" s="212"/>
      <c r="CS33" s="186"/>
      <c r="CT33" s="213"/>
      <c r="CU33" s="186"/>
      <c r="CV33" s="212"/>
      <c r="CW33" s="186"/>
      <c r="CX33" s="213"/>
      <c r="CY33" s="186"/>
      <c r="CZ33" s="212"/>
      <c r="DA33" s="186"/>
      <c r="DB33" s="213"/>
      <c r="DC33" s="186"/>
      <c r="DD33" s="212"/>
      <c r="DE33" s="186"/>
      <c r="DF33" s="213"/>
      <c r="DG33" s="186"/>
      <c r="DH33" s="212"/>
      <c r="DI33" s="186"/>
      <c r="DJ33" s="213"/>
      <c r="DK33" s="186"/>
      <c r="DL33" s="212"/>
      <c r="DM33" s="186"/>
      <c r="DN33" s="213"/>
      <c r="DO33" s="186"/>
      <c r="DP33" s="212"/>
      <c r="DQ33" s="186"/>
      <c r="DR33" s="213"/>
      <c r="DS33" s="186"/>
      <c r="DT33" s="212"/>
      <c r="DU33" s="186"/>
      <c r="DV33" s="213"/>
      <c r="DW33" s="186"/>
      <c r="DX33" s="212"/>
      <c r="DY33" s="186"/>
      <c r="DZ33" s="213"/>
      <c r="EA33" s="186"/>
      <c r="EB33" s="212"/>
      <c r="EC33" s="186"/>
      <c r="ED33" s="213"/>
      <c r="EE33" s="186"/>
      <c r="EF33" s="212"/>
      <c r="EG33" s="186"/>
      <c r="EH33" s="213"/>
      <c r="EI33" s="186"/>
      <c r="EJ33" s="212"/>
      <c r="EK33" s="186"/>
      <c r="EL33" s="213"/>
      <c r="EM33" s="420"/>
      <c r="EN33" s="421"/>
      <c r="EO33" s="420"/>
      <c r="EP33" s="422"/>
      <c r="EQ33" s="420"/>
      <c r="ER33" s="421"/>
      <c r="ES33" s="420"/>
      <c r="ET33" s="422"/>
      <c r="EU33" s="420"/>
      <c r="EV33" s="421"/>
      <c r="EW33" s="420"/>
      <c r="EX33" s="422"/>
      <c r="EZ33" s="186">
        <f t="shared" ref="EZ33:FA39" si="112">SUM(C33,G33,K33,O33,S33,W33,AA33,AE33,AI33,AM33,AQ33,AU33)/12</f>
        <v>269.83333333333331</v>
      </c>
      <c r="FA33" s="212">
        <f t="shared" si="112"/>
        <v>1137074.3533333337</v>
      </c>
      <c r="FB33" s="186">
        <f t="shared" ref="FB33:FC39" si="113">SUM(E33,I33,M33,Q33,U33,Y33,AC33,AG33,AK33,AO33,AS33,AW33)</f>
        <v>23</v>
      </c>
      <c r="FC33" s="213">
        <f t="shared" si="113"/>
        <v>32533.55</v>
      </c>
      <c r="FE33" s="186">
        <f t="shared" ref="FE33:FF39" si="114">SUM(AY33,BC33,BG33,BK33,BO33,BS33,BW33,CA33,CE33,CI33,CM33,CQ33)/12</f>
        <v>1292.5833333333333</v>
      </c>
      <c r="FF33" s="212">
        <f t="shared" si="114"/>
        <v>10051771.899999997</v>
      </c>
      <c r="FG33" s="186">
        <f t="shared" ref="FG33:FH39" si="115">SUM(BA33,BE33,BI33,BM33,BQ33,BU33,BY33,CC33,CG33,CK33,CO33,CS33)</f>
        <v>6</v>
      </c>
      <c r="FH33" s="213">
        <f t="shared" si="115"/>
        <v>9291</v>
      </c>
      <c r="FJ33" s="186">
        <f t="shared" si="110"/>
        <v>0</v>
      </c>
      <c r="FK33" s="212">
        <f t="shared" si="111"/>
        <v>0</v>
      </c>
      <c r="FL33" s="186">
        <f t="shared" ref="FL33:FM39" si="116">SUM(CW33,DA33,DE33,DI33,DM33,DQ33,DU33,DY33,EC33,EG33,EK33,EO33)</f>
        <v>0</v>
      </c>
      <c r="FM33" s="213">
        <f t="shared" si="116"/>
        <v>0</v>
      </c>
    </row>
    <row r="34" spans="1:169" outlineLevel="1" x14ac:dyDescent="0.2">
      <c r="B34" s="179" t="s">
        <v>183</v>
      </c>
      <c r="C34" s="187">
        <v>721</v>
      </c>
      <c r="D34" s="214">
        <v>44756206.730000004</v>
      </c>
      <c r="E34" s="187">
        <v>254</v>
      </c>
      <c r="F34" s="215">
        <v>423389.01</v>
      </c>
      <c r="G34" s="187">
        <v>907</v>
      </c>
      <c r="H34" s="214">
        <v>54148984.439999998</v>
      </c>
      <c r="I34" s="187">
        <v>358</v>
      </c>
      <c r="J34" s="215">
        <v>684906.48</v>
      </c>
      <c r="K34" s="187">
        <v>1308</v>
      </c>
      <c r="L34" s="214">
        <v>80785006.790000021</v>
      </c>
      <c r="M34" s="187">
        <v>512</v>
      </c>
      <c r="N34" s="215">
        <v>866795.37999999919</v>
      </c>
      <c r="O34" s="187">
        <v>1384</v>
      </c>
      <c r="P34" s="214">
        <v>85129213.840000004</v>
      </c>
      <c r="Q34" s="187">
        <v>552</v>
      </c>
      <c r="R34" s="215">
        <v>874614.49999999965</v>
      </c>
      <c r="S34" s="187">
        <v>2188</v>
      </c>
      <c r="T34" s="214">
        <v>162399979.59999993</v>
      </c>
      <c r="U34" s="187">
        <v>905</v>
      </c>
      <c r="V34" s="215">
        <v>1321054.2200000002</v>
      </c>
      <c r="W34" s="187">
        <v>2413</v>
      </c>
      <c r="X34" s="214">
        <v>161111908.81000006</v>
      </c>
      <c r="Y34" s="187">
        <v>504</v>
      </c>
      <c r="Z34" s="215">
        <v>1017281.9499999997</v>
      </c>
      <c r="AA34" s="187">
        <v>2096</v>
      </c>
      <c r="AB34" s="214">
        <v>124300040.21000002</v>
      </c>
      <c r="AC34" s="187">
        <v>881</v>
      </c>
      <c r="AD34" s="215">
        <v>1166736.7599999998</v>
      </c>
      <c r="AE34" s="187">
        <v>2129</v>
      </c>
      <c r="AF34" s="214">
        <v>120332378.35000002</v>
      </c>
      <c r="AG34" s="187">
        <v>1634</v>
      </c>
      <c r="AH34" s="215">
        <v>2109889.5400000014</v>
      </c>
      <c r="AI34" s="187">
        <v>1547</v>
      </c>
      <c r="AJ34" s="214">
        <v>82404860.429999992</v>
      </c>
      <c r="AK34" s="187">
        <v>763</v>
      </c>
      <c r="AL34" s="215">
        <v>1273893.3399999999</v>
      </c>
      <c r="AM34" s="187">
        <v>1708</v>
      </c>
      <c r="AN34" s="214">
        <v>94704423.060000032</v>
      </c>
      <c r="AO34" s="187">
        <v>860</v>
      </c>
      <c r="AP34" s="215">
        <v>1382641.2300000011</v>
      </c>
      <c r="AQ34" s="187">
        <v>1700</v>
      </c>
      <c r="AR34" s="214">
        <v>95186512.109999985</v>
      </c>
      <c r="AS34" s="187">
        <v>861</v>
      </c>
      <c r="AT34" s="215">
        <v>1266267.2900000005</v>
      </c>
      <c r="AU34" s="187">
        <v>2912</v>
      </c>
      <c r="AV34" s="214">
        <v>135838458.38999999</v>
      </c>
      <c r="AW34" s="187">
        <v>1210</v>
      </c>
      <c r="AX34" s="215">
        <v>1584401.1600000001</v>
      </c>
      <c r="AY34" s="187">
        <v>1406</v>
      </c>
      <c r="AZ34" s="214">
        <v>82321159.640000015</v>
      </c>
      <c r="BA34" s="187">
        <v>959</v>
      </c>
      <c r="BB34" s="215">
        <v>1516361.45</v>
      </c>
      <c r="BC34" s="187">
        <v>2052</v>
      </c>
      <c r="BD34" s="214">
        <v>112979281.58000003</v>
      </c>
      <c r="BE34" s="187">
        <v>1016</v>
      </c>
      <c r="BF34" s="215">
        <v>1730387.690000002</v>
      </c>
      <c r="BG34" s="187">
        <v>1071</v>
      </c>
      <c r="BH34" s="214">
        <v>59362862.230000004</v>
      </c>
      <c r="BI34" s="187">
        <v>575</v>
      </c>
      <c r="BJ34" s="215">
        <v>986630.12999999966</v>
      </c>
      <c r="BK34" s="187">
        <v>1600</v>
      </c>
      <c r="BL34" s="214">
        <v>86263128.620000005</v>
      </c>
      <c r="BM34" s="187">
        <v>504</v>
      </c>
      <c r="BN34" s="215">
        <v>785387.46999999962</v>
      </c>
      <c r="BO34" s="187">
        <v>1201</v>
      </c>
      <c r="BP34" s="214">
        <v>66301545.339999989</v>
      </c>
      <c r="BQ34" s="187">
        <v>429</v>
      </c>
      <c r="BR34" s="215">
        <v>651498.90000000014</v>
      </c>
      <c r="BS34" s="187">
        <v>1414</v>
      </c>
      <c r="BT34" s="214">
        <v>80495483.449999988</v>
      </c>
      <c r="BU34" s="187">
        <v>575</v>
      </c>
      <c r="BV34" s="215">
        <v>835645.49000000011</v>
      </c>
      <c r="BW34" s="187">
        <v>953</v>
      </c>
      <c r="BX34" s="214">
        <v>53461699.969999999</v>
      </c>
      <c r="BY34" s="187">
        <v>483</v>
      </c>
      <c r="BZ34" s="215">
        <v>961685.67000000016</v>
      </c>
      <c r="CA34" s="187">
        <v>2256</v>
      </c>
      <c r="CB34" s="214">
        <v>104689829.18999998</v>
      </c>
      <c r="CC34" s="187">
        <v>847</v>
      </c>
      <c r="CD34" s="215">
        <v>1083824.6999999997</v>
      </c>
      <c r="CE34" s="187">
        <v>1092</v>
      </c>
      <c r="CF34" s="214">
        <v>57844421.510000005</v>
      </c>
      <c r="CG34" s="187">
        <v>491</v>
      </c>
      <c r="CH34" s="215">
        <v>763676.92</v>
      </c>
      <c r="CI34" s="187">
        <v>1535</v>
      </c>
      <c r="CJ34" s="214">
        <v>86642255.069999963</v>
      </c>
      <c r="CK34" s="187">
        <v>2043</v>
      </c>
      <c r="CL34" s="215">
        <v>1783384.669999999</v>
      </c>
      <c r="CM34" s="187">
        <v>3127</v>
      </c>
      <c r="CN34" s="214">
        <v>138691738.65999997</v>
      </c>
      <c r="CO34" s="187">
        <v>2288</v>
      </c>
      <c r="CP34" s="215">
        <v>2367826.8099999991</v>
      </c>
      <c r="CQ34" s="187">
        <v>2854</v>
      </c>
      <c r="CR34" s="214">
        <v>148791131.52999991</v>
      </c>
      <c r="CS34" s="187">
        <v>1269</v>
      </c>
      <c r="CT34" s="215">
        <v>1652274.3599999992</v>
      </c>
      <c r="CU34" s="187">
        <v>1408</v>
      </c>
      <c r="CV34" s="214">
        <v>79626155.849999994</v>
      </c>
      <c r="CW34" s="187">
        <v>1151</v>
      </c>
      <c r="CX34" s="215">
        <v>1457658.3</v>
      </c>
      <c r="CY34" s="187">
        <v>1924</v>
      </c>
      <c r="CZ34" s="214">
        <v>112308490.98</v>
      </c>
      <c r="DA34" s="187">
        <v>892</v>
      </c>
      <c r="DB34" s="215">
        <v>1157974.1199999999</v>
      </c>
      <c r="DC34" s="187">
        <v>1734</v>
      </c>
      <c r="DD34" s="214">
        <v>99005311.519999996</v>
      </c>
      <c r="DE34" s="187">
        <v>889</v>
      </c>
      <c r="DF34" s="215">
        <v>1359443.4100000004</v>
      </c>
      <c r="DG34" s="187">
        <v>2215</v>
      </c>
      <c r="DH34" s="214">
        <v>145297332.70999998</v>
      </c>
      <c r="DI34" s="187">
        <v>772</v>
      </c>
      <c r="DJ34" s="215">
        <v>1258422.2199999997</v>
      </c>
      <c r="DK34" s="187">
        <v>1931</v>
      </c>
      <c r="DL34" s="214">
        <v>136846054.72000003</v>
      </c>
      <c r="DM34" s="187">
        <v>660</v>
      </c>
      <c r="DN34" s="215">
        <v>1150663.26</v>
      </c>
      <c r="DO34" s="187">
        <v>2009</v>
      </c>
      <c r="DP34" s="214">
        <v>129532874.48000008</v>
      </c>
      <c r="DQ34" s="187">
        <v>559</v>
      </c>
      <c r="DR34" s="215">
        <v>835723.85000000009</v>
      </c>
      <c r="DS34" s="187">
        <v>1943</v>
      </c>
      <c r="DT34" s="214">
        <v>113667518.09</v>
      </c>
      <c r="DU34" s="187">
        <v>902</v>
      </c>
      <c r="DV34" s="215">
        <v>1507594.38</v>
      </c>
      <c r="DW34" s="187">
        <v>2292</v>
      </c>
      <c r="DX34" s="214">
        <v>132956569.56000002</v>
      </c>
      <c r="DY34" s="187">
        <v>874</v>
      </c>
      <c r="DZ34" s="215">
        <v>1210316.2200000007</v>
      </c>
      <c r="EA34" s="187">
        <v>1693</v>
      </c>
      <c r="EB34" s="214">
        <v>85120168.659999996</v>
      </c>
      <c r="EC34" s="187">
        <f>SUM(EC35:EC36)</f>
        <v>953</v>
      </c>
      <c r="ED34" s="187">
        <f>SUM(ED35:ED36)</f>
        <v>1224737.8699999996</v>
      </c>
      <c r="EE34" s="187">
        <v>2268</v>
      </c>
      <c r="EF34" s="214">
        <v>113522324.73</v>
      </c>
      <c r="EG34" s="187">
        <v>707</v>
      </c>
      <c r="EH34" s="215">
        <v>1082874.0899999999</v>
      </c>
      <c r="EI34" s="187">
        <v>1777</v>
      </c>
      <c r="EJ34" s="214">
        <v>90896822.449999973</v>
      </c>
      <c r="EK34" s="187">
        <v>832</v>
      </c>
      <c r="EL34" s="215">
        <v>1271469.4300000002</v>
      </c>
      <c r="EM34" s="187">
        <v>990</v>
      </c>
      <c r="EN34" s="214">
        <v>58358944.630000018</v>
      </c>
      <c r="EO34" s="187">
        <v>570</v>
      </c>
      <c r="EP34" s="215">
        <v>1041368.7600000002</v>
      </c>
      <c r="EQ34" s="187">
        <v>992</v>
      </c>
      <c r="ER34" s="214">
        <v>58982728.129999958</v>
      </c>
      <c r="ES34" s="187">
        <v>796</v>
      </c>
      <c r="ET34" s="215">
        <v>1522752.9400000009</v>
      </c>
      <c r="EU34" s="187">
        <v>1608</v>
      </c>
      <c r="EV34" s="214">
        <v>86229425.209999964</v>
      </c>
      <c r="EW34" s="187">
        <v>810</v>
      </c>
      <c r="EX34" s="215">
        <v>1075695.8399999992</v>
      </c>
      <c r="EZ34" s="187">
        <f t="shared" si="112"/>
        <v>1751.0833333333333</v>
      </c>
      <c r="FA34" s="214">
        <f t="shared" si="112"/>
        <v>103424831.06333335</v>
      </c>
      <c r="FB34" s="187">
        <f t="shared" si="113"/>
        <v>9294</v>
      </c>
      <c r="FC34" s="215">
        <f t="shared" si="113"/>
        <v>13971870.860000001</v>
      </c>
      <c r="FE34" s="187">
        <f t="shared" si="114"/>
        <v>1713.4166666666667</v>
      </c>
      <c r="FF34" s="214">
        <f t="shared" si="114"/>
        <v>89820378.065833315</v>
      </c>
      <c r="FG34" s="187">
        <f t="shared" si="115"/>
        <v>11479</v>
      </c>
      <c r="FH34" s="215">
        <f t="shared" si="115"/>
        <v>15118584.259999998</v>
      </c>
      <c r="FJ34" s="187">
        <f t="shared" si="110"/>
        <v>2218.4</v>
      </c>
      <c r="FK34" s="214">
        <f t="shared" si="111"/>
        <v>129713856.83800001</v>
      </c>
      <c r="FL34" s="187">
        <f t="shared" si="116"/>
        <v>9761</v>
      </c>
      <c r="FM34" s="215">
        <f t="shared" si="116"/>
        <v>14558245.909999998</v>
      </c>
    </row>
    <row r="35" spans="1:169" ht="15" outlineLevel="1" x14ac:dyDescent="0.25">
      <c r="B35" s="67" t="s">
        <v>184</v>
      </c>
      <c r="C35" s="186"/>
      <c r="D35" s="212"/>
      <c r="E35" s="186">
        <v>149</v>
      </c>
      <c r="F35" s="213">
        <v>118658.33000000003</v>
      </c>
      <c r="G35" s="186"/>
      <c r="H35" s="212"/>
      <c r="I35" s="186">
        <v>249</v>
      </c>
      <c r="J35" s="213">
        <v>263033.15999999986</v>
      </c>
      <c r="K35" s="186"/>
      <c r="L35" s="212"/>
      <c r="M35" s="186">
        <v>411</v>
      </c>
      <c r="N35" s="213">
        <v>544247.18999999936</v>
      </c>
      <c r="O35" s="186"/>
      <c r="P35" s="212"/>
      <c r="Q35" s="186">
        <v>445</v>
      </c>
      <c r="R35" s="213">
        <v>475892.46999999974</v>
      </c>
      <c r="S35" s="186"/>
      <c r="T35" s="212"/>
      <c r="U35" s="186">
        <v>769</v>
      </c>
      <c r="V35" s="213">
        <v>839708.69000000029</v>
      </c>
      <c r="W35" s="186"/>
      <c r="X35" s="212"/>
      <c r="Y35" s="186">
        <v>333</v>
      </c>
      <c r="Z35" s="213">
        <v>269596.65999999992</v>
      </c>
      <c r="AA35" s="186"/>
      <c r="AB35" s="212"/>
      <c r="AC35" s="186">
        <v>720</v>
      </c>
      <c r="AD35" s="213">
        <v>672298.77999999991</v>
      </c>
      <c r="AE35" s="186"/>
      <c r="AF35" s="212"/>
      <c r="AG35" s="186">
        <v>1438</v>
      </c>
      <c r="AH35" s="213">
        <v>1141862.5500000014</v>
      </c>
      <c r="AI35" s="186"/>
      <c r="AJ35" s="212"/>
      <c r="AK35" s="186">
        <v>581</v>
      </c>
      <c r="AL35" s="213">
        <v>552029.26</v>
      </c>
      <c r="AM35" s="186"/>
      <c r="AN35" s="212"/>
      <c r="AO35" s="186">
        <v>688</v>
      </c>
      <c r="AP35" s="213">
        <v>675759.42000000097</v>
      </c>
      <c r="AQ35" s="186"/>
      <c r="AR35" s="212"/>
      <c r="AS35" s="186">
        <v>677</v>
      </c>
      <c r="AT35" s="213">
        <v>605730.5700000003</v>
      </c>
      <c r="AU35" s="186"/>
      <c r="AV35" s="212"/>
      <c r="AW35" s="186">
        <v>1005</v>
      </c>
      <c r="AX35" s="213">
        <v>881831.03000000014</v>
      </c>
      <c r="AY35" s="186"/>
      <c r="AZ35" s="212"/>
      <c r="BA35" s="186">
        <v>765</v>
      </c>
      <c r="BB35" s="213">
        <v>820118.54</v>
      </c>
      <c r="BC35" s="186"/>
      <c r="BD35" s="212"/>
      <c r="BE35" s="186">
        <v>839</v>
      </c>
      <c r="BF35" s="213">
        <v>941389.45000000205</v>
      </c>
      <c r="BG35" s="186"/>
      <c r="BH35" s="212"/>
      <c r="BI35" s="186">
        <v>385</v>
      </c>
      <c r="BJ35" s="213">
        <v>431107.68999999965</v>
      </c>
      <c r="BK35" s="186"/>
      <c r="BL35" s="212"/>
      <c r="BM35" s="186">
        <v>329</v>
      </c>
      <c r="BN35" s="213">
        <v>274109.38999999966</v>
      </c>
      <c r="BO35" s="186"/>
      <c r="BP35" s="212"/>
      <c r="BQ35" s="186">
        <v>250</v>
      </c>
      <c r="BR35" s="213">
        <v>230781.52000000008</v>
      </c>
      <c r="BS35" s="186"/>
      <c r="BT35" s="212"/>
      <c r="BU35" s="186">
        <v>416</v>
      </c>
      <c r="BV35" s="213">
        <v>383223.53000000009</v>
      </c>
      <c r="BW35" s="186"/>
      <c r="BX35" s="212"/>
      <c r="BY35" s="186">
        <v>304</v>
      </c>
      <c r="BZ35" s="213">
        <v>342953.01000000018</v>
      </c>
      <c r="CA35" s="186"/>
      <c r="CB35" s="212"/>
      <c r="CC35" s="186">
        <v>662</v>
      </c>
      <c r="CD35" s="213">
        <v>570733.5399999998</v>
      </c>
      <c r="CE35" s="186"/>
      <c r="CF35" s="212"/>
      <c r="CG35" s="186">
        <v>340</v>
      </c>
      <c r="CH35" s="213">
        <v>323939.18</v>
      </c>
      <c r="CI35" s="186"/>
      <c r="CJ35" s="212"/>
      <c r="CK35" s="186">
        <v>1888</v>
      </c>
      <c r="CL35" s="213">
        <v>1323375.5399999989</v>
      </c>
      <c r="CM35" s="186"/>
      <c r="CN35" s="212"/>
      <c r="CO35" s="186">
        <v>2125</v>
      </c>
      <c r="CP35" s="213">
        <v>1868555.1699999992</v>
      </c>
      <c r="CQ35" s="186"/>
      <c r="CR35" s="212"/>
      <c r="CS35" s="186">
        <v>1098</v>
      </c>
      <c r="CT35" s="213">
        <v>1180047.0199999991</v>
      </c>
      <c r="CU35" s="186"/>
      <c r="CV35" s="212"/>
      <c r="CW35" s="186">
        <v>970</v>
      </c>
      <c r="CX35" s="213">
        <v>971610.94000000018</v>
      </c>
      <c r="CY35" s="186"/>
      <c r="CZ35" s="212"/>
      <c r="DA35" s="186">
        <v>721</v>
      </c>
      <c r="DB35" s="213">
        <v>700345.75999999989</v>
      </c>
      <c r="DC35" s="186"/>
      <c r="DD35" s="212"/>
      <c r="DE35" s="186">
        <v>722</v>
      </c>
      <c r="DF35" s="213">
        <v>733021.60000000033</v>
      </c>
      <c r="DG35" s="186"/>
      <c r="DH35" s="212"/>
      <c r="DI35" s="186">
        <v>587</v>
      </c>
      <c r="DJ35" s="213">
        <v>578073.42999999982</v>
      </c>
      <c r="DK35" s="186"/>
      <c r="DL35" s="212"/>
      <c r="DM35" s="186">
        <v>469</v>
      </c>
      <c r="DN35" s="213">
        <v>391112.8</v>
      </c>
      <c r="DO35" s="186"/>
      <c r="DP35" s="212"/>
      <c r="DQ35" s="186">
        <v>393</v>
      </c>
      <c r="DR35" s="213">
        <v>336712.44000000018</v>
      </c>
      <c r="DS35" s="186"/>
      <c r="DT35" s="212"/>
      <c r="DU35" s="186">
        <v>693</v>
      </c>
      <c r="DV35" s="213">
        <v>702290.57000000007</v>
      </c>
      <c r="DW35" s="186"/>
      <c r="DX35" s="212"/>
      <c r="DY35" s="186">
        <v>679</v>
      </c>
      <c r="DZ35" s="213">
        <v>688054.59000000055</v>
      </c>
      <c r="EA35" s="186"/>
      <c r="EB35" s="212"/>
      <c r="EC35" s="186">
        <v>746</v>
      </c>
      <c r="ED35" s="213">
        <v>559778.40999999968</v>
      </c>
      <c r="EE35" s="186"/>
      <c r="EF35" s="212"/>
      <c r="EG35" s="186">
        <v>499</v>
      </c>
      <c r="EH35" s="213">
        <v>507827.44000000006</v>
      </c>
      <c r="EI35" s="186"/>
      <c r="EJ35" s="212"/>
      <c r="EK35" s="186">
        <v>640</v>
      </c>
      <c r="EL35" s="213">
        <v>696345.70000000007</v>
      </c>
      <c r="EM35" s="420"/>
      <c r="EN35" s="421"/>
      <c r="EO35" s="420">
        <v>386</v>
      </c>
      <c r="EP35" s="422">
        <v>421036.49000000017</v>
      </c>
      <c r="EQ35" s="420"/>
      <c r="ER35" s="421"/>
      <c r="ES35" s="420">
        <v>625</v>
      </c>
      <c r="ET35" s="422">
        <v>752263.92000000121</v>
      </c>
      <c r="EU35" s="420"/>
      <c r="EV35" s="421"/>
      <c r="EW35" s="420">
        <v>640</v>
      </c>
      <c r="EX35" s="422">
        <v>577759.39999999944</v>
      </c>
      <c r="EZ35" s="186">
        <f t="shared" si="112"/>
        <v>0</v>
      </c>
      <c r="FA35" s="212">
        <f t="shared" si="112"/>
        <v>0</v>
      </c>
      <c r="FB35" s="186">
        <f t="shared" si="113"/>
        <v>7465</v>
      </c>
      <c r="FC35" s="213">
        <f t="shared" si="113"/>
        <v>7040648.1100000013</v>
      </c>
      <c r="FD35" s="179"/>
      <c r="FE35" s="186">
        <f t="shared" si="114"/>
        <v>0</v>
      </c>
      <c r="FF35" s="212">
        <f t="shared" si="114"/>
        <v>0</v>
      </c>
      <c r="FG35" s="186">
        <f t="shared" si="115"/>
        <v>9401</v>
      </c>
      <c r="FH35" s="213">
        <f t="shared" si="115"/>
        <v>8690333.5799999982</v>
      </c>
      <c r="FI35" s="179"/>
      <c r="FJ35" s="186">
        <f t="shared" si="110"/>
        <v>0</v>
      </c>
      <c r="FK35" s="212">
        <f t="shared" si="111"/>
        <v>0</v>
      </c>
      <c r="FL35" s="186">
        <f t="shared" si="116"/>
        <v>7505</v>
      </c>
      <c r="FM35" s="213">
        <f t="shared" si="116"/>
        <v>7286210.1700000018</v>
      </c>
    </row>
    <row r="36" spans="1:169" ht="15" outlineLevel="1" x14ac:dyDescent="0.25">
      <c r="B36" s="67" t="s">
        <v>185</v>
      </c>
      <c r="C36" s="186"/>
      <c r="D36" s="212"/>
      <c r="E36" s="186">
        <v>105</v>
      </c>
      <c r="F36" s="213">
        <v>304730.68</v>
      </c>
      <c r="G36" s="186"/>
      <c r="H36" s="212"/>
      <c r="I36" s="186">
        <v>109</v>
      </c>
      <c r="J36" s="213">
        <v>421873.32000000007</v>
      </c>
      <c r="K36" s="186"/>
      <c r="L36" s="212"/>
      <c r="M36" s="186">
        <v>101</v>
      </c>
      <c r="N36" s="213">
        <v>322548.18999999983</v>
      </c>
      <c r="O36" s="186"/>
      <c r="P36" s="212"/>
      <c r="Q36" s="186">
        <v>107</v>
      </c>
      <c r="R36" s="213">
        <v>398722.02999999991</v>
      </c>
      <c r="S36" s="186"/>
      <c r="T36" s="212"/>
      <c r="U36" s="186">
        <v>136</v>
      </c>
      <c r="V36" s="213">
        <v>481345.53</v>
      </c>
      <c r="W36" s="186"/>
      <c r="X36" s="212"/>
      <c r="Y36" s="186">
        <v>171</v>
      </c>
      <c r="Z36" s="213">
        <v>747685.2899999998</v>
      </c>
      <c r="AA36" s="186"/>
      <c r="AB36" s="212"/>
      <c r="AC36" s="186">
        <v>161</v>
      </c>
      <c r="AD36" s="213">
        <v>494437.98</v>
      </c>
      <c r="AE36" s="186"/>
      <c r="AF36" s="212"/>
      <c r="AG36" s="186">
        <v>196</v>
      </c>
      <c r="AH36" s="213">
        <v>968026.99</v>
      </c>
      <c r="AI36" s="186"/>
      <c r="AJ36" s="212"/>
      <c r="AK36" s="186">
        <v>182</v>
      </c>
      <c r="AL36" s="213">
        <v>721864.07999999984</v>
      </c>
      <c r="AM36" s="186"/>
      <c r="AN36" s="212"/>
      <c r="AO36" s="186">
        <v>172</v>
      </c>
      <c r="AP36" s="213">
        <v>706881.81000000017</v>
      </c>
      <c r="AQ36" s="186"/>
      <c r="AR36" s="212"/>
      <c r="AS36" s="186">
        <v>184</v>
      </c>
      <c r="AT36" s="213">
        <v>660536.72000000032</v>
      </c>
      <c r="AU36" s="186"/>
      <c r="AV36" s="212"/>
      <c r="AW36" s="186">
        <v>205</v>
      </c>
      <c r="AX36" s="213">
        <v>702570.13</v>
      </c>
      <c r="AY36" s="186"/>
      <c r="AZ36" s="212"/>
      <c r="BA36" s="186">
        <v>194</v>
      </c>
      <c r="BB36" s="213">
        <v>696242.90999999992</v>
      </c>
      <c r="BC36" s="186"/>
      <c r="BD36" s="212"/>
      <c r="BE36" s="186">
        <v>177</v>
      </c>
      <c r="BF36" s="213">
        <v>788998.24</v>
      </c>
      <c r="BG36" s="186"/>
      <c r="BH36" s="212"/>
      <c r="BI36" s="186">
        <v>190</v>
      </c>
      <c r="BJ36" s="213">
        <v>555522.44000000006</v>
      </c>
      <c r="BK36" s="186"/>
      <c r="BL36" s="212"/>
      <c r="BM36" s="186">
        <v>175</v>
      </c>
      <c r="BN36" s="213">
        <v>511278.07999999996</v>
      </c>
      <c r="BO36" s="186"/>
      <c r="BP36" s="212"/>
      <c r="BQ36" s="186">
        <v>179</v>
      </c>
      <c r="BR36" s="213">
        <v>420717.38</v>
      </c>
      <c r="BS36" s="186"/>
      <c r="BT36" s="212"/>
      <c r="BU36" s="186">
        <v>159</v>
      </c>
      <c r="BV36" s="213">
        <v>452421.96</v>
      </c>
      <c r="BW36" s="186"/>
      <c r="BX36" s="212"/>
      <c r="BY36" s="186">
        <v>179</v>
      </c>
      <c r="BZ36" s="213">
        <v>618732.66</v>
      </c>
      <c r="CA36" s="186"/>
      <c r="CB36" s="212"/>
      <c r="CC36" s="186">
        <v>185</v>
      </c>
      <c r="CD36" s="213">
        <v>513091.16000000003</v>
      </c>
      <c r="CE36" s="186"/>
      <c r="CF36" s="212"/>
      <c r="CG36" s="186">
        <v>151</v>
      </c>
      <c r="CH36" s="213">
        <v>439737.74000000005</v>
      </c>
      <c r="CI36" s="186"/>
      <c r="CJ36" s="212"/>
      <c r="CK36" s="186">
        <v>155</v>
      </c>
      <c r="CL36" s="213">
        <v>460009.13000000006</v>
      </c>
      <c r="CM36" s="186"/>
      <c r="CN36" s="212"/>
      <c r="CO36" s="186">
        <v>163</v>
      </c>
      <c r="CP36" s="213">
        <v>499271.64</v>
      </c>
      <c r="CQ36" s="186"/>
      <c r="CR36" s="212"/>
      <c r="CS36" s="186">
        <v>171</v>
      </c>
      <c r="CT36" s="213">
        <v>472227.34</v>
      </c>
      <c r="CU36" s="186"/>
      <c r="CV36" s="212"/>
      <c r="CW36" s="186">
        <v>181</v>
      </c>
      <c r="CX36" s="213">
        <v>486047.35999999993</v>
      </c>
      <c r="CY36" s="186"/>
      <c r="CZ36" s="212"/>
      <c r="DA36" s="186">
        <v>171</v>
      </c>
      <c r="DB36" s="213">
        <v>457628.36000000004</v>
      </c>
      <c r="DC36" s="186"/>
      <c r="DD36" s="212"/>
      <c r="DE36" s="186">
        <v>167</v>
      </c>
      <c r="DF36" s="213">
        <v>626421.81000000006</v>
      </c>
      <c r="DG36" s="186"/>
      <c r="DH36" s="212"/>
      <c r="DI36" s="186">
        <v>185</v>
      </c>
      <c r="DJ36" s="213">
        <v>680348.79</v>
      </c>
      <c r="DK36" s="186"/>
      <c r="DL36" s="212"/>
      <c r="DM36" s="186">
        <v>191</v>
      </c>
      <c r="DN36" s="213">
        <v>759550.46</v>
      </c>
      <c r="DO36" s="186"/>
      <c r="DP36" s="212"/>
      <c r="DQ36" s="186">
        <v>166</v>
      </c>
      <c r="DR36" s="213">
        <v>499011.41</v>
      </c>
      <c r="DS36" s="186"/>
      <c r="DT36" s="212"/>
      <c r="DU36" s="186">
        <v>209</v>
      </c>
      <c r="DV36" s="213">
        <v>805303.80999999982</v>
      </c>
      <c r="DW36" s="186"/>
      <c r="DX36" s="212"/>
      <c r="DY36" s="186">
        <v>195</v>
      </c>
      <c r="DZ36" s="213">
        <v>522261.63</v>
      </c>
      <c r="EA36" s="186"/>
      <c r="EB36" s="212"/>
      <c r="EC36" s="186">
        <v>207</v>
      </c>
      <c r="ED36" s="213">
        <v>664959.46</v>
      </c>
      <c r="EE36" s="186"/>
      <c r="EF36" s="212"/>
      <c r="EG36" s="186">
        <v>208</v>
      </c>
      <c r="EH36" s="213">
        <v>575046.64999999991</v>
      </c>
      <c r="EI36" s="186"/>
      <c r="EJ36" s="212"/>
      <c r="EK36" s="186">
        <v>192</v>
      </c>
      <c r="EL36" s="213">
        <v>575123.73</v>
      </c>
      <c r="EM36" s="420"/>
      <c r="EN36" s="421"/>
      <c r="EO36" s="420">
        <v>184</v>
      </c>
      <c r="EP36" s="422">
        <v>620332.27</v>
      </c>
      <c r="EQ36" s="420"/>
      <c r="ER36" s="421"/>
      <c r="ES36" s="420">
        <v>171</v>
      </c>
      <c r="ET36" s="422">
        <v>770489.02</v>
      </c>
      <c r="EU36" s="420"/>
      <c r="EV36" s="421"/>
      <c r="EW36" s="420">
        <v>170</v>
      </c>
      <c r="EX36" s="422">
        <v>497936.43999999994</v>
      </c>
      <c r="EY36" s="190"/>
      <c r="EZ36" s="186">
        <f t="shared" si="112"/>
        <v>0</v>
      </c>
      <c r="FA36" s="212">
        <f t="shared" si="112"/>
        <v>0</v>
      </c>
      <c r="FB36" s="186">
        <f t="shared" si="113"/>
        <v>1829</v>
      </c>
      <c r="FC36" s="213">
        <f t="shared" si="113"/>
        <v>6931222.7500000009</v>
      </c>
      <c r="FE36" s="186">
        <f t="shared" si="114"/>
        <v>0</v>
      </c>
      <c r="FF36" s="212">
        <f t="shared" si="114"/>
        <v>0</v>
      </c>
      <c r="FG36" s="186">
        <f t="shared" si="115"/>
        <v>2078</v>
      </c>
      <c r="FH36" s="213">
        <f t="shared" si="115"/>
        <v>6428250.6799999997</v>
      </c>
      <c r="FJ36" s="186">
        <f t="shared" si="110"/>
        <v>0</v>
      </c>
      <c r="FK36" s="212">
        <f t="shared" si="111"/>
        <v>0</v>
      </c>
      <c r="FL36" s="186">
        <f t="shared" si="116"/>
        <v>2256</v>
      </c>
      <c r="FM36" s="213">
        <f t="shared" si="116"/>
        <v>7272035.7400000002</v>
      </c>
    </row>
    <row r="37" spans="1:169" outlineLevel="1" x14ac:dyDescent="0.2">
      <c r="B37" s="179" t="s">
        <v>186</v>
      </c>
      <c r="C37" s="187">
        <v>4939</v>
      </c>
      <c r="D37" s="214">
        <v>193986785.33999979</v>
      </c>
      <c r="E37" s="187">
        <v>217</v>
      </c>
      <c r="F37" s="215">
        <v>178080.28999999998</v>
      </c>
      <c r="G37" s="187">
        <v>5090</v>
      </c>
      <c r="H37" s="214">
        <v>201601288.24999982</v>
      </c>
      <c r="I37" s="187">
        <v>261</v>
      </c>
      <c r="J37" s="215">
        <v>219094.38</v>
      </c>
      <c r="K37" s="187">
        <v>6253</v>
      </c>
      <c r="L37" s="214">
        <v>247076157.01999953</v>
      </c>
      <c r="M37" s="187">
        <v>252</v>
      </c>
      <c r="N37" s="215">
        <v>181668.33</v>
      </c>
      <c r="O37" s="187">
        <v>6310</v>
      </c>
      <c r="P37" s="214">
        <v>247441136.16000015</v>
      </c>
      <c r="Q37" s="187">
        <v>336</v>
      </c>
      <c r="R37" s="215">
        <v>279579.73000000016</v>
      </c>
      <c r="S37" s="187">
        <v>6178</v>
      </c>
      <c r="T37" s="214">
        <v>201963417.84999982</v>
      </c>
      <c r="U37" s="187">
        <v>284</v>
      </c>
      <c r="V37" s="215">
        <v>253385.00000000009</v>
      </c>
      <c r="W37" s="187">
        <v>6223</v>
      </c>
      <c r="X37" s="214">
        <v>200666458.40999991</v>
      </c>
      <c r="Y37" s="187">
        <v>186</v>
      </c>
      <c r="Z37" s="215">
        <v>170352.25999999998</v>
      </c>
      <c r="AA37" s="187">
        <v>7388</v>
      </c>
      <c r="AB37" s="214">
        <v>309562120.80000025</v>
      </c>
      <c r="AC37" s="187">
        <v>334</v>
      </c>
      <c r="AD37" s="215">
        <v>335708.29</v>
      </c>
      <c r="AE37" s="187">
        <v>7677</v>
      </c>
      <c r="AF37" s="214">
        <v>327639241.77000004</v>
      </c>
      <c r="AG37" s="187">
        <v>406</v>
      </c>
      <c r="AH37" s="215">
        <v>372045.73999999987</v>
      </c>
      <c r="AI37" s="187">
        <v>10347</v>
      </c>
      <c r="AJ37" s="214">
        <v>391836157.31000119</v>
      </c>
      <c r="AK37" s="187">
        <v>208</v>
      </c>
      <c r="AL37" s="215">
        <v>295977.03000000014</v>
      </c>
      <c r="AM37" s="187">
        <v>10731</v>
      </c>
      <c r="AN37" s="214">
        <v>406768561.15000099</v>
      </c>
      <c r="AO37" s="187">
        <v>353</v>
      </c>
      <c r="AP37" s="215">
        <v>372301.42000000016</v>
      </c>
      <c r="AQ37" s="187">
        <v>10376</v>
      </c>
      <c r="AR37" s="214">
        <v>389008040.75000036</v>
      </c>
      <c r="AS37" s="187">
        <v>224</v>
      </c>
      <c r="AT37" s="215">
        <v>254461.74</v>
      </c>
      <c r="AU37" s="187">
        <v>11381</v>
      </c>
      <c r="AV37" s="214">
        <v>429791314.11000013</v>
      </c>
      <c r="AW37" s="187">
        <v>333</v>
      </c>
      <c r="AX37" s="215">
        <v>326753.37000000017</v>
      </c>
      <c r="AY37" s="187">
        <v>10093</v>
      </c>
      <c r="AZ37" s="214">
        <v>402004057.65999764</v>
      </c>
      <c r="BA37" s="187">
        <v>274</v>
      </c>
      <c r="BB37" s="215">
        <v>288649.75</v>
      </c>
      <c r="BC37" s="187">
        <v>10401</v>
      </c>
      <c r="BD37" s="214">
        <v>414354277.23999965</v>
      </c>
      <c r="BE37" s="187">
        <v>252</v>
      </c>
      <c r="BF37" s="215">
        <v>190947.25999999995</v>
      </c>
      <c r="BG37" s="187">
        <v>9023</v>
      </c>
      <c r="BH37" s="214">
        <v>309945602.62000078</v>
      </c>
      <c r="BI37" s="187">
        <v>105</v>
      </c>
      <c r="BJ37" s="215">
        <v>217905.73</v>
      </c>
      <c r="BK37" s="187">
        <v>9012</v>
      </c>
      <c r="BL37" s="214">
        <v>306821382.3100003</v>
      </c>
      <c r="BM37" s="187">
        <v>138</v>
      </c>
      <c r="BN37" s="215">
        <v>133794.71</v>
      </c>
      <c r="BO37" s="187">
        <v>8757</v>
      </c>
      <c r="BP37" s="214">
        <v>284675556.82999945</v>
      </c>
      <c r="BQ37" s="187">
        <v>86</v>
      </c>
      <c r="BR37" s="215">
        <v>222590.59999999998</v>
      </c>
      <c r="BS37" s="187">
        <v>7812</v>
      </c>
      <c r="BT37" s="214">
        <v>281213223.3300004</v>
      </c>
      <c r="BU37" s="187">
        <v>128</v>
      </c>
      <c r="BV37" s="215">
        <v>184267.36</v>
      </c>
      <c r="BW37" s="187">
        <v>9071</v>
      </c>
      <c r="BX37" s="214">
        <v>363583258.06999987</v>
      </c>
      <c r="BY37" s="187">
        <v>75</v>
      </c>
      <c r="BZ37" s="215">
        <v>106858.07</v>
      </c>
      <c r="CA37" s="187">
        <v>9064</v>
      </c>
      <c r="CB37" s="214">
        <v>363286673.23999828</v>
      </c>
      <c r="CC37" s="187">
        <v>84</v>
      </c>
      <c r="CD37" s="215">
        <v>114275.5</v>
      </c>
      <c r="CE37" s="187">
        <v>8934</v>
      </c>
      <c r="CF37" s="214">
        <v>298008145.53000164</v>
      </c>
      <c r="CG37" s="187">
        <v>93</v>
      </c>
      <c r="CH37" s="215">
        <v>102962.46</v>
      </c>
      <c r="CI37" s="187">
        <v>8944</v>
      </c>
      <c r="CJ37" s="214">
        <v>299199773.54000145</v>
      </c>
      <c r="CK37" s="187">
        <v>138</v>
      </c>
      <c r="CL37" s="215">
        <v>196718.19</v>
      </c>
      <c r="CM37" s="187">
        <v>9221</v>
      </c>
      <c r="CN37" s="214">
        <v>319777549.94000095</v>
      </c>
      <c r="CO37" s="187">
        <v>207</v>
      </c>
      <c r="CP37" s="215">
        <v>289921.71999999997</v>
      </c>
      <c r="CQ37" s="187">
        <v>9115</v>
      </c>
      <c r="CR37" s="214">
        <v>314791398.12000084</v>
      </c>
      <c r="CS37" s="187">
        <v>146</v>
      </c>
      <c r="CT37" s="215">
        <v>174642.16000000003</v>
      </c>
      <c r="CU37" s="187">
        <v>10520</v>
      </c>
      <c r="CV37" s="214">
        <v>411996759.08000076</v>
      </c>
      <c r="CW37" s="187">
        <v>322</v>
      </c>
      <c r="CX37" s="215">
        <v>440962.01000000013</v>
      </c>
      <c r="CY37" s="187">
        <v>7289</v>
      </c>
      <c r="CZ37" s="214">
        <v>182579464.12000009</v>
      </c>
      <c r="DA37" s="187">
        <v>142</v>
      </c>
      <c r="DB37" s="215">
        <v>292925.15000000002</v>
      </c>
      <c r="DC37" s="187">
        <v>7323</v>
      </c>
      <c r="DD37" s="214">
        <v>166129718.30999991</v>
      </c>
      <c r="DE37" s="187">
        <v>197</v>
      </c>
      <c r="DF37" s="215">
        <v>332885.45999999996</v>
      </c>
      <c r="DG37" s="187">
        <v>7420</v>
      </c>
      <c r="DH37" s="214">
        <v>171951664.48000044</v>
      </c>
      <c r="DI37" s="187">
        <v>188</v>
      </c>
      <c r="DJ37" s="215">
        <v>482172.24000000005</v>
      </c>
      <c r="DK37" s="187">
        <v>7671</v>
      </c>
      <c r="DL37" s="214">
        <v>204156255.83999947</v>
      </c>
      <c r="DM37" s="187">
        <v>146</v>
      </c>
      <c r="DN37" s="215">
        <v>172229.08</v>
      </c>
      <c r="DO37" s="187">
        <v>4821</v>
      </c>
      <c r="DP37" s="214">
        <v>152687346.24999985</v>
      </c>
      <c r="DQ37" s="187">
        <v>102</v>
      </c>
      <c r="DR37" s="215">
        <v>109443.57</v>
      </c>
      <c r="DS37" s="187">
        <v>5066</v>
      </c>
      <c r="DT37" s="214">
        <v>164172752.22000057</v>
      </c>
      <c r="DU37" s="187">
        <v>105</v>
      </c>
      <c r="DV37" s="215">
        <v>103754.65</v>
      </c>
      <c r="DW37" s="187">
        <v>5461</v>
      </c>
      <c r="DX37" s="214">
        <v>195281839.79000014</v>
      </c>
      <c r="DY37" s="187">
        <v>115</v>
      </c>
      <c r="DZ37" s="215">
        <v>96491.96</v>
      </c>
      <c r="EA37" s="187">
        <v>6788</v>
      </c>
      <c r="EB37" s="214">
        <v>219096434.56999964</v>
      </c>
      <c r="EC37" s="187">
        <f>SUM(EC38:EC39)</f>
        <v>105</v>
      </c>
      <c r="ED37" s="187">
        <f>SUM(ED38:ED39)</f>
        <v>111713.46</v>
      </c>
      <c r="EE37" s="187">
        <v>5709</v>
      </c>
      <c r="EF37" s="214">
        <v>205337843.1399996</v>
      </c>
      <c r="EG37" s="187">
        <v>85</v>
      </c>
      <c r="EH37" s="215">
        <v>157587.04999999999</v>
      </c>
      <c r="EI37" s="187">
        <v>672</v>
      </c>
      <c r="EJ37" s="214">
        <v>27745010.570000008</v>
      </c>
      <c r="EK37" s="187">
        <v>80</v>
      </c>
      <c r="EL37" s="215">
        <v>58263.310000000012</v>
      </c>
      <c r="EM37" s="187">
        <v>5710</v>
      </c>
      <c r="EN37" s="214">
        <v>111210878.80999987</v>
      </c>
      <c r="EO37" s="187">
        <v>75</v>
      </c>
      <c r="EP37" s="215">
        <v>74860</v>
      </c>
      <c r="EQ37" s="187">
        <v>742</v>
      </c>
      <c r="ER37" s="214">
        <v>18004812.130000021</v>
      </c>
      <c r="ES37" s="187">
        <v>78</v>
      </c>
      <c r="ET37" s="215">
        <v>52299.959999999992</v>
      </c>
      <c r="EU37" s="187">
        <v>4771</v>
      </c>
      <c r="EV37" s="214">
        <v>186213924.84000003</v>
      </c>
      <c r="EW37" s="187">
        <v>163</v>
      </c>
      <c r="EX37" s="215">
        <v>118042.72999999997</v>
      </c>
      <c r="EZ37" s="187">
        <f t="shared" si="112"/>
        <v>7741.083333333333</v>
      </c>
      <c r="FA37" s="214">
        <f t="shared" si="112"/>
        <v>295611723.24333352</v>
      </c>
      <c r="FB37" s="187">
        <f t="shared" si="113"/>
        <v>3394</v>
      </c>
      <c r="FC37" s="215">
        <f t="shared" si="113"/>
        <v>3239407.580000001</v>
      </c>
      <c r="FE37" s="187">
        <f t="shared" si="114"/>
        <v>9120.5833333333339</v>
      </c>
      <c r="FF37" s="214">
        <f t="shared" si="114"/>
        <v>329805074.86916679</v>
      </c>
      <c r="FG37" s="187">
        <f t="shared" si="115"/>
        <v>1726</v>
      </c>
      <c r="FH37" s="215">
        <f t="shared" si="115"/>
        <v>2223533.5099999998</v>
      </c>
      <c r="FJ37" s="187">
        <f t="shared" si="110"/>
        <v>7445</v>
      </c>
      <c r="FK37" s="214">
        <f t="shared" si="111"/>
        <v>221234596.71800002</v>
      </c>
      <c r="FL37" s="187">
        <f t="shared" si="116"/>
        <v>1662</v>
      </c>
      <c r="FM37" s="215">
        <f t="shared" si="116"/>
        <v>2433287.94</v>
      </c>
    </row>
    <row r="38" spans="1:169" ht="15" outlineLevel="1" x14ac:dyDescent="0.25">
      <c r="B38" s="67" t="s">
        <v>187</v>
      </c>
      <c r="C38" s="186"/>
      <c r="D38" s="212"/>
      <c r="E38" s="186">
        <v>153</v>
      </c>
      <c r="F38" s="213">
        <v>65427.919999999991</v>
      </c>
      <c r="G38" s="186"/>
      <c r="H38" s="212"/>
      <c r="I38" s="186">
        <v>214</v>
      </c>
      <c r="J38" s="213">
        <v>101822.40000000001</v>
      </c>
      <c r="K38" s="186"/>
      <c r="L38" s="212"/>
      <c r="M38" s="186">
        <v>207</v>
      </c>
      <c r="N38" s="213">
        <v>120152.88999999998</v>
      </c>
      <c r="O38" s="186"/>
      <c r="P38" s="212"/>
      <c r="Q38" s="186">
        <v>291</v>
      </c>
      <c r="R38" s="213">
        <v>181905.14000000016</v>
      </c>
      <c r="S38" s="186"/>
      <c r="T38" s="212"/>
      <c r="U38" s="186">
        <v>230</v>
      </c>
      <c r="V38" s="213">
        <v>140729.8900000001</v>
      </c>
      <c r="W38" s="186"/>
      <c r="X38" s="212"/>
      <c r="Y38" s="186">
        <v>133</v>
      </c>
      <c r="Z38" s="213">
        <v>70915.139999999985</v>
      </c>
      <c r="AA38" s="186"/>
      <c r="AB38" s="212"/>
      <c r="AC38" s="186">
        <v>285</v>
      </c>
      <c r="AD38" s="213">
        <v>188710.75999999998</v>
      </c>
      <c r="AE38" s="186"/>
      <c r="AF38" s="212"/>
      <c r="AG38" s="186">
        <v>342</v>
      </c>
      <c r="AH38" s="213">
        <v>194530.42999999991</v>
      </c>
      <c r="AI38" s="186"/>
      <c r="AJ38" s="212"/>
      <c r="AK38" s="186">
        <v>164</v>
      </c>
      <c r="AL38" s="213">
        <v>198662.90000000014</v>
      </c>
      <c r="AM38" s="186"/>
      <c r="AN38" s="212"/>
      <c r="AO38" s="186">
        <v>287</v>
      </c>
      <c r="AP38" s="213">
        <v>204087.91000000015</v>
      </c>
      <c r="AQ38" s="186"/>
      <c r="AR38" s="212"/>
      <c r="AS38" s="186">
        <v>173</v>
      </c>
      <c r="AT38" s="213">
        <v>137741.78999999998</v>
      </c>
      <c r="AU38" s="186"/>
      <c r="AV38" s="212"/>
      <c r="AW38" s="186">
        <v>277</v>
      </c>
      <c r="AX38" s="213">
        <v>190417.91000000018</v>
      </c>
      <c r="AY38" s="186"/>
      <c r="AZ38" s="212"/>
      <c r="BA38" s="186">
        <v>228</v>
      </c>
      <c r="BB38" s="213">
        <v>180905.90000000002</v>
      </c>
      <c r="BC38" s="186"/>
      <c r="BD38" s="212"/>
      <c r="BE38" s="186">
        <v>215</v>
      </c>
      <c r="BF38" s="213">
        <v>125360.50999999997</v>
      </c>
      <c r="BG38" s="186"/>
      <c r="BH38" s="212"/>
      <c r="BI38" s="186">
        <v>61</v>
      </c>
      <c r="BJ38" s="213">
        <v>49377.020000000019</v>
      </c>
      <c r="BK38" s="186"/>
      <c r="BL38" s="212"/>
      <c r="BM38" s="186">
        <v>104</v>
      </c>
      <c r="BN38" s="213">
        <v>71322.489999999991</v>
      </c>
      <c r="BO38" s="186"/>
      <c r="BP38" s="212"/>
      <c r="BQ38" s="186">
        <v>30</v>
      </c>
      <c r="BR38" s="213">
        <v>17251.96</v>
      </c>
      <c r="BS38" s="186"/>
      <c r="BT38" s="212"/>
      <c r="BU38" s="186">
        <v>82</v>
      </c>
      <c r="BV38" s="213">
        <v>64234.799999999988</v>
      </c>
      <c r="BW38" s="186"/>
      <c r="BX38" s="212"/>
      <c r="BY38" s="186">
        <v>32</v>
      </c>
      <c r="BZ38" s="213">
        <v>25307.140000000003</v>
      </c>
      <c r="CA38" s="186"/>
      <c r="CB38" s="212"/>
      <c r="CC38" s="186">
        <v>37</v>
      </c>
      <c r="CD38" s="213">
        <v>25692.3</v>
      </c>
      <c r="CE38" s="186"/>
      <c r="CF38" s="212"/>
      <c r="CG38" s="186">
        <v>52</v>
      </c>
      <c r="CH38" s="213">
        <v>42601.41</v>
      </c>
      <c r="CI38" s="186"/>
      <c r="CJ38" s="212"/>
      <c r="CK38" s="186">
        <v>93</v>
      </c>
      <c r="CL38" s="213">
        <v>101668.52999999998</v>
      </c>
      <c r="CM38" s="186"/>
      <c r="CN38" s="212"/>
      <c r="CO38" s="186">
        <v>169</v>
      </c>
      <c r="CP38" s="213">
        <v>203966.89999999997</v>
      </c>
      <c r="CQ38" s="186"/>
      <c r="CR38" s="212"/>
      <c r="CS38" s="186">
        <v>110</v>
      </c>
      <c r="CT38" s="213">
        <v>99769.620000000024</v>
      </c>
      <c r="CU38" s="186"/>
      <c r="CV38" s="212"/>
      <c r="CW38" s="186">
        <v>281</v>
      </c>
      <c r="CX38" s="213">
        <v>303596.75000000012</v>
      </c>
      <c r="CY38" s="186"/>
      <c r="CZ38" s="212"/>
      <c r="DA38" s="186">
        <v>109</v>
      </c>
      <c r="DB38" s="213">
        <v>99563.930000000008</v>
      </c>
      <c r="DC38" s="186"/>
      <c r="DD38" s="212"/>
      <c r="DE38" s="186">
        <v>169</v>
      </c>
      <c r="DF38" s="213">
        <v>138480.39999999997</v>
      </c>
      <c r="DG38" s="186"/>
      <c r="DH38" s="212"/>
      <c r="DI38" s="186">
        <v>166</v>
      </c>
      <c r="DJ38" s="213">
        <v>172062.21000000002</v>
      </c>
      <c r="DK38" s="186"/>
      <c r="DL38" s="212"/>
      <c r="DM38" s="186">
        <v>121</v>
      </c>
      <c r="DN38" s="213">
        <v>106684.4</v>
      </c>
      <c r="DO38" s="186"/>
      <c r="DP38" s="212"/>
      <c r="DQ38" s="186">
        <v>77</v>
      </c>
      <c r="DR38" s="213">
        <v>48131.759999999995</v>
      </c>
      <c r="DS38" s="186"/>
      <c r="DT38" s="212"/>
      <c r="DU38" s="186">
        <v>89</v>
      </c>
      <c r="DV38" s="213">
        <v>56540.479999999996</v>
      </c>
      <c r="DW38" s="186"/>
      <c r="DX38" s="212"/>
      <c r="DY38" s="186">
        <v>98</v>
      </c>
      <c r="DZ38" s="213">
        <v>57906.960000000006</v>
      </c>
      <c r="EA38" s="186"/>
      <c r="EB38" s="212"/>
      <c r="EC38" s="186">
        <v>88</v>
      </c>
      <c r="ED38" s="213">
        <v>70554.460000000006</v>
      </c>
      <c r="EE38" s="186"/>
      <c r="EF38" s="212"/>
      <c r="EG38" s="186">
        <v>63</v>
      </c>
      <c r="EH38" s="213">
        <v>63873.41</v>
      </c>
      <c r="EI38" s="186"/>
      <c r="EJ38" s="212"/>
      <c r="EK38" s="186">
        <v>63</v>
      </c>
      <c r="EL38" s="213">
        <v>35878.69000000001</v>
      </c>
      <c r="EM38" s="420"/>
      <c r="EN38" s="421"/>
      <c r="EO38" s="420">
        <v>58</v>
      </c>
      <c r="EP38" s="422">
        <v>49800.08</v>
      </c>
      <c r="EQ38" s="420"/>
      <c r="ER38" s="421"/>
      <c r="ES38" s="420">
        <v>62</v>
      </c>
      <c r="ET38" s="422">
        <v>31177.479999999992</v>
      </c>
      <c r="EU38" s="420"/>
      <c r="EV38" s="421"/>
      <c r="EW38" s="420">
        <v>138</v>
      </c>
      <c r="EX38" s="422">
        <v>63708.719999999979</v>
      </c>
      <c r="EZ38" s="186">
        <f t="shared" si="112"/>
        <v>0</v>
      </c>
      <c r="FA38" s="212">
        <f t="shared" si="112"/>
        <v>0</v>
      </c>
      <c r="FB38" s="186">
        <f t="shared" si="113"/>
        <v>2756</v>
      </c>
      <c r="FC38" s="213">
        <f t="shared" si="113"/>
        <v>1795105.0800000005</v>
      </c>
      <c r="FD38" s="179"/>
      <c r="FE38" s="186">
        <f t="shared" si="114"/>
        <v>0</v>
      </c>
      <c r="FF38" s="212">
        <f t="shared" si="114"/>
        <v>0</v>
      </c>
      <c r="FG38" s="186">
        <f t="shared" si="115"/>
        <v>1213</v>
      </c>
      <c r="FH38" s="213">
        <f t="shared" si="115"/>
        <v>1007458.58</v>
      </c>
      <c r="FI38" s="179"/>
      <c r="FJ38" s="186">
        <f t="shared" si="110"/>
        <v>0</v>
      </c>
      <c r="FK38" s="212">
        <f t="shared" si="111"/>
        <v>0</v>
      </c>
      <c r="FL38" s="186">
        <f t="shared" si="116"/>
        <v>1382</v>
      </c>
      <c r="FM38" s="213">
        <f t="shared" si="116"/>
        <v>1203073.53</v>
      </c>
    </row>
    <row r="39" spans="1:169" ht="15" outlineLevel="1" x14ac:dyDescent="0.25">
      <c r="B39" s="67" t="s">
        <v>188</v>
      </c>
      <c r="C39" s="186"/>
      <c r="D39" s="212"/>
      <c r="E39" s="186">
        <v>64</v>
      </c>
      <c r="F39" s="213">
        <v>112652.37</v>
      </c>
      <c r="G39" s="186"/>
      <c r="H39" s="212"/>
      <c r="I39" s="186">
        <v>47</v>
      </c>
      <c r="J39" s="213">
        <v>117271.98</v>
      </c>
      <c r="K39" s="186"/>
      <c r="L39" s="212"/>
      <c r="M39" s="186">
        <v>45</v>
      </c>
      <c r="N39" s="213">
        <v>61515.44</v>
      </c>
      <c r="O39" s="186"/>
      <c r="P39" s="212"/>
      <c r="Q39" s="186">
        <v>45</v>
      </c>
      <c r="R39" s="213">
        <v>97674.59</v>
      </c>
      <c r="S39" s="186"/>
      <c r="T39" s="212"/>
      <c r="U39" s="186">
        <v>54</v>
      </c>
      <c r="V39" s="213">
        <v>112655.10999999999</v>
      </c>
      <c r="W39" s="186"/>
      <c r="X39" s="212"/>
      <c r="Y39" s="186">
        <v>53</v>
      </c>
      <c r="Z39" s="213">
        <v>99437.119999999995</v>
      </c>
      <c r="AA39" s="186"/>
      <c r="AB39" s="212"/>
      <c r="AC39" s="186">
        <v>49</v>
      </c>
      <c r="AD39" s="213">
        <v>146997.53</v>
      </c>
      <c r="AE39" s="186"/>
      <c r="AF39" s="212"/>
      <c r="AG39" s="186">
        <v>64</v>
      </c>
      <c r="AH39" s="213">
        <v>177515.31</v>
      </c>
      <c r="AI39" s="186"/>
      <c r="AJ39" s="212"/>
      <c r="AK39" s="186">
        <v>44</v>
      </c>
      <c r="AL39" s="213">
        <v>97314.13</v>
      </c>
      <c r="AM39" s="186"/>
      <c r="AN39" s="212"/>
      <c r="AO39" s="186">
        <v>66</v>
      </c>
      <c r="AP39" s="213">
        <v>168213.50999999998</v>
      </c>
      <c r="AQ39" s="186"/>
      <c r="AR39" s="212"/>
      <c r="AS39" s="186">
        <v>51</v>
      </c>
      <c r="AT39" s="213">
        <v>116719.95</v>
      </c>
      <c r="AU39" s="186"/>
      <c r="AV39" s="212"/>
      <c r="AW39" s="186">
        <v>56</v>
      </c>
      <c r="AX39" s="213">
        <v>136335.46</v>
      </c>
      <c r="AY39" s="186"/>
      <c r="AZ39" s="212"/>
      <c r="BA39" s="186">
        <v>46</v>
      </c>
      <c r="BB39" s="213">
        <v>107743.85</v>
      </c>
      <c r="BC39" s="186"/>
      <c r="BD39" s="212"/>
      <c r="BE39" s="186">
        <v>37</v>
      </c>
      <c r="BF39" s="213">
        <v>65586.75</v>
      </c>
      <c r="BG39" s="186"/>
      <c r="BH39" s="212"/>
      <c r="BI39" s="186">
        <v>44</v>
      </c>
      <c r="BJ39" s="213">
        <v>168528.71</v>
      </c>
      <c r="BK39" s="186"/>
      <c r="BL39" s="212"/>
      <c r="BM39" s="186">
        <v>34</v>
      </c>
      <c r="BN39" s="213">
        <v>62472.22</v>
      </c>
      <c r="BO39" s="186"/>
      <c r="BP39" s="212"/>
      <c r="BQ39" s="186">
        <v>56</v>
      </c>
      <c r="BR39" s="213">
        <v>205338.63999999998</v>
      </c>
      <c r="BS39" s="186"/>
      <c r="BT39" s="212"/>
      <c r="BU39" s="186">
        <v>46</v>
      </c>
      <c r="BV39" s="213">
        <v>120032.56</v>
      </c>
      <c r="BW39" s="186"/>
      <c r="BX39" s="212"/>
      <c r="BY39" s="186">
        <v>43</v>
      </c>
      <c r="BZ39" s="213">
        <v>81550.930000000008</v>
      </c>
      <c r="CA39" s="186"/>
      <c r="CB39" s="212"/>
      <c r="CC39" s="186">
        <v>47</v>
      </c>
      <c r="CD39" s="213">
        <v>88583.2</v>
      </c>
      <c r="CE39" s="186"/>
      <c r="CF39" s="212"/>
      <c r="CG39" s="186">
        <v>41</v>
      </c>
      <c r="CH39" s="213">
        <v>60361.05</v>
      </c>
      <c r="CI39" s="186"/>
      <c r="CJ39" s="212"/>
      <c r="CK39" s="186">
        <v>45</v>
      </c>
      <c r="CL39" s="213">
        <v>95049.66</v>
      </c>
      <c r="CM39" s="186"/>
      <c r="CN39" s="212"/>
      <c r="CO39" s="186">
        <v>38</v>
      </c>
      <c r="CP39" s="213">
        <v>85954.82</v>
      </c>
      <c r="CQ39" s="186"/>
      <c r="CR39" s="212"/>
      <c r="CS39" s="186">
        <v>36</v>
      </c>
      <c r="CT39" s="213">
        <v>74872.540000000008</v>
      </c>
      <c r="CU39" s="186"/>
      <c r="CV39" s="212"/>
      <c r="CW39" s="186">
        <v>41</v>
      </c>
      <c r="CX39" s="213">
        <v>137365.26</v>
      </c>
      <c r="CY39" s="186"/>
      <c r="CZ39" s="212"/>
      <c r="DA39" s="186">
        <v>33</v>
      </c>
      <c r="DB39" s="213">
        <v>193361.22</v>
      </c>
      <c r="DC39" s="186"/>
      <c r="DD39" s="212"/>
      <c r="DE39" s="186">
        <v>28</v>
      </c>
      <c r="DF39" s="213">
        <v>194405.06</v>
      </c>
      <c r="DG39" s="186"/>
      <c r="DH39" s="212"/>
      <c r="DI39" s="186">
        <v>22</v>
      </c>
      <c r="DJ39" s="213">
        <v>310110.03000000003</v>
      </c>
      <c r="DK39" s="186"/>
      <c r="DL39" s="212"/>
      <c r="DM39" s="186">
        <v>25</v>
      </c>
      <c r="DN39" s="213">
        <v>65544.679999999993</v>
      </c>
      <c r="DO39" s="186"/>
      <c r="DP39" s="212"/>
      <c r="DQ39" s="186">
        <v>25</v>
      </c>
      <c r="DR39" s="213">
        <v>61311.810000000005</v>
      </c>
      <c r="DS39" s="186"/>
      <c r="DT39" s="212"/>
      <c r="DU39" s="186">
        <v>16</v>
      </c>
      <c r="DV39" s="213">
        <v>47214.17</v>
      </c>
      <c r="DW39" s="186"/>
      <c r="DX39" s="212"/>
      <c r="DY39" s="186">
        <v>17</v>
      </c>
      <c r="DZ39" s="213">
        <v>38585</v>
      </c>
      <c r="EA39" s="186"/>
      <c r="EB39" s="212"/>
      <c r="EC39" s="186">
        <v>17</v>
      </c>
      <c r="ED39" s="213">
        <v>41159</v>
      </c>
      <c r="EE39" s="186"/>
      <c r="EF39" s="212"/>
      <c r="EG39" s="186">
        <v>22</v>
      </c>
      <c r="EH39" s="213">
        <v>93713.64</v>
      </c>
      <c r="EI39" s="186"/>
      <c r="EJ39" s="212"/>
      <c r="EK39" s="186">
        <v>17</v>
      </c>
      <c r="EL39" s="213">
        <v>22384.62</v>
      </c>
      <c r="EM39" s="420"/>
      <c r="EN39" s="421"/>
      <c r="EO39" s="420">
        <v>17</v>
      </c>
      <c r="EP39" s="422">
        <v>25059.919999999998</v>
      </c>
      <c r="EQ39" s="420"/>
      <c r="ER39" s="421"/>
      <c r="ES39" s="420">
        <v>16</v>
      </c>
      <c r="ET39" s="422">
        <v>21122.48</v>
      </c>
      <c r="EU39" s="420"/>
      <c r="EV39" s="421"/>
      <c r="EW39" s="420">
        <v>25</v>
      </c>
      <c r="EX39" s="422">
        <v>54334.009999999995</v>
      </c>
      <c r="EY39" s="190"/>
      <c r="EZ39" s="186">
        <f t="shared" si="112"/>
        <v>0</v>
      </c>
      <c r="FA39" s="212">
        <f t="shared" si="112"/>
        <v>0</v>
      </c>
      <c r="FB39" s="186">
        <f t="shared" si="113"/>
        <v>638</v>
      </c>
      <c r="FC39" s="213">
        <f t="shared" si="113"/>
        <v>1444302.4999999998</v>
      </c>
      <c r="FE39" s="186">
        <f t="shared" si="114"/>
        <v>0</v>
      </c>
      <c r="FF39" s="212">
        <f t="shared" si="114"/>
        <v>0</v>
      </c>
      <c r="FG39" s="186">
        <f t="shared" si="115"/>
        <v>513</v>
      </c>
      <c r="FH39" s="213">
        <f t="shared" si="115"/>
        <v>1216074.9300000002</v>
      </c>
      <c r="FJ39" s="186">
        <f t="shared" si="110"/>
        <v>0</v>
      </c>
      <c r="FK39" s="212">
        <f t="shared" si="111"/>
        <v>0</v>
      </c>
      <c r="FL39" s="186">
        <f t="shared" si="116"/>
        <v>280</v>
      </c>
      <c r="FM39" s="213">
        <f t="shared" si="116"/>
        <v>1230214.4099999999</v>
      </c>
    </row>
    <row r="40" spans="1:169" x14ac:dyDescent="0.2">
      <c r="A40" s="189" t="s">
        <v>191</v>
      </c>
      <c r="B40" s="189"/>
      <c r="C40" s="188">
        <f>+C32+C33+C34+C37</f>
        <v>8860</v>
      </c>
      <c r="D40" s="216">
        <f t="shared" ref="D40:BO40" si="117">+D32+D33+D34+D37</f>
        <v>252267019.4899998</v>
      </c>
      <c r="E40" s="188">
        <f t="shared" si="117"/>
        <v>477</v>
      </c>
      <c r="F40" s="216">
        <f t="shared" si="117"/>
        <v>613167.85</v>
      </c>
      <c r="G40" s="188">
        <f t="shared" si="117"/>
        <v>5997</v>
      </c>
      <c r="H40" s="216">
        <f t="shared" si="117"/>
        <v>255750272.68999982</v>
      </c>
      <c r="I40" s="188">
        <f t="shared" si="117"/>
        <v>621</v>
      </c>
      <c r="J40" s="216">
        <f t="shared" si="117"/>
        <v>907900.86</v>
      </c>
      <c r="K40" s="188">
        <f t="shared" si="117"/>
        <v>7576</v>
      </c>
      <c r="L40" s="216">
        <f t="shared" si="117"/>
        <v>327911938.17999959</v>
      </c>
      <c r="M40" s="188">
        <f t="shared" si="117"/>
        <v>769</v>
      </c>
      <c r="N40" s="216">
        <f t="shared" si="117"/>
        <v>1057423.7099999993</v>
      </c>
      <c r="O40" s="188">
        <f t="shared" si="117"/>
        <v>7708</v>
      </c>
      <c r="P40" s="216">
        <f t="shared" si="117"/>
        <v>332611910.26000017</v>
      </c>
      <c r="Q40" s="188">
        <f t="shared" si="117"/>
        <v>889</v>
      </c>
      <c r="R40" s="216">
        <f t="shared" si="117"/>
        <v>1154994.2299999997</v>
      </c>
      <c r="S40" s="188">
        <f t="shared" si="117"/>
        <v>8368</v>
      </c>
      <c r="T40" s="216">
        <f t="shared" si="117"/>
        <v>364372229.52999973</v>
      </c>
      <c r="U40" s="188">
        <f t="shared" si="117"/>
        <v>1191</v>
      </c>
      <c r="V40" s="216">
        <f t="shared" si="117"/>
        <v>1577439.2200000002</v>
      </c>
      <c r="W40" s="188">
        <f t="shared" si="117"/>
        <v>8637</v>
      </c>
      <c r="X40" s="216">
        <f t="shared" si="117"/>
        <v>361783066.94999993</v>
      </c>
      <c r="Y40" s="188">
        <f t="shared" si="117"/>
        <v>691</v>
      </c>
      <c r="Z40" s="216">
        <f t="shared" si="117"/>
        <v>1188434.2099999997</v>
      </c>
      <c r="AA40" s="188">
        <f t="shared" si="117"/>
        <v>9485</v>
      </c>
      <c r="AB40" s="216">
        <f t="shared" si="117"/>
        <v>433865660.74000025</v>
      </c>
      <c r="AC40" s="188">
        <f t="shared" si="117"/>
        <v>1216</v>
      </c>
      <c r="AD40" s="216">
        <f t="shared" si="117"/>
        <v>1503245.0499999998</v>
      </c>
      <c r="AE40" s="188">
        <f t="shared" si="117"/>
        <v>9807</v>
      </c>
      <c r="AF40" s="216">
        <f t="shared" si="117"/>
        <v>447974719.85000008</v>
      </c>
      <c r="AG40" s="188">
        <f t="shared" si="117"/>
        <v>2041</v>
      </c>
      <c r="AH40" s="216">
        <f t="shared" si="117"/>
        <v>2482335.2800000012</v>
      </c>
      <c r="AI40" s="188">
        <f t="shared" si="117"/>
        <v>11895</v>
      </c>
      <c r="AJ40" s="216">
        <f t="shared" si="117"/>
        <v>474243717.47000122</v>
      </c>
      <c r="AK40" s="188">
        <f t="shared" si="117"/>
        <v>972</v>
      </c>
      <c r="AL40" s="216">
        <f t="shared" si="117"/>
        <v>1570270.37</v>
      </c>
      <c r="AM40" s="188">
        <f t="shared" si="117"/>
        <v>12440</v>
      </c>
      <c r="AN40" s="216">
        <f t="shared" si="117"/>
        <v>501475283.94000101</v>
      </c>
      <c r="AO40" s="188">
        <f t="shared" si="117"/>
        <v>1214</v>
      </c>
      <c r="AP40" s="216">
        <f t="shared" si="117"/>
        <v>1755342.6500000013</v>
      </c>
      <c r="AQ40" s="188">
        <f t="shared" si="117"/>
        <v>12077</v>
      </c>
      <c r="AR40" s="216">
        <f t="shared" si="117"/>
        <v>484196452.59000033</v>
      </c>
      <c r="AS40" s="188">
        <f t="shared" si="117"/>
        <v>1086</v>
      </c>
      <c r="AT40" s="216">
        <f t="shared" si="117"/>
        <v>1521129.0300000005</v>
      </c>
      <c r="AU40" s="188">
        <f t="shared" si="117"/>
        <v>14294</v>
      </c>
      <c r="AV40" s="216">
        <f t="shared" si="117"/>
        <v>565631272.23000014</v>
      </c>
      <c r="AW40" s="188">
        <f t="shared" si="117"/>
        <v>1544</v>
      </c>
      <c r="AX40" s="216">
        <f t="shared" si="117"/>
        <v>1912129.5300000003</v>
      </c>
      <c r="AY40" s="188">
        <f t="shared" si="117"/>
        <v>13504</v>
      </c>
      <c r="AZ40" s="216">
        <f t="shared" si="117"/>
        <v>501069602.64999765</v>
      </c>
      <c r="BA40" s="188">
        <f t="shared" si="117"/>
        <v>1234</v>
      </c>
      <c r="BB40" s="216">
        <f t="shared" si="117"/>
        <v>1808151.2</v>
      </c>
      <c r="BC40" s="188">
        <f t="shared" si="117"/>
        <v>14458</v>
      </c>
      <c r="BD40" s="216">
        <f t="shared" si="117"/>
        <v>544074804.16999972</v>
      </c>
      <c r="BE40" s="188">
        <f t="shared" si="117"/>
        <v>1268</v>
      </c>
      <c r="BF40" s="216">
        <f t="shared" si="117"/>
        <v>1921334.950000002</v>
      </c>
      <c r="BG40" s="188">
        <f t="shared" si="117"/>
        <v>12094</v>
      </c>
      <c r="BH40" s="216">
        <f t="shared" si="117"/>
        <v>382438700.33000076</v>
      </c>
      <c r="BI40" s="188">
        <f t="shared" si="117"/>
        <v>681</v>
      </c>
      <c r="BJ40" s="216">
        <f t="shared" si="117"/>
        <v>1205035.8599999996</v>
      </c>
      <c r="BK40" s="188">
        <f t="shared" si="117"/>
        <v>12611</v>
      </c>
      <c r="BL40" s="216">
        <f t="shared" si="117"/>
        <v>406211100.98000026</v>
      </c>
      <c r="BM40" s="188">
        <f t="shared" si="117"/>
        <v>644</v>
      </c>
      <c r="BN40" s="216">
        <f t="shared" si="117"/>
        <v>923193.17999999959</v>
      </c>
      <c r="BO40" s="188">
        <f t="shared" si="117"/>
        <v>11957</v>
      </c>
      <c r="BP40" s="216">
        <f t="shared" ref="BP40:EA40" si="118">+BP32+BP33+BP34+BP37</f>
        <v>367056086.23999947</v>
      </c>
      <c r="BQ40" s="188">
        <f t="shared" si="118"/>
        <v>516</v>
      </c>
      <c r="BR40" s="216">
        <f t="shared" si="118"/>
        <v>874889.50000000012</v>
      </c>
      <c r="BS40" s="188">
        <f t="shared" si="118"/>
        <v>11226</v>
      </c>
      <c r="BT40" s="216">
        <f t="shared" si="118"/>
        <v>377788815.30000043</v>
      </c>
      <c r="BU40" s="188">
        <f t="shared" si="118"/>
        <v>704</v>
      </c>
      <c r="BV40" s="216">
        <f t="shared" si="118"/>
        <v>1020752.8500000001</v>
      </c>
      <c r="BW40" s="188">
        <f t="shared" si="118"/>
        <v>12024</v>
      </c>
      <c r="BX40" s="216">
        <f t="shared" si="118"/>
        <v>433746790.68999982</v>
      </c>
      <c r="BY40" s="188">
        <f t="shared" si="118"/>
        <v>558</v>
      </c>
      <c r="BZ40" s="216">
        <f t="shared" si="118"/>
        <v>1068543.7400000002</v>
      </c>
      <c r="CA40" s="188">
        <f t="shared" si="118"/>
        <v>12823</v>
      </c>
      <c r="CB40" s="216">
        <f t="shared" si="118"/>
        <v>479994383.75999826</v>
      </c>
      <c r="CC40" s="188">
        <f t="shared" si="118"/>
        <v>931</v>
      </c>
      <c r="CD40" s="216">
        <f t="shared" si="118"/>
        <v>1198100.1999999997</v>
      </c>
      <c r="CE40" s="188">
        <f t="shared" si="118"/>
        <v>10026</v>
      </c>
      <c r="CF40" s="216">
        <f t="shared" si="118"/>
        <v>355852567.04000163</v>
      </c>
      <c r="CG40" s="188">
        <f t="shared" si="118"/>
        <v>584</v>
      </c>
      <c r="CH40" s="216">
        <f t="shared" si="118"/>
        <v>866639.38</v>
      </c>
      <c r="CI40" s="188">
        <f t="shared" si="118"/>
        <v>10479</v>
      </c>
      <c r="CJ40" s="216">
        <f t="shared" si="118"/>
        <v>385842028.61000144</v>
      </c>
      <c r="CK40" s="188">
        <f t="shared" si="118"/>
        <v>2181</v>
      </c>
      <c r="CL40" s="216">
        <f t="shared" si="118"/>
        <v>1980102.8599999989</v>
      </c>
      <c r="CM40" s="188">
        <f t="shared" si="118"/>
        <v>12348</v>
      </c>
      <c r="CN40" s="216">
        <f t="shared" si="118"/>
        <v>458469288.60000092</v>
      </c>
      <c r="CO40" s="188">
        <f t="shared" si="118"/>
        <v>2495</v>
      </c>
      <c r="CP40" s="216">
        <f t="shared" si="118"/>
        <v>2657748.5299999993</v>
      </c>
      <c r="CQ40" s="188">
        <f t="shared" si="118"/>
        <v>11969</v>
      </c>
      <c r="CR40" s="216">
        <f t="shared" si="118"/>
        <v>463582529.65000075</v>
      </c>
      <c r="CS40" s="188">
        <f t="shared" si="118"/>
        <v>1415</v>
      </c>
      <c r="CT40" s="216">
        <f t="shared" si="118"/>
        <v>1826916.5199999991</v>
      </c>
      <c r="CU40" s="188">
        <f t="shared" si="118"/>
        <v>11928</v>
      </c>
      <c r="CV40" s="216">
        <f t="shared" si="118"/>
        <v>491622914.93000078</v>
      </c>
      <c r="CW40" s="188">
        <f t="shared" si="118"/>
        <v>1473</v>
      </c>
      <c r="CX40" s="216">
        <f t="shared" si="118"/>
        <v>1898620.31</v>
      </c>
      <c r="CY40" s="188">
        <f t="shared" si="118"/>
        <v>9213</v>
      </c>
      <c r="CZ40" s="216">
        <f t="shared" si="118"/>
        <v>294887955.10000008</v>
      </c>
      <c r="DA40" s="188">
        <f t="shared" si="118"/>
        <v>1034</v>
      </c>
      <c r="DB40" s="216">
        <f t="shared" si="118"/>
        <v>1450899.27</v>
      </c>
      <c r="DC40" s="188">
        <f t="shared" si="118"/>
        <v>9057</v>
      </c>
      <c r="DD40" s="216">
        <f t="shared" si="118"/>
        <v>265135029.82999992</v>
      </c>
      <c r="DE40" s="188">
        <f t="shared" si="118"/>
        <v>1086</v>
      </c>
      <c r="DF40" s="216">
        <f t="shared" si="118"/>
        <v>1692328.8700000003</v>
      </c>
      <c r="DG40" s="188">
        <f t="shared" si="118"/>
        <v>9635</v>
      </c>
      <c r="DH40" s="216">
        <f t="shared" si="118"/>
        <v>317248997.19000041</v>
      </c>
      <c r="DI40" s="188">
        <f t="shared" si="118"/>
        <v>960</v>
      </c>
      <c r="DJ40" s="216">
        <f t="shared" si="118"/>
        <v>1740594.4599999997</v>
      </c>
      <c r="DK40" s="188">
        <f t="shared" si="118"/>
        <v>9602</v>
      </c>
      <c r="DL40" s="216">
        <f t="shared" si="118"/>
        <v>341002310.55999947</v>
      </c>
      <c r="DM40" s="188">
        <f t="shared" si="118"/>
        <v>806</v>
      </c>
      <c r="DN40" s="216">
        <f t="shared" si="118"/>
        <v>1322892.3400000001</v>
      </c>
      <c r="DO40" s="188">
        <f t="shared" si="118"/>
        <v>6830</v>
      </c>
      <c r="DP40" s="216">
        <f t="shared" si="118"/>
        <v>282220220.7299999</v>
      </c>
      <c r="DQ40" s="188">
        <f t="shared" si="118"/>
        <v>661</v>
      </c>
      <c r="DR40" s="216">
        <f t="shared" si="118"/>
        <v>945167.42000000016</v>
      </c>
      <c r="DS40" s="188">
        <f t="shared" si="118"/>
        <v>7009</v>
      </c>
      <c r="DT40" s="216">
        <f t="shared" si="118"/>
        <v>277840270.31000054</v>
      </c>
      <c r="DU40" s="188">
        <f t="shared" si="118"/>
        <v>1007</v>
      </c>
      <c r="DV40" s="216">
        <f t="shared" si="118"/>
        <v>1611349.0299999998</v>
      </c>
      <c r="DW40" s="188">
        <f t="shared" si="118"/>
        <v>7753</v>
      </c>
      <c r="DX40" s="216">
        <f t="shared" si="118"/>
        <v>328238409.35000014</v>
      </c>
      <c r="DY40" s="188">
        <f t="shared" si="118"/>
        <v>989</v>
      </c>
      <c r="DZ40" s="216">
        <f t="shared" si="118"/>
        <v>1306808.1800000006</v>
      </c>
      <c r="EA40" s="188">
        <f t="shared" si="118"/>
        <v>8481</v>
      </c>
      <c r="EB40" s="216">
        <f t="shared" ref="EB40:ET40" si="119">+EB32+EB33+EB34+EB37</f>
        <v>304216603.22999966</v>
      </c>
      <c r="EC40" s="188">
        <f t="shared" si="119"/>
        <v>1058</v>
      </c>
      <c r="ED40" s="216">
        <f t="shared" si="119"/>
        <v>1336451.3299999996</v>
      </c>
      <c r="EE40" s="188">
        <f t="shared" si="119"/>
        <v>7977</v>
      </c>
      <c r="EF40" s="216">
        <f t="shared" si="119"/>
        <v>318860167.86999959</v>
      </c>
      <c r="EG40" s="188">
        <f t="shared" si="119"/>
        <v>792</v>
      </c>
      <c r="EH40" s="216">
        <f t="shared" si="119"/>
        <v>1240461.1399999999</v>
      </c>
      <c r="EI40" s="188">
        <f t="shared" si="119"/>
        <v>2449</v>
      </c>
      <c r="EJ40" s="216">
        <f t="shared" si="119"/>
        <v>118641833.01999998</v>
      </c>
      <c r="EK40" s="188">
        <f t="shared" si="119"/>
        <v>912</v>
      </c>
      <c r="EL40" s="216">
        <f t="shared" si="119"/>
        <v>1329732.7400000002</v>
      </c>
      <c r="EM40" s="188">
        <f t="shared" si="119"/>
        <v>6700</v>
      </c>
      <c r="EN40" s="216">
        <f t="shared" si="119"/>
        <v>169569823.43999988</v>
      </c>
      <c r="EO40" s="188">
        <f t="shared" si="119"/>
        <v>645</v>
      </c>
      <c r="EP40" s="216">
        <f t="shared" si="119"/>
        <v>1116228.7600000002</v>
      </c>
      <c r="EQ40" s="188">
        <f t="shared" si="119"/>
        <v>1734</v>
      </c>
      <c r="ER40" s="216">
        <f t="shared" si="119"/>
        <v>76987540.259999976</v>
      </c>
      <c r="ES40" s="188">
        <f t="shared" si="119"/>
        <v>874</v>
      </c>
      <c r="ET40" s="216">
        <f t="shared" si="119"/>
        <v>1575052.9000000008</v>
      </c>
      <c r="EU40" s="188">
        <f t="shared" ref="EU40:EX40" si="120">+EU32+EU33+EU34+EU37</f>
        <v>6379</v>
      </c>
      <c r="EV40" s="216">
        <f t="shared" si="120"/>
        <v>272443350.05000001</v>
      </c>
      <c r="EW40" s="188">
        <f t="shared" si="120"/>
        <v>973</v>
      </c>
      <c r="EX40" s="216">
        <f t="shared" si="120"/>
        <v>1193738.5699999991</v>
      </c>
      <c r="EZ40" s="188">
        <f>SUM(EZ32,EZ33,EZ34,EZ37)</f>
        <v>9762</v>
      </c>
      <c r="FA40" s="216">
        <f>SUM(FA32,FA33,FA34,FA37)</f>
        <v>400173628.66000021</v>
      </c>
      <c r="FB40" s="188">
        <f>SUM(FB32,FB33,FB34,FB37)</f>
        <v>12711</v>
      </c>
      <c r="FC40" s="216">
        <f>SUM(FC32,FC33,FC34,FC37)</f>
        <v>17243811.990000002</v>
      </c>
      <c r="FE40" s="188">
        <f>SUM(FE32,FE33,FE34,FE37)</f>
        <v>12126.583333333334</v>
      </c>
      <c r="FF40" s="216">
        <f>SUM(FF32,FF33,FF34,FF37)</f>
        <v>429677224.8350001</v>
      </c>
      <c r="FG40" s="188">
        <f>SUM(FG32,FG33,FG34,FG37)</f>
        <v>13211</v>
      </c>
      <c r="FH40" s="216">
        <f>SUM(FH32,FH33,FH34,FH37)</f>
        <v>17351408.769999996</v>
      </c>
      <c r="FJ40" s="188">
        <f>SUM(FJ32,FJ33,FJ34,FJ37)</f>
        <v>9663.4</v>
      </c>
      <c r="FK40" s="216">
        <f>SUM(FK32,FK33,FK34,FK37)</f>
        <v>350948453.55600005</v>
      </c>
      <c r="FL40" s="188">
        <f>SUM(FL32,FL33,FL34,FL37)</f>
        <v>11423</v>
      </c>
      <c r="FM40" s="216">
        <f>SUM(FM32,FM33,FM34,FM37)</f>
        <v>16991533.849999998</v>
      </c>
    </row>
    <row r="41" spans="1:169" ht="15" outlineLevel="1" x14ac:dyDescent="0.25">
      <c r="A41" s="67" t="s">
        <v>291</v>
      </c>
      <c r="B41" s="67" t="s">
        <v>50</v>
      </c>
      <c r="C41" s="392"/>
      <c r="D41" s="393"/>
      <c r="E41" s="392"/>
      <c r="F41" s="393"/>
      <c r="G41" s="392"/>
      <c r="H41" s="393"/>
      <c r="I41" s="392"/>
      <c r="J41" s="393"/>
      <c r="K41" s="392"/>
      <c r="L41" s="393"/>
      <c r="M41" s="392"/>
      <c r="N41" s="393"/>
      <c r="O41" s="392"/>
      <c r="P41" s="393"/>
      <c r="Q41" s="392"/>
      <c r="R41" s="393"/>
      <c r="S41" s="392"/>
      <c r="T41" s="393"/>
      <c r="U41" s="392"/>
      <c r="V41" s="393"/>
      <c r="W41" s="392"/>
      <c r="X41" s="393"/>
      <c r="Y41" s="392"/>
      <c r="Z41" s="393"/>
      <c r="AA41" s="392"/>
      <c r="AB41" s="393"/>
      <c r="AC41" s="392"/>
      <c r="AD41" s="393"/>
      <c r="AE41" s="392"/>
      <c r="AF41" s="393"/>
      <c r="AG41" s="392"/>
      <c r="AH41" s="393"/>
      <c r="AI41" s="392"/>
      <c r="AJ41" s="393"/>
      <c r="AK41" s="392"/>
      <c r="AL41" s="393"/>
      <c r="AM41" s="392"/>
      <c r="AN41" s="393"/>
      <c r="AO41" s="392"/>
      <c r="AP41" s="393"/>
      <c r="AQ41" s="392"/>
      <c r="AR41" s="393"/>
      <c r="AS41" s="392"/>
      <c r="AT41" s="393"/>
      <c r="AU41" s="392"/>
      <c r="AV41" s="393"/>
      <c r="AW41" s="392"/>
      <c r="AX41" s="393"/>
      <c r="AY41" s="392"/>
      <c r="AZ41" s="393"/>
      <c r="BA41" s="392"/>
      <c r="BB41" s="393"/>
      <c r="BC41" s="392"/>
      <c r="BD41" s="393"/>
      <c r="BE41" s="392"/>
      <c r="BF41" s="393"/>
      <c r="BG41" s="392"/>
      <c r="BH41" s="393"/>
      <c r="BI41" s="392"/>
      <c r="BJ41" s="393"/>
      <c r="BK41" s="392"/>
      <c r="BL41" s="393"/>
      <c r="BM41" s="392"/>
      <c r="BN41" s="393"/>
      <c r="BO41" s="392"/>
      <c r="BP41" s="393"/>
      <c r="BQ41" s="392"/>
      <c r="BR41" s="393"/>
      <c r="BS41" s="392"/>
      <c r="BT41" s="393"/>
      <c r="BU41" s="392"/>
      <c r="BV41" s="393"/>
      <c r="BW41" s="392"/>
      <c r="BX41" s="393"/>
      <c r="BY41" s="392"/>
      <c r="BZ41" s="393"/>
      <c r="CA41" s="392"/>
      <c r="CB41" s="393"/>
      <c r="CC41" s="392"/>
      <c r="CD41" s="393"/>
      <c r="CE41" s="392"/>
      <c r="CF41" s="393"/>
      <c r="CG41" s="392"/>
      <c r="CH41" s="393"/>
      <c r="CI41" s="392"/>
      <c r="CJ41" s="393"/>
      <c r="CK41" s="392"/>
      <c r="CL41" s="393"/>
      <c r="CM41" s="392"/>
      <c r="CN41" s="393"/>
      <c r="CO41" s="392"/>
      <c r="CP41" s="393"/>
      <c r="CQ41" s="392"/>
      <c r="CR41" s="393"/>
      <c r="CS41" s="392"/>
      <c r="CT41" s="393"/>
      <c r="CU41" s="392"/>
      <c r="CV41" s="393"/>
      <c r="CW41" s="392"/>
      <c r="CX41" s="393"/>
      <c r="CY41" s="392"/>
      <c r="CZ41" s="393"/>
      <c r="DA41" s="392"/>
      <c r="DB41" s="393"/>
      <c r="DC41" s="392"/>
      <c r="DD41" s="393"/>
      <c r="DE41" s="392"/>
      <c r="DF41" s="393"/>
      <c r="DG41" s="392"/>
      <c r="DH41" s="393"/>
      <c r="DI41" s="392"/>
      <c r="DJ41" s="393"/>
      <c r="DK41" s="392"/>
      <c r="DL41" s="393"/>
      <c r="DM41" s="392"/>
      <c r="DN41" s="393"/>
      <c r="DO41" s="392"/>
      <c r="DP41" s="393"/>
      <c r="DQ41" s="392"/>
      <c r="DR41" s="393"/>
      <c r="DS41" s="392"/>
      <c r="DT41" s="393"/>
      <c r="DU41" s="392"/>
      <c r="DV41" s="393"/>
      <c r="DW41" s="392"/>
      <c r="DX41" s="393"/>
      <c r="DY41" s="392"/>
      <c r="DZ41" s="393"/>
      <c r="EA41" s="392"/>
      <c r="EB41" s="393"/>
      <c r="EC41" s="392"/>
      <c r="ED41" s="393"/>
      <c r="EE41" s="392"/>
      <c r="EF41" s="393"/>
      <c r="EG41" s="392"/>
      <c r="EH41" s="393"/>
      <c r="EI41" s="186"/>
      <c r="EJ41" s="212"/>
      <c r="EK41" s="186"/>
      <c r="EL41" s="213"/>
      <c r="EM41" s="420"/>
      <c r="EN41" s="421"/>
      <c r="EO41" s="420"/>
      <c r="EP41" s="422"/>
      <c r="EQ41" s="420"/>
      <c r="ER41" s="421"/>
      <c r="ES41" s="420"/>
      <c r="ET41" s="422"/>
      <c r="EU41" s="420"/>
      <c r="EV41" s="421"/>
      <c r="EW41" s="420"/>
      <c r="EX41" s="422"/>
      <c r="EZ41" s="392"/>
      <c r="FA41" s="393"/>
      <c r="FB41" s="392"/>
      <c r="FC41" s="393"/>
      <c r="FE41" s="392"/>
      <c r="FF41" s="393"/>
      <c r="FG41" s="392"/>
      <c r="FH41" s="393"/>
      <c r="FJ41" s="395">
        <f t="shared" ref="FJ41:FJ48" si="121">SUM(CU41,CY41,DC41,DG41,DK41,DO41,DS41,DW41,EA41,EE41,EI41,EM41)/10</f>
        <v>0</v>
      </c>
      <c r="FK41" s="396">
        <f t="shared" ref="FK41:FK48" si="122">SUM(CV41,CZ41,DD41,DH41,DL41,DP41,DT41,DX41,EB41,EF41,EJ41,EN41)/10</f>
        <v>0</v>
      </c>
      <c r="FL41" s="395">
        <f>SUM(CW41,DA41,DE41,DI41,DM41,DQ41,DU41,DY41,EC41,EG41,EK41,EO41)</f>
        <v>0</v>
      </c>
      <c r="FM41" s="396">
        <f>SUM(CX41,DB41,DF41,DJ41,DN41,DR41,DV41,DZ41,ED41,EH41,EL41,EP41)</f>
        <v>0</v>
      </c>
    </row>
    <row r="42" spans="1:169" ht="15" outlineLevel="1" x14ac:dyDescent="0.25">
      <c r="B42" s="67" t="s">
        <v>51</v>
      </c>
      <c r="C42" s="392"/>
      <c r="D42" s="393"/>
      <c r="E42" s="392"/>
      <c r="F42" s="393"/>
      <c r="G42" s="392"/>
      <c r="H42" s="393"/>
      <c r="I42" s="392"/>
      <c r="J42" s="393"/>
      <c r="K42" s="392"/>
      <c r="L42" s="393"/>
      <c r="M42" s="392"/>
      <c r="N42" s="393"/>
      <c r="O42" s="392"/>
      <c r="P42" s="393"/>
      <c r="Q42" s="392"/>
      <c r="R42" s="393"/>
      <c r="S42" s="392"/>
      <c r="T42" s="393"/>
      <c r="U42" s="392"/>
      <c r="V42" s="393"/>
      <c r="W42" s="392"/>
      <c r="X42" s="393"/>
      <c r="Y42" s="392"/>
      <c r="Z42" s="393"/>
      <c r="AA42" s="392"/>
      <c r="AB42" s="393"/>
      <c r="AC42" s="392"/>
      <c r="AD42" s="393"/>
      <c r="AE42" s="392"/>
      <c r="AF42" s="393"/>
      <c r="AG42" s="392"/>
      <c r="AH42" s="393"/>
      <c r="AI42" s="392"/>
      <c r="AJ42" s="393"/>
      <c r="AK42" s="392"/>
      <c r="AL42" s="393"/>
      <c r="AM42" s="392"/>
      <c r="AN42" s="393"/>
      <c r="AO42" s="392"/>
      <c r="AP42" s="393"/>
      <c r="AQ42" s="392"/>
      <c r="AR42" s="393"/>
      <c r="AS42" s="392"/>
      <c r="AT42" s="393"/>
      <c r="AU42" s="392"/>
      <c r="AV42" s="393"/>
      <c r="AW42" s="392"/>
      <c r="AX42" s="393"/>
      <c r="AY42" s="392"/>
      <c r="AZ42" s="393"/>
      <c r="BA42" s="392"/>
      <c r="BB42" s="393"/>
      <c r="BC42" s="392"/>
      <c r="BD42" s="393"/>
      <c r="BE42" s="392"/>
      <c r="BF42" s="393"/>
      <c r="BG42" s="392"/>
      <c r="BH42" s="393"/>
      <c r="BI42" s="392"/>
      <c r="BJ42" s="393"/>
      <c r="BK42" s="392"/>
      <c r="BL42" s="393"/>
      <c r="BM42" s="392"/>
      <c r="BN42" s="393"/>
      <c r="BO42" s="392"/>
      <c r="BP42" s="393"/>
      <c r="BQ42" s="392"/>
      <c r="BR42" s="393"/>
      <c r="BS42" s="392"/>
      <c r="BT42" s="393"/>
      <c r="BU42" s="392"/>
      <c r="BV42" s="393"/>
      <c r="BW42" s="392"/>
      <c r="BX42" s="393"/>
      <c r="BY42" s="392"/>
      <c r="BZ42" s="393"/>
      <c r="CA42" s="392"/>
      <c r="CB42" s="393"/>
      <c r="CC42" s="392"/>
      <c r="CD42" s="393"/>
      <c r="CE42" s="392"/>
      <c r="CF42" s="393"/>
      <c r="CG42" s="392"/>
      <c r="CH42" s="393"/>
      <c r="CI42" s="392"/>
      <c r="CJ42" s="393"/>
      <c r="CK42" s="392"/>
      <c r="CL42" s="393"/>
      <c r="CM42" s="392"/>
      <c r="CN42" s="393"/>
      <c r="CO42" s="392"/>
      <c r="CP42" s="393"/>
      <c r="CQ42" s="392"/>
      <c r="CR42" s="393"/>
      <c r="CS42" s="392"/>
      <c r="CT42" s="393"/>
      <c r="CU42" s="392"/>
      <c r="CV42" s="393"/>
      <c r="CW42" s="392"/>
      <c r="CX42" s="393"/>
      <c r="CY42" s="392"/>
      <c r="CZ42" s="393"/>
      <c r="DA42" s="392"/>
      <c r="DB42" s="393"/>
      <c r="DC42" s="392"/>
      <c r="DD42" s="393"/>
      <c r="DE42" s="392"/>
      <c r="DF42" s="393"/>
      <c r="DG42" s="392"/>
      <c r="DH42" s="393"/>
      <c r="DI42" s="392"/>
      <c r="DJ42" s="393"/>
      <c r="DK42" s="392"/>
      <c r="DL42" s="393"/>
      <c r="DM42" s="392"/>
      <c r="DN42" s="393"/>
      <c r="DO42" s="392"/>
      <c r="DP42" s="393"/>
      <c r="DQ42" s="392"/>
      <c r="DR42" s="393"/>
      <c r="DS42" s="392"/>
      <c r="DT42" s="393"/>
      <c r="DU42" s="392"/>
      <c r="DV42" s="393"/>
      <c r="DW42" s="392"/>
      <c r="DX42" s="393"/>
      <c r="DY42" s="392"/>
      <c r="DZ42" s="393"/>
      <c r="EA42" s="392"/>
      <c r="EB42" s="393"/>
      <c r="EC42" s="392"/>
      <c r="ED42" s="393"/>
      <c r="EE42" s="392"/>
      <c r="EF42" s="393"/>
      <c r="EG42" s="392"/>
      <c r="EH42" s="393"/>
      <c r="EI42" s="186"/>
      <c r="EJ42" s="212"/>
      <c r="EK42" s="186"/>
      <c r="EL42" s="213"/>
      <c r="EM42" s="420"/>
      <c r="EN42" s="421"/>
      <c r="EO42" s="420"/>
      <c r="EP42" s="422"/>
      <c r="EQ42" s="420"/>
      <c r="ER42" s="421"/>
      <c r="ES42" s="420"/>
      <c r="ET42" s="422"/>
      <c r="EU42" s="420"/>
      <c r="EV42" s="421"/>
      <c r="EW42" s="420"/>
      <c r="EX42" s="422"/>
      <c r="EZ42" s="392"/>
      <c r="FA42" s="393"/>
      <c r="FB42" s="392"/>
      <c r="FC42" s="393"/>
      <c r="FE42" s="392"/>
      <c r="FF42" s="393"/>
      <c r="FG42" s="392"/>
      <c r="FH42" s="393"/>
      <c r="FJ42" s="395">
        <f t="shared" si="121"/>
        <v>0</v>
      </c>
      <c r="FK42" s="396">
        <f t="shared" si="122"/>
        <v>0</v>
      </c>
      <c r="FL42" s="395">
        <f t="shared" ref="FL42:FL48" si="123">SUM(CW42,DA42,DE42,DI42,DM42,DQ42,DU42,DY42,EC42,EG42,EK42,EO42)</f>
        <v>0</v>
      </c>
      <c r="FM42" s="396">
        <f t="shared" ref="FM42:FM48" si="124">SUM(CX42,DB42,DF42,DJ42,DN42,DR42,DV42,DZ42,ED42,EH42,EL42,EP42)</f>
        <v>0</v>
      </c>
    </row>
    <row r="43" spans="1:169" outlineLevel="1" x14ac:dyDescent="0.2">
      <c r="B43" s="179" t="s">
        <v>183</v>
      </c>
      <c r="C43" s="392"/>
      <c r="D43" s="393"/>
      <c r="E43" s="392"/>
      <c r="F43" s="393"/>
      <c r="G43" s="392"/>
      <c r="H43" s="393"/>
      <c r="I43" s="392"/>
      <c r="J43" s="393"/>
      <c r="K43" s="392"/>
      <c r="L43" s="393"/>
      <c r="M43" s="392"/>
      <c r="N43" s="393"/>
      <c r="O43" s="392"/>
      <c r="P43" s="393"/>
      <c r="Q43" s="392"/>
      <c r="R43" s="393"/>
      <c r="S43" s="392"/>
      <c r="T43" s="393"/>
      <c r="U43" s="392"/>
      <c r="V43" s="393"/>
      <c r="W43" s="392"/>
      <c r="X43" s="393"/>
      <c r="Y43" s="392"/>
      <c r="Z43" s="393"/>
      <c r="AA43" s="392"/>
      <c r="AB43" s="393"/>
      <c r="AC43" s="392"/>
      <c r="AD43" s="393"/>
      <c r="AE43" s="392"/>
      <c r="AF43" s="393"/>
      <c r="AG43" s="392"/>
      <c r="AH43" s="393"/>
      <c r="AI43" s="392"/>
      <c r="AJ43" s="393"/>
      <c r="AK43" s="392"/>
      <c r="AL43" s="393"/>
      <c r="AM43" s="392"/>
      <c r="AN43" s="393"/>
      <c r="AO43" s="392"/>
      <c r="AP43" s="393"/>
      <c r="AQ43" s="392"/>
      <c r="AR43" s="393"/>
      <c r="AS43" s="392"/>
      <c r="AT43" s="393"/>
      <c r="AU43" s="392"/>
      <c r="AV43" s="393"/>
      <c r="AW43" s="392"/>
      <c r="AX43" s="393"/>
      <c r="AY43" s="392"/>
      <c r="AZ43" s="393"/>
      <c r="BA43" s="392"/>
      <c r="BB43" s="393"/>
      <c r="BC43" s="392"/>
      <c r="BD43" s="393"/>
      <c r="BE43" s="392"/>
      <c r="BF43" s="393"/>
      <c r="BG43" s="392"/>
      <c r="BH43" s="393"/>
      <c r="BI43" s="392"/>
      <c r="BJ43" s="393"/>
      <c r="BK43" s="392"/>
      <c r="BL43" s="393"/>
      <c r="BM43" s="392"/>
      <c r="BN43" s="393"/>
      <c r="BO43" s="392"/>
      <c r="BP43" s="393"/>
      <c r="BQ43" s="392"/>
      <c r="BR43" s="393"/>
      <c r="BS43" s="392"/>
      <c r="BT43" s="393"/>
      <c r="BU43" s="392"/>
      <c r="BV43" s="393"/>
      <c r="BW43" s="392"/>
      <c r="BX43" s="393"/>
      <c r="BY43" s="392"/>
      <c r="BZ43" s="393"/>
      <c r="CA43" s="392"/>
      <c r="CB43" s="393"/>
      <c r="CC43" s="392"/>
      <c r="CD43" s="393"/>
      <c r="CE43" s="392"/>
      <c r="CF43" s="393"/>
      <c r="CG43" s="392"/>
      <c r="CH43" s="393"/>
      <c r="CI43" s="392"/>
      <c r="CJ43" s="393"/>
      <c r="CK43" s="392"/>
      <c r="CL43" s="393"/>
      <c r="CM43" s="392"/>
      <c r="CN43" s="393"/>
      <c r="CO43" s="392"/>
      <c r="CP43" s="393"/>
      <c r="CQ43" s="392"/>
      <c r="CR43" s="393"/>
      <c r="CS43" s="392"/>
      <c r="CT43" s="393"/>
      <c r="CU43" s="392"/>
      <c r="CV43" s="393"/>
      <c r="CW43" s="392"/>
      <c r="CX43" s="393"/>
      <c r="CY43" s="392"/>
      <c r="CZ43" s="393"/>
      <c r="DA43" s="392"/>
      <c r="DB43" s="393"/>
      <c r="DC43" s="392"/>
      <c r="DD43" s="393"/>
      <c r="DE43" s="392"/>
      <c r="DF43" s="393"/>
      <c r="DG43" s="392"/>
      <c r="DH43" s="393"/>
      <c r="DI43" s="392"/>
      <c r="DJ43" s="393"/>
      <c r="DK43" s="392"/>
      <c r="DL43" s="393"/>
      <c r="DM43" s="392"/>
      <c r="DN43" s="393"/>
      <c r="DO43" s="392"/>
      <c r="DP43" s="393"/>
      <c r="DQ43" s="392"/>
      <c r="DR43" s="393"/>
      <c r="DS43" s="392"/>
      <c r="DT43" s="393"/>
      <c r="DU43" s="392"/>
      <c r="DV43" s="393"/>
      <c r="DW43" s="392"/>
      <c r="DX43" s="393"/>
      <c r="DY43" s="392"/>
      <c r="DZ43" s="393"/>
      <c r="EA43" s="392"/>
      <c r="EB43" s="393"/>
      <c r="EC43" s="392"/>
      <c r="ED43" s="393"/>
      <c r="EE43" s="187"/>
      <c r="EF43" s="214"/>
      <c r="EG43" s="187">
        <v>0</v>
      </c>
      <c r="EH43" s="215">
        <v>0</v>
      </c>
      <c r="EI43" s="187">
        <v>3</v>
      </c>
      <c r="EJ43" s="214">
        <v>200164.43</v>
      </c>
      <c r="EK43" s="187">
        <v>1</v>
      </c>
      <c r="EL43" s="215">
        <v>1324.01</v>
      </c>
      <c r="EM43" s="187"/>
      <c r="EN43" s="214"/>
      <c r="EO43" s="187">
        <v>1</v>
      </c>
      <c r="EP43" s="215">
        <v>198.72</v>
      </c>
      <c r="EQ43" s="187"/>
      <c r="ER43" s="214"/>
      <c r="ES43" s="187">
        <v>2</v>
      </c>
      <c r="ET43" s="215">
        <v>918.72</v>
      </c>
      <c r="EU43" s="187">
        <v>1</v>
      </c>
      <c r="EV43" s="214">
        <v>12241.53</v>
      </c>
      <c r="EW43" s="187"/>
      <c r="EX43" s="215"/>
      <c r="EZ43" s="392"/>
      <c r="FA43" s="393"/>
      <c r="FB43" s="392"/>
      <c r="FC43" s="393"/>
      <c r="FE43" s="392"/>
      <c r="FF43" s="393"/>
      <c r="FG43" s="392"/>
      <c r="FH43" s="393"/>
      <c r="FJ43" s="392">
        <f t="shared" si="121"/>
        <v>0.3</v>
      </c>
      <c r="FK43" s="393">
        <f t="shared" si="122"/>
        <v>20016.442999999999</v>
      </c>
      <c r="FL43" s="392">
        <f t="shared" si="123"/>
        <v>2</v>
      </c>
      <c r="FM43" s="393">
        <f t="shared" si="124"/>
        <v>1522.73</v>
      </c>
    </row>
    <row r="44" spans="1:169" ht="15" outlineLevel="1" x14ac:dyDescent="0.25">
      <c r="B44" s="67" t="s">
        <v>184</v>
      </c>
      <c r="C44" s="392"/>
      <c r="D44" s="393"/>
      <c r="E44" s="392"/>
      <c r="F44" s="393"/>
      <c r="G44" s="392"/>
      <c r="H44" s="393"/>
      <c r="I44" s="392"/>
      <c r="J44" s="393"/>
      <c r="K44" s="392"/>
      <c r="L44" s="393"/>
      <c r="M44" s="392"/>
      <c r="N44" s="393"/>
      <c r="O44" s="392"/>
      <c r="P44" s="393"/>
      <c r="Q44" s="392"/>
      <c r="R44" s="393"/>
      <c r="S44" s="392"/>
      <c r="T44" s="393"/>
      <c r="U44" s="392"/>
      <c r="V44" s="393"/>
      <c r="W44" s="392"/>
      <c r="X44" s="393"/>
      <c r="Y44" s="392"/>
      <c r="Z44" s="393"/>
      <c r="AA44" s="392"/>
      <c r="AB44" s="393"/>
      <c r="AC44" s="392"/>
      <c r="AD44" s="393"/>
      <c r="AE44" s="392"/>
      <c r="AF44" s="393"/>
      <c r="AG44" s="392"/>
      <c r="AH44" s="393"/>
      <c r="AI44" s="392"/>
      <c r="AJ44" s="393"/>
      <c r="AK44" s="392"/>
      <c r="AL44" s="393"/>
      <c r="AM44" s="392"/>
      <c r="AN44" s="393"/>
      <c r="AO44" s="392"/>
      <c r="AP44" s="393"/>
      <c r="AQ44" s="392"/>
      <c r="AR44" s="393"/>
      <c r="AS44" s="392"/>
      <c r="AT44" s="393"/>
      <c r="AU44" s="392"/>
      <c r="AV44" s="393"/>
      <c r="AW44" s="392"/>
      <c r="AX44" s="393"/>
      <c r="AY44" s="392"/>
      <c r="AZ44" s="393"/>
      <c r="BA44" s="392"/>
      <c r="BB44" s="393"/>
      <c r="BC44" s="392"/>
      <c r="BD44" s="393"/>
      <c r="BE44" s="392"/>
      <c r="BF44" s="393"/>
      <c r="BG44" s="392"/>
      <c r="BH44" s="393"/>
      <c r="BI44" s="392"/>
      <c r="BJ44" s="393"/>
      <c r="BK44" s="392"/>
      <c r="BL44" s="393"/>
      <c r="BM44" s="392"/>
      <c r="BN44" s="393"/>
      <c r="BO44" s="392"/>
      <c r="BP44" s="393"/>
      <c r="BQ44" s="392"/>
      <c r="BR44" s="393"/>
      <c r="BS44" s="392"/>
      <c r="BT44" s="393"/>
      <c r="BU44" s="392"/>
      <c r="BV44" s="393"/>
      <c r="BW44" s="392"/>
      <c r="BX44" s="393"/>
      <c r="BY44" s="392"/>
      <c r="BZ44" s="393"/>
      <c r="CA44" s="392"/>
      <c r="CB44" s="393"/>
      <c r="CC44" s="392"/>
      <c r="CD44" s="393"/>
      <c r="CE44" s="392"/>
      <c r="CF44" s="393"/>
      <c r="CG44" s="392"/>
      <c r="CH44" s="393"/>
      <c r="CI44" s="392"/>
      <c r="CJ44" s="393"/>
      <c r="CK44" s="392"/>
      <c r="CL44" s="393"/>
      <c r="CM44" s="392"/>
      <c r="CN44" s="393"/>
      <c r="CO44" s="392"/>
      <c r="CP44" s="393"/>
      <c r="CQ44" s="392"/>
      <c r="CR44" s="393"/>
      <c r="CS44" s="392"/>
      <c r="CT44" s="393"/>
      <c r="CU44" s="392"/>
      <c r="CV44" s="393"/>
      <c r="CW44" s="392"/>
      <c r="CX44" s="393"/>
      <c r="CY44" s="392"/>
      <c r="CZ44" s="393"/>
      <c r="DA44" s="392"/>
      <c r="DB44" s="393"/>
      <c r="DC44" s="392"/>
      <c r="DD44" s="393"/>
      <c r="DE44" s="392"/>
      <c r="DF44" s="393"/>
      <c r="DG44" s="392"/>
      <c r="DH44" s="393"/>
      <c r="DI44" s="392"/>
      <c r="DJ44" s="393"/>
      <c r="DK44" s="392"/>
      <c r="DL44" s="393"/>
      <c r="DM44" s="392"/>
      <c r="DN44" s="393"/>
      <c r="DO44" s="392"/>
      <c r="DP44" s="393"/>
      <c r="DQ44" s="392"/>
      <c r="DR44" s="393"/>
      <c r="DS44" s="392"/>
      <c r="DT44" s="393"/>
      <c r="DU44" s="392"/>
      <c r="DV44" s="393"/>
      <c r="DW44" s="392"/>
      <c r="DX44" s="393"/>
      <c r="DY44" s="392"/>
      <c r="DZ44" s="393"/>
      <c r="EA44" s="392"/>
      <c r="EB44" s="393"/>
      <c r="EC44" s="392"/>
      <c r="ED44" s="393"/>
      <c r="EE44" s="186"/>
      <c r="EF44" s="212"/>
      <c r="EG44" s="186"/>
      <c r="EH44" s="213"/>
      <c r="EI44" s="186"/>
      <c r="EJ44" s="212"/>
      <c r="EK44" s="186">
        <v>1</v>
      </c>
      <c r="EL44" s="213">
        <v>1324.01</v>
      </c>
      <c r="EM44" s="420"/>
      <c r="EN44" s="421"/>
      <c r="EO44" s="420">
        <v>1</v>
      </c>
      <c r="EP44" s="422">
        <v>198.72</v>
      </c>
      <c r="EQ44" s="420"/>
      <c r="ER44" s="421"/>
      <c r="ES44" s="420">
        <v>2</v>
      </c>
      <c r="ET44" s="422">
        <v>918.72</v>
      </c>
      <c r="EU44" s="420"/>
      <c r="EV44" s="421"/>
      <c r="EW44" s="420"/>
      <c r="EX44" s="422"/>
      <c r="EZ44" s="392"/>
      <c r="FA44" s="393"/>
      <c r="FB44" s="392"/>
      <c r="FC44" s="393"/>
      <c r="FE44" s="392"/>
      <c r="FF44" s="393"/>
      <c r="FG44" s="392"/>
      <c r="FH44" s="393"/>
      <c r="FJ44" s="395">
        <f t="shared" si="121"/>
        <v>0</v>
      </c>
      <c r="FK44" s="396">
        <f t="shared" si="122"/>
        <v>0</v>
      </c>
      <c r="FL44" s="395">
        <f t="shared" si="123"/>
        <v>2</v>
      </c>
      <c r="FM44" s="396">
        <f t="shared" si="124"/>
        <v>1522.73</v>
      </c>
    </row>
    <row r="45" spans="1:169" ht="15" outlineLevel="1" x14ac:dyDescent="0.25">
      <c r="B45" s="67" t="s">
        <v>185</v>
      </c>
      <c r="C45" s="392"/>
      <c r="D45" s="393"/>
      <c r="E45" s="392"/>
      <c r="F45" s="393"/>
      <c r="G45" s="392"/>
      <c r="H45" s="393"/>
      <c r="I45" s="392"/>
      <c r="J45" s="393"/>
      <c r="K45" s="392"/>
      <c r="L45" s="393"/>
      <c r="M45" s="392"/>
      <c r="N45" s="393"/>
      <c r="O45" s="392"/>
      <c r="P45" s="393"/>
      <c r="Q45" s="392"/>
      <c r="R45" s="393"/>
      <c r="S45" s="392"/>
      <c r="T45" s="393"/>
      <c r="U45" s="392"/>
      <c r="V45" s="393"/>
      <c r="W45" s="392"/>
      <c r="X45" s="393"/>
      <c r="Y45" s="392"/>
      <c r="Z45" s="393"/>
      <c r="AA45" s="392"/>
      <c r="AB45" s="393"/>
      <c r="AC45" s="392"/>
      <c r="AD45" s="393"/>
      <c r="AE45" s="392"/>
      <c r="AF45" s="393"/>
      <c r="AG45" s="392"/>
      <c r="AH45" s="393"/>
      <c r="AI45" s="392"/>
      <c r="AJ45" s="393"/>
      <c r="AK45" s="392"/>
      <c r="AL45" s="393"/>
      <c r="AM45" s="392"/>
      <c r="AN45" s="393"/>
      <c r="AO45" s="392"/>
      <c r="AP45" s="393"/>
      <c r="AQ45" s="392"/>
      <c r="AR45" s="393"/>
      <c r="AS45" s="392"/>
      <c r="AT45" s="393"/>
      <c r="AU45" s="392"/>
      <c r="AV45" s="393"/>
      <c r="AW45" s="392"/>
      <c r="AX45" s="393"/>
      <c r="AY45" s="392"/>
      <c r="AZ45" s="393"/>
      <c r="BA45" s="392"/>
      <c r="BB45" s="393"/>
      <c r="BC45" s="392"/>
      <c r="BD45" s="393"/>
      <c r="BE45" s="392"/>
      <c r="BF45" s="393"/>
      <c r="BG45" s="392"/>
      <c r="BH45" s="393"/>
      <c r="BI45" s="392"/>
      <c r="BJ45" s="393"/>
      <c r="BK45" s="392"/>
      <c r="BL45" s="393"/>
      <c r="BM45" s="392"/>
      <c r="BN45" s="393"/>
      <c r="BO45" s="392"/>
      <c r="BP45" s="393"/>
      <c r="BQ45" s="392"/>
      <c r="BR45" s="393"/>
      <c r="BS45" s="392"/>
      <c r="BT45" s="393"/>
      <c r="BU45" s="392"/>
      <c r="BV45" s="393"/>
      <c r="BW45" s="392"/>
      <c r="BX45" s="393"/>
      <c r="BY45" s="392"/>
      <c r="BZ45" s="393"/>
      <c r="CA45" s="392"/>
      <c r="CB45" s="393"/>
      <c r="CC45" s="392"/>
      <c r="CD45" s="393"/>
      <c r="CE45" s="392"/>
      <c r="CF45" s="393"/>
      <c r="CG45" s="392"/>
      <c r="CH45" s="393"/>
      <c r="CI45" s="392"/>
      <c r="CJ45" s="393"/>
      <c r="CK45" s="392"/>
      <c r="CL45" s="393"/>
      <c r="CM45" s="392"/>
      <c r="CN45" s="393"/>
      <c r="CO45" s="392"/>
      <c r="CP45" s="393"/>
      <c r="CQ45" s="392"/>
      <c r="CR45" s="393"/>
      <c r="CS45" s="392"/>
      <c r="CT45" s="393"/>
      <c r="CU45" s="392"/>
      <c r="CV45" s="393"/>
      <c r="CW45" s="392"/>
      <c r="CX45" s="393"/>
      <c r="CY45" s="392"/>
      <c r="CZ45" s="393"/>
      <c r="DA45" s="392"/>
      <c r="DB45" s="393"/>
      <c r="DC45" s="392"/>
      <c r="DD45" s="393"/>
      <c r="DE45" s="392"/>
      <c r="DF45" s="393"/>
      <c r="DG45" s="392"/>
      <c r="DH45" s="393"/>
      <c r="DI45" s="392"/>
      <c r="DJ45" s="393"/>
      <c r="DK45" s="392"/>
      <c r="DL45" s="393"/>
      <c r="DM45" s="392"/>
      <c r="DN45" s="393"/>
      <c r="DO45" s="392"/>
      <c r="DP45" s="393"/>
      <c r="DQ45" s="392"/>
      <c r="DR45" s="393"/>
      <c r="DS45" s="392"/>
      <c r="DT45" s="393"/>
      <c r="DU45" s="392"/>
      <c r="DV45" s="393"/>
      <c r="DW45" s="392"/>
      <c r="DX45" s="393"/>
      <c r="DY45" s="392"/>
      <c r="DZ45" s="393"/>
      <c r="EA45" s="392"/>
      <c r="EB45" s="393"/>
      <c r="EC45" s="392"/>
      <c r="ED45" s="393"/>
      <c r="EE45" s="186"/>
      <c r="EF45" s="212"/>
      <c r="EG45" s="186"/>
      <c r="EH45" s="213"/>
      <c r="EI45" s="186"/>
      <c r="EJ45" s="212"/>
      <c r="EK45" s="186"/>
      <c r="EL45" s="213"/>
      <c r="EM45" s="420"/>
      <c r="EN45" s="421"/>
      <c r="EO45" s="420"/>
      <c r="EP45" s="422"/>
      <c r="EQ45" s="420"/>
      <c r="ER45" s="421"/>
      <c r="ES45" s="420"/>
      <c r="ET45" s="422"/>
      <c r="EU45" s="420"/>
      <c r="EV45" s="421"/>
      <c r="EW45" s="420"/>
      <c r="EX45" s="422"/>
      <c r="EZ45" s="392"/>
      <c r="FA45" s="393"/>
      <c r="FB45" s="392"/>
      <c r="FC45" s="393"/>
      <c r="FE45" s="392"/>
      <c r="FF45" s="393"/>
      <c r="FG45" s="392"/>
      <c r="FH45" s="393"/>
      <c r="FJ45" s="395">
        <f t="shared" si="121"/>
        <v>0</v>
      </c>
      <c r="FK45" s="396">
        <f t="shared" si="122"/>
        <v>0</v>
      </c>
      <c r="FL45" s="395">
        <f t="shared" si="123"/>
        <v>0</v>
      </c>
      <c r="FM45" s="396">
        <f t="shared" si="124"/>
        <v>0</v>
      </c>
    </row>
    <row r="46" spans="1:169" outlineLevel="1" x14ac:dyDescent="0.2">
      <c r="B46" s="179" t="s">
        <v>186</v>
      </c>
      <c r="C46" s="392"/>
      <c r="D46" s="393"/>
      <c r="E46" s="392"/>
      <c r="F46" s="393"/>
      <c r="G46" s="392"/>
      <c r="H46" s="393"/>
      <c r="I46" s="392"/>
      <c r="J46" s="393"/>
      <c r="K46" s="392"/>
      <c r="L46" s="393"/>
      <c r="M46" s="392"/>
      <c r="N46" s="393"/>
      <c r="O46" s="392"/>
      <c r="P46" s="393"/>
      <c r="Q46" s="392"/>
      <c r="R46" s="393"/>
      <c r="S46" s="392"/>
      <c r="T46" s="393"/>
      <c r="U46" s="392"/>
      <c r="V46" s="393"/>
      <c r="W46" s="392"/>
      <c r="X46" s="393"/>
      <c r="Y46" s="392"/>
      <c r="Z46" s="393"/>
      <c r="AA46" s="392"/>
      <c r="AB46" s="393"/>
      <c r="AC46" s="392"/>
      <c r="AD46" s="393"/>
      <c r="AE46" s="392"/>
      <c r="AF46" s="393"/>
      <c r="AG46" s="392"/>
      <c r="AH46" s="393"/>
      <c r="AI46" s="392"/>
      <c r="AJ46" s="393"/>
      <c r="AK46" s="392"/>
      <c r="AL46" s="393"/>
      <c r="AM46" s="392"/>
      <c r="AN46" s="393"/>
      <c r="AO46" s="392"/>
      <c r="AP46" s="393"/>
      <c r="AQ46" s="392"/>
      <c r="AR46" s="393"/>
      <c r="AS46" s="392"/>
      <c r="AT46" s="393"/>
      <c r="AU46" s="392"/>
      <c r="AV46" s="393"/>
      <c r="AW46" s="392"/>
      <c r="AX46" s="393"/>
      <c r="AY46" s="392"/>
      <c r="AZ46" s="393"/>
      <c r="BA46" s="392"/>
      <c r="BB46" s="393"/>
      <c r="BC46" s="392"/>
      <c r="BD46" s="393"/>
      <c r="BE46" s="392"/>
      <c r="BF46" s="393"/>
      <c r="BG46" s="392"/>
      <c r="BH46" s="393"/>
      <c r="BI46" s="392"/>
      <c r="BJ46" s="393"/>
      <c r="BK46" s="392"/>
      <c r="BL46" s="393"/>
      <c r="BM46" s="392"/>
      <c r="BN46" s="393"/>
      <c r="BO46" s="392"/>
      <c r="BP46" s="393"/>
      <c r="BQ46" s="392"/>
      <c r="BR46" s="393"/>
      <c r="BS46" s="392"/>
      <c r="BT46" s="393"/>
      <c r="BU46" s="392"/>
      <c r="BV46" s="393"/>
      <c r="BW46" s="392"/>
      <c r="BX46" s="393"/>
      <c r="BY46" s="392"/>
      <c r="BZ46" s="393"/>
      <c r="CA46" s="392"/>
      <c r="CB46" s="393"/>
      <c r="CC46" s="392"/>
      <c r="CD46" s="393"/>
      <c r="CE46" s="392"/>
      <c r="CF46" s="393"/>
      <c r="CG46" s="392"/>
      <c r="CH46" s="393"/>
      <c r="CI46" s="392"/>
      <c r="CJ46" s="393"/>
      <c r="CK46" s="392"/>
      <c r="CL46" s="393"/>
      <c r="CM46" s="392"/>
      <c r="CN46" s="393"/>
      <c r="CO46" s="392"/>
      <c r="CP46" s="393"/>
      <c r="CQ46" s="392"/>
      <c r="CR46" s="393"/>
      <c r="CS46" s="392"/>
      <c r="CT46" s="393"/>
      <c r="CU46" s="392"/>
      <c r="CV46" s="393"/>
      <c r="CW46" s="392"/>
      <c r="CX46" s="393"/>
      <c r="CY46" s="392"/>
      <c r="CZ46" s="393"/>
      <c r="DA46" s="392"/>
      <c r="DB46" s="393"/>
      <c r="DC46" s="392"/>
      <c r="DD46" s="393"/>
      <c r="DE46" s="392"/>
      <c r="DF46" s="393"/>
      <c r="DG46" s="392"/>
      <c r="DH46" s="393"/>
      <c r="DI46" s="392"/>
      <c r="DJ46" s="393"/>
      <c r="DK46" s="392"/>
      <c r="DL46" s="393"/>
      <c r="DM46" s="392"/>
      <c r="DN46" s="393"/>
      <c r="DO46" s="392"/>
      <c r="DP46" s="393"/>
      <c r="DQ46" s="392"/>
      <c r="DR46" s="393"/>
      <c r="DS46" s="392"/>
      <c r="DT46" s="393"/>
      <c r="DU46" s="392"/>
      <c r="DV46" s="393"/>
      <c r="DW46" s="392"/>
      <c r="DX46" s="393"/>
      <c r="DY46" s="392"/>
      <c r="DZ46" s="393"/>
      <c r="EA46" s="392"/>
      <c r="EB46" s="393"/>
      <c r="EC46" s="392"/>
      <c r="ED46" s="393"/>
      <c r="EE46" s="187">
        <v>5907</v>
      </c>
      <c r="EF46" s="214">
        <v>172625803.95999953</v>
      </c>
      <c r="EG46" s="187">
        <v>82</v>
      </c>
      <c r="EH46" s="215">
        <v>112325.52</v>
      </c>
      <c r="EI46" s="187">
        <v>5725</v>
      </c>
      <c r="EJ46" s="214">
        <v>166712618.48999992</v>
      </c>
      <c r="EK46" s="187">
        <v>204</v>
      </c>
      <c r="EL46" s="215">
        <v>153737.98999999996</v>
      </c>
      <c r="EM46" s="187">
        <v>5624</v>
      </c>
      <c r="EN46" s="214">
        <v>163844428.40000024</v>
      </c>
      <c r="EO46" s="187">
        <v>220</v>
      </c>
      <c r="EP46" s="215">
        <v>120265.49</v>
      </c>
      <c r="EQ46" s="187">
        <v>5523</v>
      </c>
      <c r="ER46" s="214">
        <v>158956874.91000006</v>
      </c>
      <c r="ES46" s="187">
        <v>175</v>
      </c>
      <c r="ET46" s="215">
        <v>78865.00999999998</v>
      </c>
      <c r="EU46" s="187">
        <v>5324</v>
      </c>
      <c r="EV46" s="214">
        <v>155080982.04000005</v>
      </c>
      <c r="EW46" s="187">
        <v>154</v>
      </c>
      <c r="EX46" s="215">
        <v>76212.710000000006</v>
      </c>
      <c r="EZ46" s="392"/>
      <c r="FA46" s="393"/>
      <c r="FB46" s="392"/>
      <c r="FC46" s="393"/>
      <c r="FE46" s="392"/>
      <c r="FF46" s="393"/>
      <c r="FG46" s="392"/>
      <c r="FH46" s="393"/>
      <c r="FJ46" s="392">
        <f t="shared" si="121"/>
        <v>1725.6</v>
      </c>
      <c r="FK46" s="393">
        <f t="shared" si="122"/>
        <v>50318285.084999964</v>
      </c>
      <c r="FL46" s="392">
        <f t="shared" si="123"/>
        <v>506</v>
      </c>
      <c r="FM46" s="393">
        <f t="shared" si="124"/>
        <v>386328.99999999994</v>
      </c>
    </row>
    <row r="47" spans="1:169" ht="15" outlineLevel="1" x14ac:dyDescent="0.25">
      <c r="B47" s="67" t="s">
        <v>187</v>
      </c>
      <c r="C47" s="392"/>
      <c r="D47" s="393"/>
      <c r="E47" s="392"/>
      <c r="F47" s="393"/>
      <c r="G47" s="392"/>
      <c r="H47" s="393"/>
      <c r="I47" s="392"/>
      <c r="J47" s="393"/>
      <c r="K47" s="392"/>
      <c r="L47" s="393"/>
      <c r="M47" s="392"/>
      <c r="N47" s="393"/>
      <c r="O47" s="392"/>
      <c r="P47" s="393"/>
      <c r="Q47" s="392"/>
      <c r="R47" s="393"/>
      <c r="S47" s="392"/>
      <c r="T47" s="393"/>
      <c r="U47" s="392"/>
      <c r="V47" s="393"/>
      <c r="W47" s="392"/>
      <c r="X47" s="393"/>
      <c r="Y47" s="392"/>
      <c r="Z47" s="393"/>
      <c r="AA47" s="392"/>
      <c r="AB47" s="393"/>
      <c r="AC47" s="392"/>
      <c r="AD47" s="393"/>
      <c r="AE47" s="392"/>
      <c r="AF47" s="393"/>
      <c r="AG47" s="392"/>
      <c r="AH47" s="393"/>
      <c r="AI47" s="392"/>
      <c r="AJ47" s="393"/>
      <c r="AK47" s="392"/>
      <c r="AL47" s="393"/>
      <c r="AM47" s="392"/>
      <c r="AN47" s="393"/>
      <c r="AO47" s="392"/>
      <c r="AP47" s="393"/>
      <c r="AQ47" s="392"/>
      <c r="AR47" s="393"/>
      <c r="AS47" s="392"/>
      <c r="AT47" s="393"/>
      <c r="AU47" s="392"/>
      <c r="AV47" s="393"/>
      <c r="AW47" s="392"/>
      <c r="AX47" s="393"/>
      <c r="AY47" s="392"/>
      <c r="AZ47" s="393"/>
      <c r="BA47" s="392"/>
      <c r="BB47" s="393"/>
      <c r="BC47" s="392"/>
      <c r="BD47" s="393"/>
      <c r="BE47" s="392"/>
      <c r="BF47" s="393"/>
      <c r="BG47" s="392"/>
      <c r="BH47" s="393"/>
      <c r="BI47" s="392"/>
      <c r="BJ47" s="393"/>
      <c r="BK47" s="392"/>
      <c r="BL47" s="393"/>
      <c r="BM47" s="392"/>
      <c r="BN47" s="393"/>
      <c r="BO47" s="392"/>
      <c r="BP47" s="393"/>
      <c r="BQ47" s="392"/>
      <c r="BR47" s="393"/>
      <c r="BS47" s="392"/>
      <c r="BT47" s="393"/>
      <c r="BU47" s="392"/>
      <c r="BV47" s="393"/>
      <c r="BW47" s="392"/>
      <c r="BX47" s="393"/>
      <c r="BY47" s="392"/>
      <c r="BZ47" s="393"/>
      <c r="CA47" s="392"/>
      <c r="CB47" s="393"/>
      <c r="CC47" s="392"/>
      <c r="CD47" s="393"/>
      <c r="CE47" s="392"/>
      <c r="CF47" s="393"/>
      <c r="CG47" s="392"/>
      <c r="CH47" s="393"/>
      <c r="CI47" s="392"/>
      <c r="CJ47" s="393"/>
      <c r="CK47" s="392"/>
      <c r="CL47" s="393"/>
      <c r="CM47" s="392"/>
      <c r="CN47" s="393"/>
      <c r="CO47" s="392"/>
      <c r="CP47" s="393"/>
      <c r="CQ47" s="392"/>
      <c r="CR47" s="393"/>
      <c r="CS47" s="392"/>
      <c r="CT47" s="393"/>
      <c r="CU47" s="392"/>
      <c r="CV47" s="393"/>
      <c r="CW47" s="392"/>
      <c r="CX47" s="393"/>
      <c r="CY47" s="392"/>
      <c r="CZ47" s="393"/>
      <c r="DA47" s="392"/>
      <c r="DB47" s="393"/>
      <c r="DC47" s="392"/>
      <c r="DD47" s="393"/>
      <c r="DE47" s="392"/>
      <c r="DF47" s="393"/>
      <c r="DG47" s="392"/>
      <c r="DH47" s="393"/>
      <c r="DI47" s="392"/>
      <c r="DJ47" s="393"/>
      <c r="DK47" s="392"/>
      <c r="DL47" s="393"/>
      <c r="DM47" s="392"/>
      <c r="DN47" s="393"/>
      <c r="DO47" s="392"/>
      <c r="DP47" s="393"/>
      <c r="DQ47" s="392"/>
      <c r="DR47" s="393"/>
      <c r="DS47" s="392"/>
      <c r="DT47" s="393"/>
      <c r="DU47" s="392"/>
      <c r="DV47" s="393"/>
      <c r="DW47" s="392"/>
      <c r="DX47" s="393"/>
      <c r="DY47" s="392"/>
      <c r="DZ47" s="393"/>
      <c r="EA47" s="392"/>
      <c r="EB47" s="393"/>
      <c r="EC47" s="392"/>
      <c r="ED47" s="393"/>
      <c r="EE47" s="186"/>
      <c r="EF47" s="212"/>
      <c r="EG47" s="186">
        <v>71</v>
      </c>
      <c r="EH47" s="213">
        <v>43504.19</v>
      </c>
      <c r="EI47" s="186"/>
      <c r="EJ47" s="212"/>
      <c r="EK47" s="186">
        <v>200</v>
      </c>
      <c r="EL47" s="213">
        <v>143595.65999999997</v>
      </c>
      <c r="EM47" s="420"/>
      <c r="EN47" s="421"/>
      <c r="EO47" s="420">
        <v>217</v>
      </c>
      <c r="EP47" s="422">
        <v>105671.16</v>
      </c>
      <c r="EQ47" s="420"/>
      <c r="ER47" s="421"/>
      <c r="ES47" s="420">
        <v>174</v>
      </c>
      <c r="ET47" s="422">
        <v>76865.00999999998</v>
      </c>
      <c r="EU47" s="420"/>
      <c r="EV47" s="421"/>
      <c r="EW47" s="420">
        <v>152</v>
      </c>
      <c r="EX47" s="422">
        <v>72195.470000000016</v>
      </c>
      <c r="EZ47" s="392"/>
      <c r="FA47" s="393"/>
      <c r="FB47" s="392"/>
      <c r="FC47" s="393"/>
      <c r="FE47" s="392"/>
      <c r="FF47" s="393"/>
      <c r="FG47" s="392"/>
      <c r="FH47" s="393"/>
      <c r="FJ47" s="395">
        <f t="shared" si="121"/>
        <v>0</v>
      </c>
      <c r="FK47" s="396">
        <f t="shared" si="122"/>
        <v>0</v>
      </c>
      <c r="FL47" s="395">
        <f t="shared" si="123"/>
        <v>488</v>
      </c>
      <c r="FM47" s="396">
        <f t="shared" si="124"/>
        <v>292771.01</v>
      </c>
    </row>
    <row r="48" spans="1:169" ht="15" outlineLevel="1" x14ac:dyDescent="0.25">
      <c r="B48" s="67" t="s">
        <v>188</v>
      </c>
      <c r="C48" s="392"/>
      <c r="D48" s="393"/>
      <c r="E48" s="392"/>
      <c r="F48" s="393"/>
      <c r="G48" s="392"/>
      <c r="H48" s="393"/>
      <c r="I48" s="392"/>
      <c r="J48" s="393"/>
      <c r="K48" s="392"/>
      <c r="L48" s="393"/>
      <c r="M48" s="392"/>
      <c r="N48" s="393"/>
      <c r="O48" s="392"/>
      <c r="P48" s="393"/>
      <c r="Q48" s="392"/>
      <c r="R48" s="393"/>
      <c r="S48" s="392"/>
      <c r="T48" s="393"/>
      <c r="U48" s="392"/>
      <c r="V48" s="393"/>
      <c r="W48" s="392"/>
      <c r="X48" s="393"/>
      <c r="Y48" s="392"/>
      <c r="Z48" s="393"/>
      <c r="AA48" s="392"/>
      <c r="AB48" s="393"/>
      <c r="AC48" s="392"/>
      <c r="AD48" s="393"/>
      <c r="AE48" s="392"/>
      <c r="AF48" s="393"/>
      <c r="AG48" s="392"/>
      <c r="AH48" s="393"/>
      <c r="AI48" s="392"/>
      <c r="AJ48" s="393"/>
      <c r="AK48" s="392"/>
      <c r="AL48" s="393"/>
      <c r="AM48" s="392"/>
      <c r="AN48" s="393"/>
      <c r="AO48" s="392"/>
      <c r="AP48" s="393"/>
      <c r="AQ48" s="392"/>
      <c r="AR48" s="393"/>
      <c r="AS48" s="392"/>
      <c r="AT48" s="393"/>
      <c r="AU48" s="392"/>
      <c r="AV48" s="393"/>
      <c r="AW48" s="392"/>
      <c r="AX48" s="393"/>
      <c r="AY48" s="392"/>
      <c r="AZ48" s="393"/>
      <c r="BA48" s="392"/>
      <c r="BB48" s="393"/>
      <c r="BC48" s="392"/>
      <c r="BD48" s="393"/>
      <c r="BE48" s="392"/>
      <c r="BF48" s="393"/>
      <c r="BG48" s="392"/>
      <c r="BH48" s="393"/>
      <c r="BI48" s="392"/>
      <c r="BJ48" s="393"/>
      <c r="BK48" s="392"/>
      <c r="BL48" s="393"/>
      <c r="BM48" s="392"/>
      <c r="BN48" s="393"/>
      <c r="BO48" s="392"/>
      <c r="BP48" s="393"/>
      <c r="BQ48" s="392"/>
      <c r="BR48" s="393"/>
      <c r="BS48" s="392"/>
      <c r="BT48" s="393"/>
      <c r="BU48" s="392"/>
      <c r="BV48" s="393"/>
      <c r="BW48" s="392"/>
      <c r="BX48" s="393"/>
      <c r="BY48" s="392"/>
      <c r="BZ48" s="393"/>
      <c r="CA48" s="392"/>
      <c r="CB48" s="393"/>
      <c r="CC48" s="392"/>
      <c r="CD48" s="393"/>
      <c r="CE48" s="392"/>
      <c r="CF48" s="393"/>
      <c r="CG48" s="392"/>
      <c r="CH48" s="393"/>
      <c r="CI48" s="392"/>
      <c r="CJ48" s="393"/>
      <c r="CK48" s="392"/>
      <c r="CL48" s="393"/>
      <c r="CM48" s="392"/>
      <c r="CN48" s="393"/>
      <c r="CO48" s="392"/>
      <c r="CP48" s="393"/>
      <c r="CQ48" s="392"/>
      <c r="CR48" s="393"/>
      <c r="CS48" s="392"/>
      <c r="CT48" s="393"/>
      <c r="CU48" s="392"/>
      <c r="CV48" s="393"/>
      <c r="CW48" s="392"/>
      <c r="CX48" s="393"/>
      <c r="CY48" s="392"/>
      <c r="CZ48" s="393"/>
      <c r="DA48" s="392"/>
      <c r="DB48" s="393"/>
      <c r="DC48" s="392"/>
      <c r="DD48" s="393"/>
      <c r="DE48" s="392"/>
      <c r="DF48" s="393"/>
      <c r="DG48" s="392"/>
      <c r="DH48" s="393"/>
      <c r="DI48" s="392"/>
      <c r="DJ48" s="393"/>
      <c r="DK48" s="392"/>
      <c r="DL48" s="393"/>
      <c r="DM48" s="392"/>
      <c r="DN48" s="393"/>
      <c r="DO48" s="392"/>
      <c r="DP48" s="393"/>
      <c r="DQ48" s="392"/>
      <c r="DR48" s="393"/>
      <c r="DS48" s="392"/>
      <c r="DT48" s="393"/>
      <c r="DU48" s="392"/>
      <c r="DV48" s="393"/>
      <c r="DW48" s="392"/>
      <c r="DX48" s="393"/>
      <c r="DY48" s="392"/>
      <c r="DZ48" s="393"/>
      <c r="EA48" s="392"/>
      <c r="EB48" s="393"/>
      <c r="EC48" s="392"/>
      <c r="ED48" s="393"/>
      <c r="EE48" s="186"/>
      <c r="EF48" s="212"/>
      <c r="EG48" s="186">
        <v>11</v>
      </c>
      <c r="EH48" s="213">
        <v>68821.33</v>
      </c>
      <c r="EI48" s="186"/>
      <c r="EJ48" s="212"/>
      <c r="EK48" s="186">
        <v>4</v>
      </c>
      <c r="EL48" s="213">
        <v>10142.33</v>
      </c>
      <c r="EM48" s="420"/>
      <c r="EN48" s="421"/>
      <c r="EO48" s="420">
        <v>3</v>
      </c>
      <c r="EP48" s="422">
        <v>14594.33</v>
      </c>
      <c r="EQ48" s="420"/>
      <c r="ER48" s="421"/>
      <c r="ES48" s="420">
        <v>1</v>
      </c>
      <c r="ET48" s="422">
        <v>2000</v>
      </c>
      <c r="EU48" s="420"/>
      <c r="EV48" s="421"/>
      <c r="EW48" s="420">
        <v>2</v>
      </c>
      <c r="EX48" s="422">
        <v>4017.24</v>
      </c>
      <c r="EZ48" s="392"/>
      <c r="FA48" s="393"/>
      <c r="FB48" s="392"/>
      <c r="FC48" s="393"/>
      <c r="FE48" s="392"/>
      <c r="FF48" s="393"/>
      <c r="FG48" s="392"/>
      <c r="FH48" s="393"/>
      <c r="FJ48" s="395">
        <f t="shared" si="121"/>
        <v>0</v>
      </c>
      <c r="FK48" s="396">
        <f t="shared" si="122"/>
        <v>0</v>
      </c>
      <c r="FL48" s="395">
        <f t="shared" si="123"/>
        <v>18</v>
      </c>
      <c r="FM48" s="396">
        <f t="shared" si="124"/>
        <v>93557.99</v>
      </c>
    </row>
    <row r="49" spans="1:169" x14ac:dyDescent="0.2">
      <c r="A49" s="189" t="s">
        <v>292</v>
      </c>
      <c r="B49" s="189"/>
      <c r="C49" s="188"/>
      <c r="D49" s="216"/>
      <c r="E49" s="188"/>
      <c r="F49" s="216"/>
      <c r="G49" s="188"/>
      <c r="H49" s="216"/>
      <c r="I49" s="188"/>
      <c r="J49" s="216"/>
      <c r="K49" s="188"/>
      <c r="L49" s="216"/>
      <c r="M49" s="188"/>
      <c r="N49" s="216"/>
      <c r="O49" s="188"/>
      <c r="P49" s="216"/>
      <c r="Q49" s="188"/>
      <c r="R49" s="216"/>
      <c r="S49" s="188"/>
      <c r="T49" s="216"/>
      <c r="U49" s="188"/>
      <c r="V49" s="216"/>
      <c r="W49" s="188"/>
      <c r="X49" s="216"/>
      <c r="Y49" s="188"/>
      <c r="Z49" s="216"/>
      <c r="AA49" s="188"/>
      <c r="AB49" s="216"/>
      <c r="AC49" s="188"/>
      <c r="AD49" s="216"/>
      <c r="AE49" s="188"/>
      <c r="AF49" s="216"/>
      <c r="AG49" s="188"/>
      <c r="AH49" s="216"/>
      <c r="AI49" s="188"/>
      <c r="AJ49" s="216"/>
      <c r="AK49" s="188"/>
      <c r="AL49" s="216"/>
      <c r="AM49" s="188"/>
      <c r="AN49" s="216"/>
      <c r="AO49" s="188"/>
      <c r="AP49" s="216"/>
      <c r="AQ49" s="188"/>
      <c r="AR49" s="216"/>
      <c r="AS49" s="188"/>
      <c r="AT49" s="216"/>
      <c r="AU49" s="188"/>
      <c r="AV49" s="216"/>
      <c r="AW49" s="188"/>
      <c r="AX49" s="216"/>
      <c r="AY49" s="188"/>
      <c r="AZ49" s="216"/>
      <c r="BA49" s="188"/>
      <c r="BB49" s="216"/>
      <c r="BC49" s="188"/>
      <c r="BD49" s="216"/>
      <c r="BE49" s="188"/>
      <c r="BF49" s="216"/>
      <c r="BG49" s="188"/>
      <c r="BH49" s="216"/>
      <c r="BI49" s="188"/>
      <c r="BJ49" s="216"/>
      <c r="BK49" s="188"/>
      <c r="BL49" s="216"/>
      <c r="BM49" s="188"/>
      <c r="BN49" s="216"/>
      <c r="BO49" s="188"/>
      <c r="BP49" s="216"/>
      <c r="BQ49" s="188"/>
      <c r="BR49" s="216"/>
      <c r="BS49" s="188"/>
      <c r="BT49" s="216"/>
      <c r="BU49" s="188"/>
      <c r="BV49" s="216"/>
      <c r="BW49" s="188"/>
      <c r="BX49" s="216"/>
      <c r="BY49" s="188"/>
      <c r="BZ49" s="216"/>
      <c r="CA49" s="188"/>
      <c r="CB49" s="216"/>
      <c r="CC49" s="188"/>
      <c r="CD49" s="216"/>
      <c r="CE49" s="188"/>
      <c r="CF49" s="216"/>
      <c r="CG49" s="188"/>
      <c r="CH49" s="216"/>
      <c r="CI49" s="188"/>
      <c r="CJ49" s="216"/>
      <c r="CK49" s="188"/>
      <c r="CL49" s="216"/>
      <c r="CM49" s="188"/>
      <c r="CN49" s="216"/>
      <c r="CO49" s="188"/>
      <c r="CP49" s="216"/>
      <c r="CQ49" s="188"/>
      <c r="CR49" s="216"/>
      <c r="CS49" s="188"/>
      <c r="CT49" s="216"/>
      <c r="CU49" s="188"/>
      <c r="CV49" s="216"/>
      <c r="CW49" s="188"/>
      <c r="CX49" s="216"/>
      <c r="CY49" s="188"/>
      <c r="CZ49" s="216"/>
      <c r="DA49" s="188"/>
      <c r="DB49" s="216"/>
      <c r="DC49" s="188"/>
      <c r="DD49" s="216"/>
      <c r="DE49" s="188"/>
      <c r="DF49" s="216"/>
      <c r="DG49" s="188"/>
      <c r="DH49" s="216"/>
      <c r="DI49" s="188"/>
      <c r="DJ49" s="216"/>
      <c r="DK49" s="188"/>
      <c r="DL49" s="216"/>
      <c r="DM49" s="188"/>
      <c r="DN49" s="216"/>
      <c r="DO49" s="188"/>
      <c r="DP49" s="216"/>
      <c r="DQ49" s="188"/>
      <c r="DR49" s="216"/>
      <c r="DS49" s="188"/>
      <c r="DT49" s="216"/>
      <c r="DU49" s="188"/>
      <c r="DV49" s="216"/>
      <c r="DW49" s="188"/>
      <c r="DX49" s="216"/>
      <c r="DY49" s="188"/>
      <c r="DZ49" s="216"/>
      <c r="EA49" s="188"/>
      <c r="EB49" s="216"/>
      <c r="EC49" s="188"/>
      <c r="ED49" s="216"/>
      <c r="EE49" s="188">
        <f t="shared" ref="EE49:ET49" si="125">+EE41+EE42+EE43+EE46</f>
        <v>5907</v>
      </c>
      <c r="EF49" s="216">
        <f t="shared" si="125"/>
        <v>172625803.95999953</v>
      </c>
      <c r="EG49" s="188">
        <f t="shared" si="125"/>
        <v>82</v>
      </c>
      <c r="EH49" s="216">
        <f t="shared" si="125"/>
        <v>112325.52</v>
      </c>
      <c r="EI49" s="188">
        <f t="shared" si="125"/>
        <v>5728</v>
      </c>
      <c r="EJ49" s="216">
        <f t="shared" si="125"/>
        <v>166912782.91999993</v>
      </c>
      <c r="EK49" s="188">
        <f t="shared" si="125"/>
        <v>205</v>
      </c>
      <c r="EL49" s="216">
        <f t="shared" si="125"/>
        <v>155061.99999999997</v>
      </c>
      <c r="EM49" s="188">
        <f t="shared" si="125"/>
        <v>5624</v>
      </c>
      <c r="EN49" s="216">
        <f t="shared" si="125"/>
        <v>163844428.40000024</v>
      </c>
      <c r="EO49" s="188">
        <f t="shared" si="125"/>
        <v>221</v>
      </c>
      <c r="EP49" s="216">
        <f t="shared" si="125"/>
        <v>120464.21</v>
      </c>
      <c r="EQ49" s="188">
        <f t="shared" si="125"/>
        <v>5523</v>
      </c>
      <c r="ER49" s="216">
        <f t="shared" si="125"/>
        <v>158956874.91000006</v>
      </c>
      <c r="ES49" s="188">
        <f t="shared" si="125"/>
        <v>177</v>
      </c>
      <c r="ET49" s="216">
        <f t="shared" si="125"/>
        <v>79783.729999999981</v>
      </c>
      <c r="EU49" s="188">
        <f t="shared" ref="EU49:EX49" si="126">+EU41+EU42+EU43+EU46</f>
        <v>5325</v>
      </c>
      <c r="EV49" s="216">
        <f t="shared" si="126"/>
        <v>155093223.57000005</v>
      </c>
      <c r="EW49" s="188">
        <f t="shared" si="126"/>
        <v>154</v>
      </c>
      <c r="EX49" s="216">
        <f t="shared" si="126"/>
        <v>76212.710000000006</v>
      </c>
      <c r="EY49" s="394"/>
      <c r="EZ49" s="188"/>
      <c r="FA49" s="216"/>
      <c r="FB49" s="188"/>
      <c r="FC49" s="216"/>
      <c r="FD49" s="394"/>
      <c r="FE49" s="188"/>
      <c r="FF49" s="216"/>
      <c r="FG49" s="188"/>
      <c r="FH49" s="216"/>
      <c r="FI49" s="394"/>
      <c r="FJ49" s="188">
        <f>SUM(FJ41,FJ42,FJ43,FJ46)</f>
        <v>1725.8999999999999</v>
      </c>
      <c r="FK49" s="216">
        <f>SUM(FK41,FK42,FK43,FK46)</f>
        <v>50338301.527999967</v>
      </c>
      <c r="FL49" s="188">
        <f>SUM(FL41,FL42,FL43,FL46)</f>
        <v>508</v>
      </c>
      <c r="FM49" s="216">
        <f>SUM(FM41,FM42,FM43,FM46)</f>
        <v>387851.72999999992</v>
      </c>
    </row>
    <row r="50" spans="1:169" ht="15" outlineLevel="1" x14ac:dyDescent="0.25">
      <c r="A50" s="67" t="s">
        <v>54</v>
      </c>
      <c r="B50" s="67" t="s">
        <v>50</v>
      </c>
      <c r="C50" s="186">
        <v>802</v>
      </c>
      <c r="D50" s="212">
        <v>2945080.4000000013</v>
      </c>
      <c r="E50" s="186">
        <v>6</v>
      </c>
      <c r="F50" s="213">
        <v>5408.23</v>
      </c>
      <c r="G50" s="186">
        <v>1445</v>
      </c>
      <c r="H50" s="212">
        <v>6243219.2199999997</v>
      </c>
      <c r="I50" s="186">
        <v>19</v>
      </c>
      <c r="J50" s="213">
        <v>37907.17</v>
      </c>
      <c r="K50" s="186">
        <v>1116</v>
      </c>
      <c r="L50" s="212">
        <v>4059904.91</v>
      </c>
      <c r="M50" s="186">
        <v>397</v>
      </c>
      <c r="N50" s="213">
        <v>216409.65</v>
      </c>
      <c r="O50" s="186">
        <v>1365</v>
      </c>
      <c r="P50" s="212">
        <v>5115767.6700000018</v>
      </c>
      <c r="Q50" s="186">
        <v>1052</v>
      </c>
      <c r="R50" s="213">
        <v>532101.43999999994</v>
      </c>
      <c r="S50" s="186">
        <v>1485</v>
      </c>
      <c r="T50" s="212">
        <v>5736512.3199999984</v>
      </c>
      <c r="U50" s="186">
        <v>1387</v>
      </c>
      <c r="V50" s="213">
        <v>745723.53</v>
      </c>
      <c r="W50" s="186">
        <v>1569</v>
      </c>
      <c r="X50" s="212">
        <v>5753001.5299999993</v>
      </c>
      <c r="Y50" s="186">
        <v>878</v>
      </c>
      <c r="Z50" s="213">
        <v>425683.84999999992</v>
      </c>
      <c r="AA50" s="186">
        <v>2082</v>
      </c>
      <c r="AB50" s="212">
        <v>7291233.6300000008</v>
      </c>
      <c r="AC50" s="186">
        <v>1097</v>
      </c>
      <c r="AD50" s="213">
        <v>643224.68000000005</v>
      </c>
      <c r="AE50" s="186">
        <v>2399</v>
      </c>
      <c r="AF50" s="212">
        <v>8387943.8799999971</v>
      </c>
      <c r="AG50" s="186">
        <v>1128</v>
      </c>
      <c r="AH50" s="213">
        <v>619222.65</v>
      </c>
      <c r="AI50" s="186">
        <v>1810</v>
      </c>
      <c r="AJ50" s="212">
        <v>6652446.1600000104</v>
      </c>
      <c r="AK50" s="186">
        <v>1055</v>
      </c>
      <c r="AL50" s="213">
        <v>615542.5199999999</v>
      </c>
      <c r="AM50" s="186">
        <v>2764</v>
      </c>
      <c r="AN50" s="212">
        <v>9593478.4799999986</v>
      </c>
      <c r="AO50" s="186">
        <v>1363</v>
      </c>
      <c r="AP50" s="213">
        <v>764857.02999999991</v>
      </c>
      <c r="AQ50" s="186">
        <v>2449</v>
      </c>
      <c r="AR50" s="212">
        <v>8150129.5000000009</v>
      </c>
      <c r="AS50" s="186">
        <v>1203</v>
      </c>
      <c r="AT50" s="213">
        <v>723474.20000000007</v>
      </c>
      <c r="AU50" s="186">
        <v>2403</v>
      </c>
      <c r="AV50" s="212">
        <v>8343555.9199999999</v>
      </c>
      <c r="AW50" s="186">
        <v>1241</v>
      </c>
      <c r="AX50" s="213">
        <v>837647.76</v>
      </c>
      <c r="AY50" s="186">
        <v>2674</v>
      </c>
      <c r="AZ50" s="212">
        <v>8817951.0900000017</v>
      </c>
      <c r="BA50" s="186">
        <v>1478</v>
      </c>
      <c r="BB50" s="213">
        <v>901890.10000000009</v>
      </c>
      <c r="BC50" s="186">
        <v>2227</v>
      </c>
      <c r="BD50" s="212">
        <v>7494208.3600000022</v>
      </c>
      <c r="BE50" s="186">
        <v>878</v>
      </c>
      <c r="BF50" s="213">
        <v>616252.51000000013</v>
      </c>
      <c r="BG50" s="186">
        <v>2502</v>
      </c>
      <c r="BH50" s="212">
        <v>9073606.6900000032</v>
      </c>
      <c r="BI50" s="186">
        <v>773</v>
      </c>
      <c r="BJ50" s="213">
        <v>519541.32000000007</v>
      </c>
      <c r="BK50" s="186">
        <v>4106</v>
      </c>
      <c r="BL50" s="212">
        <v>13604715.190000024</v>
      </c>
      <c r="BM50" s="186">
        <v>801</v>
      </c>
      <c r="BN50" s="213">
        <v>579697.4</v>
      </c>
      <c r="BO50" s="186">
        <v>4191</v>
      </c>
      <c r="BP50" s="212">
        <v>13987294.830000011</v>
      </c>
      <c r="BQ50" s="186">
        <v>881</v>
      </c>
      <c r="BR50" s="213">
        <v>579124.32999999996</v>
      </c>
      <c r="BS50" s="186">
        <v>4120</v>
      </c>
      <c r="BT50" s="212">
        <v>13980511.980000032</v>
      </c>
      <c r="BU50" s="186">
        <v>796</v>
      </c>
      <c r="BV50" s="213">
        <v>627385.99</v>
      </c>
      <c r="BW50" s="186">
        <v>3247</v>
      </c>
      <c r="BX50" s="212">
        <v>12239368.249999987</v>
      </c>
      <c r="BY50" s="186">
        <v>1225</v>
      </c>
      <c r="BZ50" s="213">
        <v>711997.8899999999</v>
      </c>
      <c r="CA50" s="186">
        <v>2967</v>
      </c>
      <c r="CB50" s="212">
        <v>8756965.2900000121</v>
      </c>
      <c r="CC50" s="186">
        <v>1244</v>
      </c>
      <c r="CD50" s="213">
        <v>691517.87000000023</v>
      </c>
      <c r="CE50" s="186">
        <v>2908</v>
      </c>
      <c r="CF50" s="212">
        <v>8518245.0500000063</v>
      </c>
      <c r="CG50" s="186">
        <v>1187</v>
      </c>
      <c r="CH50" s="213">
        <v>660590.57000000007</v>
      </c>
      <c r="CI50" s="186">
        <v>749</v>
      </c>
      <c r="CJ50" s="212">
        <v>2623780.5700000003</v>
      </c>
      <c r="CK50" s="186">
        <v>1134</v>
      </c>
      <c r="CL50" s="213">
        <v>692416.04999999993</v>
      </c>
      <c r="CM50" s="186">
        <v>3002</v>
      </c>
      <c r="CN50" s="212">
        <v>8163521.2100000083</v>
      </c>
      <c r="CO50" s="186">
        <v>1224</v>
      </c>
      <c r="CP50" s="213">
        <v>748548.7699999999</v>
      </c>
      <c r="CQ50" s="186">
        <v>2772</v>
      </c>
      <c r="CR50" s="212">
        <v>7072838.930000009</v>
      </c>
      <c r="CS50" s="186">
        <v>1190</v>
      </c>
      <c r="CT50" s="213">
        <v>837480.9299999997</v>
      </c>
      <c r="CU50" s="186">
        <v>2629</v>
      </c>
      <c r="CV50" s="212">
        <v>7486365.6799999997</v>
      </c>
      <c r="CW50" s="186">
        <v>1308</v>
      </c>
      <c r="CX50" s="213">
        <v>802075.14000000013</v>
      </c>
      <c r="CY50" s="186">
        <v>2679</v>
      </c>
      <c r="CZ50" s="212">
        <v>7398447.6500000004</v>
      </c>
      <c r="DA50" s="186">
        <v>1201</v>
      </c>
      <c r="DB50" s="213">
        <v>659974.45999999985</v>
      </c>
      <c r="DC50" s="186">
        <v>467</v>
      </c>
      <c r="DD50" s="212">
        <v>1482076.82</v>
      </c>
      <c r="DE50" s="186">
        <v>1173</v>
      </c>
      <c r="DF50" s="213">
        <v>680291.28</v>
      </c>
      <c r="DG50" s="186">
        <v>381</v>
      </c>
      <c r="DH50" s="212">
        <v>1245624.73</v>
      </c>
      <c r="DI50" s="186">
        <v>520</v>
      </c>
      <c r="DJ50" s="213">
        <v>320533.42000000004</v>
      </c>
      <c r="DK50" s="186">
        <v>406</v>
      </c>
      <c r="DL50" s="212">
        <v>1492002.6200000006</v>
      </c>
      <c r="DM50" s="186">
        <v>1045</v>
      </c>
      <c r="DN50" s="213">
        <v>585115.09999999986</v>
      </c>
      <c r="DO50" s="186">
        <v>278</v>
      </c>
      <c r="DP50" s="212">
        <v>988290.06000000041</v>
      </c>
      <c r="DQ50" s="186">
        <v>576</v>
      </c>
      <c r="DR50" s="213">
        <v>368830.07</v>
      </c>
      <c r="DS50" s="186">
        <v>304</v>
      </c>
      <c r="DT50" s="212">
        <v>962016.15999999968</v>
      </c>
      <c r="DU50" s="186">
        <v>685</v>
      </c>
      <c r="DV50" s="213">
        <v>407764.86000000004</v>
      </c>
      <c r="DW50" s="186">
        <v>176</v>
      </c>
      <c r="DX50" s="212">
        <v>660941.28000000014</v>
      </c>
      <c r="DY50" s="186">
        <v>513</v>
      </c>
      <c r="DZ50" s="213">
        <v>278927.81</v>
      </c>
      <c r="EA50" s="186">
        <v>168</v>
      </c>
      <c r="EB50" s="212">
        <v>718664.76000000047</v>
      </c>
      <c r="EC50" s="186">
        <v>469</v>
      </c>
      <c r="ED50" s="213">
        <v>279990.57999999996</v>
      </c>
      <c r="EE50" s="186">
        <v>145</v>
      </c>
      <c r="EF50" s="212">
        <v>552406.65999999992</v>
      </c>
      <c r="EG50" s="186">
        <v>385</v>
      </c>
      <c r="EH50" s="213">
        <v>232741.08</v>
      </c>
      <c r="EI50" s="186">
        <v>98</v>
      </c>
      <c r="EJ50" s="212">
        <v>401999.32000000007</v>
      </c>
      <c r="EK50" s="186">
        <v>242</v>
      </c>
      <c r="EL50" s="213">
        <v>143150.49</v>
      </c>
      <c r="EM50" s="420">
        <v>62</v>
      </c>
      <c r="EN50" s="421">
        <v>291739.06</v>
      </c>
      <c r="EO50" s="420">
        <v>281</v>
      </c>
      <c r="EP50" s="422">
        <v>186521.08000000002</v>
      </c>
      <c r="EQ50" s="420">
        <v>64</v>
      </c>
      <c r="ER50" s="421">
        <v>289944.18999999983</v>
      </c>
      <c r="ES50" s="420">
        <v>212</v>
      </c>
      <c r="ET50" s="422">
        <v>157211.56</v>
      </c>
      <c r="EU50" s="420">
        <v>144</v>
      </c>
      <c r="EV50" s="421">
        <v>592187.72</v>
      </c>
      <c r="EW50" s="420">
        <v>411</v>
      </c>
      <c r="EX50" s="422">
        <v>265174.36</v>
      </c>
      <c r="EZ50" s="186">
        <f>SUM(C50,G50,K50,O50,S50,W50,AA50,AE50,AI50,AM50,AQ50,AU50)/12</f>
        <v>1807.4166666666667</v>
      </c>
      <c r="FA50" s="212">
        <f>SUM(D50,H50,L50,P50,T50,X50,AB50,AF50,AJ50,AN50,AR50,AV50)/12</f>
        <v>6522689.4683333347</v>
      </c>
      <c r="FB50" s="186">
        <f>SUM(E50,I50,M50,Q50,U50,Y50,AC50,AG50,AK50,AO50,AS50,AW50)</f>
        <v>10826</v>
      </c>
      <c r="FC50" s="213">
        <f>SUM(F50,J50,N50,R50,V50,Z50,AD50,AH50,AL50,AP50,AT50,AX50)</f>
        <v>6167202.71</v>
      </c>
      <c r="FE50" s="186">
        <f>SUM(AY50,BC50,BG50,BK50,BO50,BS50,BW50,CA50,CE50,CI50,CM50,CQ50)/12</f>
        <v>2955.4166666666665</v>
      </c>
      <c r="FF50" s="212">
        <f>SUM(AZ50,BD50,BH50,BL50,BP50,BT50,BX50,CB50,CF50,CJ50,CN50,CR50)/12</f>
        <v>9527750.6200000066</v>
      </c>
      <c r="FG50" s="186">
        <f>SUM(BA50,BE50,BI50,BM50,BQ50,BU50,BY50,CC50,CG50,CK50,CO50,CS50)</f>
        <v>12811</v>
      </c>
      <c r="FH50" s="213">
        <f>SUM(BB50,BF50,BJ50,BN50,BR50,BV50,BZ50,CD50,CH50,CL50,CP50,CT50)</f>
        <v>8166443.7299999995</v>
      </c>
      <c r="FJ50" s="186">
        <f t="shared" ref="FJ50:FJ57" si="127">SUM(CU50,CY50,DC50,DG50,DK50,DO50,DS50,DW50,EA50,EE50,EI50,EM50)/10</f>
        <v>779.3</v>
      </c>
      <c r="FK50" s="212">
        <f t="shared" ref="FK50:FK57" si="128">SUM(CV50,CZ50,DD50,DH50,DL50,DP50,DT50,DX50,EB50,EF50,EJ50,EN50)/10</f>
        <v>2368057.48</v>
      </c>
      <c r="FL50" s="186">
        <f>SUM(CW50,DA50,DE50,DI50,DM50,DQ50,DU50,DY50,EC50,EG50,EK50,EO50)</f>
        <v>8398</v>
      </c>
      <c r="FM50" s="213">
        <f>SUM(CX50,DB50,DF50,DJ50,DN50,DR50,DV50,DZ50,ED50,EH50,EL50,EP50)</f>
        <v>4945915.3699999992</v>
      </c>
    </row>
    <row r="51" spans="1:169" ht="15" outlineLevel="1" x14ac:dyDescent="0.25">
      <c r="B51" s="67" t="s">
        <v>51</v>
      </c>
      <c r="C51" s="186">
        <v>13212</v>
      </c>
      <c r="D51" s="212">
        <v>95391644.979999989</v>
      </c>
      <c r="E51" s="186">
        <v>4</v>
      </c>
      <c r="F51" s="213">
        <v>6219</v>
      </c>
      <c r="G51" s="186">
        <v>13420</v>
      </c>
      <c r="H51" s="212">
        <v>96247969.759999827</v>
      </c>
      <c r="I51" s="186">
        <v>1</v>
      </c>
      <c r="J51" s="213">
        <v>1260.5</v>
      </c>
      <c r="K51" s="186">
        <v>13520</v>
      </c>
      <c r="L51" s="212">
        <v>96576237.049999818</v>
      </c>
      <c r="M51" s="186">
        <v>6</v>
      </c>
      <c r="N51" s="213">
        <v>9032</v>
      </c>
      <c r="O51" s="186">
        <v>13516</v>
      </c>
      <c r="P51" s="212">
        <v>96559483.379999846</v>
      </c>
      <c r="Q51" s="186">
        <v>5</v>
      </c>
      <c r="R51" s="213">
        <v>9463</v>
      </c>
      <c r="S51" s="186">
        <v>7727</v>
      </c>
      <c r="T51" s="212">
        <v>38958615.389999904</v>
      </c>
      <c r="U51" s="186">
        <v>9</v>
      </c>
      <c r="V51" s="213">
        <v>11868</v>
      </c>
      <c r="W51" s="186">
        <v>8659</v>
      </c>
      <c r="X51" s="212">
        <v>46398032.220000051</v>
      </c>
      <c r="Y51" s="186">
        <v>9</v>
      </c>
      <c r="Z51" s="213">
        <v>16353</v>
      </c>
      <c r="AA51" s="186">
        <v>8656</v>
      </c>
      <c r="AB51" s="212">
        <v>46379316.970000058</v>
      </c>
      <c r="AC51" s="186">
        <v>5</v>
      </c>
      <c r="AD51" s="213">
        <v>3779.01</v>
      </c>
      <c r="AE51" s="186">
        <v>8622</v>
      </c>
      <c r="AF51" s="212">
        <v>46196404.850000069</v>
      </c>
      <c r="AG51" s="186">
        <v>4</v>
      </c>
      <c r="AH51" s="213">
        <v>3362</v>
      </c>
      <c r="AI51" s="186">
        <v>4000</v>
      </c>
      <c r="AJ51" s="212">
        <v>24611850.660000011</v>
      </c>
      <c r="AK51" s="186">
        <v>1</v>
      </c>
      <c r="AL51" s="213">
        <v>1600</v>
      </c>
      <c r="AM51" s="186">
        <v>3998</v>
      </c>
      <c r="AN51" s="212">
        <v>24603910.860000018</v>
      </c>
      <c r="AO51" s="186">
        <v>4</v>
      </c>
      <c r="AP51" s="213">
        <v>8517</v>
      </c>
      <c r="AQ51" s="186">
        <v>4000</v>
      </c>
      <c r="AR51" s="212">
        <v>24617217.300000027</v>
      </c>
      <c r="AS51" s="186">
        <v>2</v>
      </c>
      <c r="AT51" s="213">
        <v>4119</v>
      </c>
      <c r="AU51" s="186">
        <v>4000</v>
      </c>
      <c r="AV51" s="212">
        <v>24613098.300000016</v>
      </c>
      <c r="AW51" s="186">
        <v>2</v>
      </c>
      <c r="AX51" s="213">
        <v>2700</v>
      </c>
      <c r="AY51" s="186">
        <v>5008</v>
      </c>
      <c r="AZ51" s="212">
        <v>40233884.079999961</v>
      </c>
      <c r="BA51" s="186">
        <v>2</v>
      </c>
      <c r="BB51" s="213">
        <v>10900</v>
      </c>
      <c r="BC51" s="186">
        <v>5007</v>
      </c>
      <c r="BD51" s="212">
        <v>40218385.029999964</v>
      </c>
      <c r="BE51" s="186">
        <v>3</v>
      </c>
      <c r="BF51" s="213">
        <v>5728</v>
      </c>
      <c r="BG51" s="186">
        <v>5000</v>
      </c>
      <c r="BH51" s="212">
        <v>24549731.370000008</v>
      </c>
      <c r="BI51" s="186">
        <v>1</v>
      </c>
      <c r="BJ51" s="213">
        <v>300</v>
      </c>
      <c r="BK51" s="186">
        <v>5000</v>
      </c>
      <c r="BL51" s="212">
        <v>24549431.370000035</v>
      </c>
      <c r="BM51" s="186"/>
      <c r="BN51" s="213"/>
      <c r="BO51" s="186">
        <v>5000</v>
      </c>
      <c r="BP51" s="212">
        <v>42983865.129999928</v>
      </c>
      <c r="BQ51" s="186">
        <v>2</v>
      </c>
      <c r="BR51" s="213">
        <v>2000</v>
      </c>
      <c r="BS51" s="186">
        <v>5000</v>
      </c>
      <c r="BT51" s="212">
        <v>42981365.129999921</v>
      </c>
      <c r="BU51" s="186">
        <v>1</v>
      </c>
      <c r="BV51" s="213">
        <v>961.16000000000008</v>
      </c>
      <c r="BW51" s="186">
        <v>2999</v>
      </c>
      <c r="BX51" s="212">
        <v>12785910.100000011</v>
      </c>
      <c r="BY51" s="186">
        <v>3</v>
      </c>
      <c r="BZ51" s="213">
        <v>2873</v>
      </c>
      <c r="CA51" s="186">
        <v>2507</v>
      </c>
      <c r="CB51" s="212">
        <v>10116243.66</v>
      </c>
      <c r="CC51" s="186">
        <v>1</v>
      </c>
      <c r="CD51" s="213">
        <v>600</v>
      </c>
      <c r="CE51" s="186">
        <v>324</v>
      </c>
      <c r="CF51" s="212">
        <v>1282394.03</v>
      </c>
      <c r="CG51" s="186"/>
      <c r="CH51" s="213"/>
      <c r="CI51" s="186">
        <v>324</v>
      </c>
      <c r="CJ51" s="212">
        <v>1282394.03</v>
      </c>
      <c r="CK51" s="186"/>
      <c r="CL51" s="213"/>
      <c r="CM51" s="186">
        <v>324</v>
      </c>
      <c r="CN51" s="212">
        <v>1282394.03</v>
      </c>
      <c r="CO51" s="186"/>
      <c r="CP51" s="213"/>
      <c r="CQ51" s="186">
        <v>324</v>
      </c>
      <c r="CR51" s="212">
        <v>1282394.03</v>
      </c>
      <c r="CS51" s="186"/>
      <c r="CT51" s="213"/>
      <c r="CU51" s="186">
        <v>172</v>
      </c>
      <c r="CV51" s="212">
        <v>771261.08000000019</v>
      </c>
      <c r="CW51" s="186"/>
      <c r="CX51" s="213"/>
      <c r="CY51" s="186">
        <v>172</v>
      </c>
      <c r="CZ51" s="212">
        <v>770039.25000000023</v>
      </c>
      <c r="DA51" s="186"/>
      <c r="DB51" s="213"/>
      <c r="DC51" s="186">
        <v>172</v>
      </c>
      <c r="DD51" s="212">
        <v>770039.25000000023</v>
      </c>
      <c r="DE51" s="186"/>
      <c r="DF51" s="213"/>
      <c r="DG51" s="186">
        <v>1070</v>
      </c>
      <c r="DH51" s="212">
        <v>4430712.4400000032</v>
      </c>
      <c r="DI51" s="186"/>
      <c r="DJ51" s="213"/>
      <c r="DK51" s="186">
        <v>1070</v>
      </c>
      <c r="DL51" s="212">
        <v>4430712.4400000032</v>
      </c>
      <c r="DM51" s="186"/>
      <c r="DN51" s="213"/>
      <c r="DO51" s="186"/>
      <c r="DP51" s="212"/>
      <c r="DQ51" s="186"/>
      <c r="DR51" s="213"/>
      <c r="DS51" s="186"/>
      <c r="DT51" s="212"/>
      <c r="DU51" s="186"/>
      <c r="DV51" s="213"/>
      <c r="DW51" s="186"/>
      <c r="DX51" s="212"/>
      <c r="DY51" s="186"/>
      <c r="DZ51" s="213"/>
      <c r="EA51" s="186"/>
      <c r="EB51" s="212"/>
      <c r="EC51" s="186"/>
      <c r="ED51" s="213"/>
      <c r="EE51" s="186"/>
      <c r="EF51" s="212"/>
      <c r="EG51" s="186"/>
      <c r="EH51" s="213"/>
      <c r="EI51" s="186"/>
      <c r="EJ51" s="212"/>
      <c r="EK51" s="186"/>
      <c r="EL51" s="213"/>
      <c r="EM51" s="420"/>
      <c r="EN51" s="421"/>
      <c r="EO51" s="420"/>
      <c r="EP51" s="422"/>
      <c r="EQ51" s="420"/>
      <c r="ER51" s="421"/>
      <c r="ES51" s="420"/>
      <c r="ET51" s="422"/>
      <c r="EU51" s="420"/>
      <c r="EV51" s="421"/>
      <c r="EW51" s="420"/>
      <c r="EX51" s="422"/>
      <c r="EZ51" s="186">
        <f t="shared" ref="EZ51:FA57" si="129">SUM(C51,G51,K51,O51,S51,W51,AA51,AE51,AI51,AM51,AQ51,AU51)/12</f>
        <v>8610.8333333333339</v>
      </c>
      <c r="FA51" s="212">
        <f t="shared" si="129"/>
        <v>55096148.476666637</v>
      </c>
      <c r="FB51" s="186">
        <f t="shared" ref="FB51:FC57" si="130">SUM(E51,I51,M51,Q51,U51,Y51,AC51,AG51,AK51,AO51,AS51,AW51)</f>
        <v>52</v>
      </c>
      <c r="FC51" s="213">
        <f t="shared" si="130"/>
        <v>78272.510000000009</v>
      </c>
      <c r="FE51" s="186">
        <f t="shared" ref="FE51:FF57" si="131">SUM(AY51,BC51,BG51,BK51,BO51,BS51,BW51,CA51,CE51,CI51,CM51,CQ51)/12</f>
        <v>3068.0833333333335</v>
      </c>
      <c r="FF51" s="212">
        <f t="shared" si="131"/>
        <v>20295699.332499988</v>
      </c>
      <c r="FG51" s="186">
        <f t="shared" ref="FG51:FH57" si="132">SUM(BA51,BE51,BI51,BM51,BQ51,BU51,BY51,CC51,CG51,CK51,CO51,CS51)</f>
        <v>13</v>
      </c>
      <c r="FH51" s="213">
        <f t="shared" si="132"/>
        <v>23362.16</v>
      </c>
      <c r="FJ51" s="186">
        <f t="shared" si="127"/>
        <v>265.60000000000002</v>
      </c>
      <c r="FK51" s="212">
        <f t="shared" si="128"/>
        <v>1117276.4460000009</v>
      </c>
      <c r="FL51" s="186">
        <f t="shared" ref="FL51:FM57" si="133">SUM(CW51,DA51,DE51,DI51,DM51,DQ51,DU51,DY51,EC51,EG51,EK51,EO51)</f>
        <v>0</v>
      </c>
      <c r="FM51" s="213">
        <f t="shared" si="133"/>
        <v>0</v>
      </c>
    </row>
    <row r="52" spans="1:169" outlineLevel="1" x14ac:dyDescent="0.2">
      <c r="B52" s="179" t="s">
        <v>183</v>
      </c>
      <c r="C52" s="187">
        <v>1786</v>
      </c>
      <c r="D52" s="214">
        <v>90622424.709999993</v>
      </c>
      <c r="E52" s="187">
        <v>1519</v>
      </c>
      <c r="F52" s="215">
        <v>2469923.59</v>
      </c>
      <c r="G52" s="187">
        <v>1628</v>
      </c>
      <c r="H52" s="214">
        <v>81590618.180000037</v>
      </c>
      <c r="I52" s="187">
        <v>508</v>
      </c>
      <c r="J52" s="215">
        <v>706786.14</v>
      </c>
      <c r="K52" s="187">
        <v>180</v>
      </c>
      <c r="L52" s="214">
        <v>11558651.49</v>
      </c>
      <c r="M52" s="187">
        <v>76</v>
      </c>
      <c r="N52" s="215">
        <v>63309.2</v>
      </c>
      <c r="O52" s="187">
        <v>184</v>
      </c>
      <c r="P52" s="214">
        <v>12583045.310000002</v>
      </c>
      <c r="Q52" s="187">
        <v>64</v>
      </c>
      <c r="R52" s="215">
        <v>50767.079999999987</v>
      </c>
      <c r="S52" s="187">
        <v>504</v>
      </c>
      <c r="T52" s="214">
        <v>35646918.549999997</v>
      </c>
      <c r="U52" s="187">
        <v>126</v>
      </c>
      <c r="V52" s="215">
        <v>141285.5</v>
      </c>
      <c r="W52" s="187">
        <v>1028</v>
      </c>
      <c r="X52" s="214">
        <v>52150462.159999929</v>
      </c>
      <c r="Y52" s="187">
        <v>112</v>
      </c>
      <c r="Z52" s="215">
        <v>186033.08</v>
      </c>
      <c r="AA52" s="187">
        <v>641</v>
      </c>
      <c r="AB52" s="214">
        <v>57432961.75000006</v>
      </c>
      <c r="AC52" s="187">
        <v>146</v>
      </c>
      <c r="AD52" s="215">
        <v>341919.31000000006</v>
      </c>
      <c r="AE52" s="187">
        <v>642</v>
      </c>
      <c r="AF52" s="214">
        <v>45920267.009999983</v>
      </c>
      <c r="AG52" s="187">
        <v>114</v>
      </c>
      <c r="AH52" s="215">
        <v>235106.99</v>
      </c>
      <c r="AI52" s="187">
        <v>658</v>
      </c>
      <c r="AJ52" s="214">
        <v>41482640.37999998</v>
      </c>
      <c r="AK52" s="187">
        <v>115</v>
      </c>
      <c r="AL52" s="215">
        <v>141487.16999999998</v>
      </c>
      <c r="AM52" s="187">
        <v>464</v>
      </c>
      <c r="AN52" s="214">
        <v>31921156.470000006</v>
      </c>
      <c r="AO52" s="187">
        <v>148</v>
      </c>
      <c r="AP52" s="215">
        <v>213245.56</v>
      </c>
      <c r="AQ52" s="187">
        <v>305</v>
      </c>
      <c r="AR52" s="214">
        <v>17169649.530000001</v>
      </c>
      <c r="AS52" s="187">
        <v>124</v>
      </c>
      <c r="AT52" s="215">
        <v>160441.41999999998</v>
      </c>
      <c r="AU52" s="187">
        <v>294</v>
      </c>
      <c r="AV52" s="214">
        <v>16557452.990000006</v>
      </c>
      <c r="AW52" s="187">
        <v>108</v>
      </c>
      <c r="AX52" s="215">
        <v>172020.11</v>
      </c>
      <c r="AY52" s="187">
        <v>296</v>
      </c>
      <c r="AZ52" s="214">
        <v>10701074.790000001</v>
      </c>
      <c r="BA52" s="187">
        <v>80</v>
      </c>
      <c r="BB52" s="215">
        <v>69355.39</v>
      </c>
      <c r="BC52" s="187">
        <v>137</v>
      </c>
      <c r="BD52" s="214">
        <v>5236073.2200000007</v>
      </c>
      <c r="BE52" s="187">
        <v>86</v>
      </c>
      <c r="BF52" s="215">
        <v>121715.44</v>
      </c>
      <c r="BG52" s="187">
        <v>100</v>
      </c>
      <c r="BH52" s="214">
        <v>4025984.68</v>
      </c>
      <c r="BI52" s="187">
        <v>57</v>
      </c>
      <c r="BJ52" s="215">
        <v>58091.59</v>
      </c>
      <c r="BK52" s="187">
        <v>131</v>
      </c>
      <c r="BL52" s="214">
        <v>4793735.6500000004</v>
      </c>
      <c r="BM52" s="187">
        <v>44</v>
      </c>
      <c r="BN52" s="215">
        <v>59942.500000000007</v>
      </c>
      <c r="BO52" s="187">
        <v>403</v>
      </c>
      <c r="BP52" s="214">
        <v>28738475.489999998</v>
      </c>
      <c r="BQ52" s="187">
        <v>101</v>
      </c>
      <c r="BR52" s="215">
        <v>125984.9</v>
      </c>
      <c r="BS52" s="187">
        <v>290</v>
      </c>
      <c r="BT52" s="214">
        <v>21900563.690000005</v>
      </c>
      <c r="BU52" s="187">
        <v>149</v>
      </c>
      <c r="BV52" s="215">
        <v>137483.75999999998</v>
      </c>
      <c r="BW52" s="187">
        <v>284</v>
      </c>
      <c r="BX52" s="214">
        <v>14530726.470000001</v>
      </c>
      <c r="BY52" s="187">
        <v>117</v>
      </c>
      <c r="BZ52" s="215">
        <v>150205.66999999998</v>
      </c>
      <c r="CA52" s="187">
        <v>172</v>
      </c>
      <c r="CB52" s="214">
        <v>7815834.370000002</v>
      </c>
      <c r="CC52" s="187">
        <v>108</v>
      </c>
      <c r="CD52" s="215">
        <v>156340.06</v>
      </c>
      <c r="CE52" s="187">
        <v>337</v>
      </c>
      <c r="CF52" s="214">
        <v>10358490.969999999</v>
      </c>
      <c r="CG52" s="187">
        <v>96</v>
      </c>
      <c r="CH52" s="215">
        <v>104536.88</v>
      </c>
      <c r="CI52" s="187">
        <v>214</v>
      </c>
      <c r="CJ52" s="214">
        <v>7525455.8699999973</v>
      </c>
      <c r="CK52" s="187">
        <v>98</v>
      </c>
      <c r="CL52" s="215">
        <v>139333.21</v>
      </c>
      <c r="CM52" s="187">
        <v>239</v>
      </c>
      <c r="CN52" s="214">
        <v>8157674.8600000013</v>
      </c>
      <c r="CO52" s="187">
        <v>146</v>
      </c>
      <c r="CP52" s="215">
        <v>122082.30999999997</v>
      </c>
      <c r="CQ52" s="187">
        <v>124</v>
      </c>
      <c r="CR52" s="214">
        <v>4023159.8700000006</v>
      </c>
      <c r="CS52" s="187">
        <v>58</v>
      </c>
      <c r="CT52" s="215">
        <v>69088.56</v>
      </c>
      <c r="CU52" s="187">
        <v>245</v>
      </c>
      <c r="CV52" s="214">
        <v>14970970.020000001</v>
      </c>
      <c r="CW52" s="187">
        <v>77</v>
      </c>
      <c r="CX52" s="215">
        <v>51774.37</v>
      </c>
      <c r="CY52" s="187">
        <v>106</v>
      </c>
      <c r="CZ52" s="214">
        <v>6566837.5800000001</v>
      </c>
      <c r="DA52" s="187">
        <v>50</v>
      </c>
      <c r="DB52" s="215">
        <v>139404.88999999998</v>
      </c>
      <c r="DC52" s="187">
        <v>321</v>
      </c>
      <c r="DD52" s="214">
        <v>14253259.190000001</v>
      </c>
      <c r="DE52" s="187">
        <v>51</v>
      </c>
      <c r="DF52" s="215">
        <v>50000.25</v>
      </c>
      <c r="DG52" s="187">
        <v>55</v>
      </c>
      <c r="DH52" s="214">
        <v>2791019.4199999995</v>
      </c>
      <c r="DI52" s="187">
        <v>28</v>
      </c>
      <c r="DJ52" s="215">
        <v>22252.45</v>
      </c>
      <c r="DK52" s="187">
        <v>275</v>
      </c>
      <c r="DL52" s="214">
        <v>13540021.52</v>
      </c>
      <c r="DM52" s="187">
        <v>82</v>
      </c>
      <c r="DN52" s="215">
        <v>80596.7</v>
      </c>
      <c r="DO52" s="187">
        <v>132</v>
      </c>
      <c r="DP52" s="214">
        <v>5432408.7199999997</v>
      </c>
      <c r="DQ52" s="187">
        <v>29</v>
      </c>
      <c r="DR52" s="215">
        <v>24585.940000000002</v>
      </c>
      <c r="DS52" s="187">
        <v>29</v>
      </c>
      <c r="DT52" s="214">
        <v>1050169</v>
      </c>
      <c r="DU52" s="187">
        <v>12</v>
      </c>
      <c r="DV52" s="215">
        <v>11894.730000000001</v>
      </c>
      <c r="DW52" s="187"/>
      <c r="DX52" s="214"/>
      <c r="DY52" s="187">
        <v>0</v>
      </c>
      <c r="DZ52" s="215">
        <v>0</v>
      </c>
      <c r="EA52" s="187"/>
      <c r="EB52" s="214"/>
      <c r="EC52" s="187">
        <f>SUM(EC53:EC54)</f>
        <v>0</v>
      </c>
      <c r="ED52" s="187">
        <f>SUM(ED53:ED54)</f>
        <v>0</v>
      </c>
      <c r="EE52" s="187"/>
      <c r="EF52" s="214"/>
      <c r="EG52" s="187">
        <v>0</v>
      </c>
      <c r="EH52" s="215">
        <v>0</v>
      </c>
      <c r="EI52" s="187">
        <v>2</v>
      </c>
      <c r="EJ52" s="214">
        <v>23518.239999999998</v>
      </c>
      <c r="EK52" s="187">
        <v>0</v>
      </c>
      <c r="EL52" s="215">
        <v>0</v>
      </c>
      <c r="EM52" s="187"/>
      <c r="EN52" s="214"/>
      <c r="EO52" s="187"/>
      <c r="EP52" s="215"/>
      <c r="EQ52" s="187"/>
      <c r="ER52" s="214"/>
      <c r="ES52" s="187"/>
      <c r="ET52" s="215"/>
      <c r="EU52" s="187">
        <v>1</v>
      </c>
      <c r="EV52" s="214">
        <v>30449.99</v>
      </c>
      <c r="EW52" s="187"/>
      <c r="EX52" s="215"/>
      <c r="EZ52" s="187">
        <f t="shared" si="129"/>
        <v>692.83333333333337</v>
      </c>
      <c r="FA52" s="214">
        <f t="shared" si="129"/>
        <v>41219687.377500005</v>
      </c>
      <c r="FB52" s="187">
        <f t="shared" si="130"/>
        <v>3160</v>
      </c>
      <c r="FC52" s="215">
        <f t="shared" si="130"/>
        <v>4882325.1500000004</v>
      </c>
      <c r="FE52" s="187">
        <f t="shared" si="131"/>
        <v>227.25</v>
      </c>
      <c r="FF52" s="214">
        <f t="shared" si="131"/>
        <v>10650604.160833335</v>
      </c>
      <c r="FG52" s="187">
        <f t="shared" si="132"/>
        <v>1140</v>
      </c>
      <c r="FH52" s="215">
        <f t="shared" si="132"/>
        <v>1314160.2700000003</v>
      </c>
      <c r="FJ52" s="187">
        <f t="shared" si="127"/>
        <v>116.5</v>
      </c>
      <c r="FK52" s="214">
        <f t="shared" si="128"/>
        <v>5862820.3690000009</v>
      </c>
      <c r="FL52" s="187">
        <f t="shared" si="133"/>
        <v>329</v>
      </c>
      <c r="FM52" s="215">
        <f t="shared" si="133"/>
        <v>380509.32999999996</v>
      </c>
    </row>
    <row r="53" spans="1:169" ht="15" outlineLevel="1" x14ac:dyDescent="0.25">
      <c r="B53" s="67" t="s">
        <v>184</v>
      </c>
      <c r="C53" s="186"/>
      <c r="D53" s="212"/>
      <c r="E53" s="186">
        <v>1432</v>
      </c>
      <c r="F53" s="213">
        <v>2258129.56</v>
      </c>
      <c r="G53" s="186"/>
      <c r="H53" s="212"/>
      <c r="I53" s="186">
        <v>471</v>
      </c>
      <c r="J53" s="213">
        <v>609394.92000000004</v>
      </c>
      <c r="K53" s="186"/>
      <c r="L53" s="212"/>
      <c r="M53" s="186">
        <v>65</v>
      </c>
      <c r="N53" s="213">
        <v>42979.78</v>
      </c>
      <c r="O53" s="186"/>
      <c r="P53" s="212"/>
      <c r="Q53" s="186">
        <v>59</v>
      </c>
      <c r="R53" s="213">
        <v>43673.079999999987</v>
      </c>
      <c r="S53" s="186"/>
      <c r="T53" s="212"/>
      <c r="U53" s="186">
        <v>111</v>
      </c>
      <c r="V53" s="213">
        <v>100247.49999999999</v>
      </c>
      <c r="W53" s="186"/>
      <c r="X53" s="212"/>
      <c r="Y53" s="186">
        <v>83</v>
      </c>
      <c r="Z53" s="213">
        <v>65704.149999999994</v>
      </c>
      <c r="AA53" s="186"/>
      <c r="AB53" s="212"/>
      <c r="AC53" s="186">
        <v>113</v>
      </c>
      <c r="AD53" s="213">
        <v>236214.35000000006</v>
      </c>
      <c r="AE53" s="186"/>
      <c r="AF53" s="212"/>
      <c r="AG53" s="186">
        <v>89</v>
      </c>
      <c r="AH53" s="213">
        <v>108049.73</v>
      </c>
      <c r="AI53" s="186"/>
      <c r="AJ53" s="212"/>
      <c r="AK53" s="186">
        <v>79</v>
      </c>
      <c r="AL53" s="213">
        <v>54623.489999999991</v>
      </c>
      <c r="AM53" s="186"/>
      <c r="AN53" s="212"/>
      <c r="AO53" s="186">
        <v>124</v>
      </c>
      <c r="AP53" s="213">
        <v>147856.28</v>
      </c>
      <c r="AQ53" s="186"/>
      <c r="AR53" s="212"/>
      <c r="AS53" s="186">
        <v>101</v>
      </c>
      <c r="AT53" s="213">
        <v>78953.42</v>
      </c>
      <c r="AU53" s="186"/>
      <c r="AV53" s="212"/>
      <c r="AW53" s="186">
        <v>83</v>
      </c>
      <c r="AX53" s="213">
        <v>74826.87</v>
      </c>
      <c r="AY53" s="186"/>
      <c r="AZ53" s="212"/>
      <c r="BA53" s="186">
        <v>56</v>
      </c>
      <c r="BB53" s="213">
        <v>21755.300000000003</v>
      </c>
      <c r="BC53" s="186"/>
      <c r="BD53" s="212"/>
      <c r="BE53" s="186">
        <v>65</v>
      </c>
      <c r="BF53" s="213">
        <v>33438.35</v>
      </c>
      <c r="BG53" s="186"/>
      <c r="BH53" s="212"/>
      <c r="BI53" s="186">
        <v>37</v>
      </c>
      <c r="BJ53" s="213">
        <v>17304.09</v>
      </c>
      <c r="BK53" s="186"/>
      <c r="BL53" s="212"/>
      <c r="BM53" s="186">
        <v>26</v>
      </c>
      <c r="BN53" s="213">
        <v>11344.730000000001</v>
      </c>
      <c r="BO53" s="186"/>
      <c r="BP53" s="212"/>
      <c r="BQ53" s="186">
        <v>74</v>
      </c>
      <c r="BR53" s="213">
        <v>58792.639999999992</v>
      </c>
      <c r="BS53" s="186"/>
      <c r="BT53" s="212"/>
      <c r="BU53" s="186">
        <v>124</v>
      </c>
      <c r="BV53" s="213">
        <v>81253.689999999988</v>
      </c>
      <c r="BW53" s="186"/>
      <c r="BX53" s="212"/>
      <c r="BY53" s="186">
        <v>81</v>
      </c>
      <c r="BZ53" s="213">
        <v>51011.169999999991</v>
      </c>
      <c r="CA53" s="186"/>
      <c r="CB53" s="212"/>
      <c r="CC53" s="186">
        <v>77</v>
      </c>
      <c r="CD53" s="213">
        <v>49233.759999999995</v>
      </c>
      <c r="CE53" s="186"/>
      <c r="CF53" s="212"/>
      <c r="CG53" s="186">
        <v>69</v>
      </c>
      <c r="CH53" s="213">
        <v>45483.880000000012</v>
      </c>
      <c r="CI53" s="186"/>
      <c r="CJ53" s="212"/>
      <c r="CK53" s="186">
        <v>74</v>
      </c>
      <c r="CL53" s="213">
        <v>73008.5</v>
      </c>
      <c r="CM53" s="186"/>
      <c r="CN53" s="212"/>
      <c r="CO53" s="186">
        <v>127</v>
      </c>
      <c r="CP53" s="213">
        <v>71973.25999999998</v>
      </c>
      <c r="CQ53" s="186"/>
      <c r="CR53" s="212"/>
      <c r="CS53" s="186">
        <v>37</v>
      </c>
      <c r="CT53" s="213">
        <v>18671.509999999995</v>
      </c>
      <c r="CU53" s="186"/>
      <c r="CV53" s="212"/>
      <c r="CW53" s="186">
        <v>71</v>
      </c>
      <c r="CX53" s="213">
        <v>42657.18</v>
      </c>
      <c r="CY53" s="186"/>
      <c r="CZ53" s="212"/>
      <c r="DA53" s="186">
        <v>43</v>
      </c>
      <c r="DB53" s="213">
        <v>25893.659999999993</v>
      </c>
      <c r="DC53" s="186"/>
      <c r="DD53" s="212"/>
      <c r="DE53" s="186">
        <v>43</v>
      </c>
      <c r="DF53" s="213">
        <v>24240.389999999996</v>
      </c>
      <c r="DG53" s="186"/>
      <c r="DH53" s="212"/>
      <c r="DI53" s="186">
        <v>24</v>
      </c>
      <c r="DJ53" s="213">
        <v>12464.59</v>
      </c>
      <c r="DK53" s="186"/>
      <c r="DL53" s="212"/>
      <c r="DM53" s="186">
        <v>75</v>
      </c>
      <c r="DN53" s="213">
        <v>59236.84</v>
      </c>
      <c r="DO53" s="186"/>
      <c r="DP53" s="212"/>
      <c r="DQ53" s="186">
        <v>26</v>
      </c>
      <c r="DR53" s="213">
        <v>15774.080000000002</v>
      </c>
      <c r="DS53" s="186"/>
      <c r="DT53" s="212"/>
      <c r="DU53" s="186">
        <v>9</v>
      </c>
      <c r="DV53" s="213">
        <v>5634.8700000000008</v>
      </c>
      <c r="DW53" s="186"/>
      <c r="DX53" s="212"/>
      <c r="DY53" s="186"/>
      <c r="DZ53" s="213"/>
      <c r="EA53" s="186"/>
      <c r="EB53" s="212"/>
      <c r="EC53" s="186"/>
      <c r="ED53" s="213"/>
      <c r="EE53" s="186"/>
      <c r="EF53" s="212"/>
      <c r="EG53" s="186"/>
      <c r="EH53" s="213"/>
      <c r="EI53" s="186"/>
      <c r="EJ53" s="212"/>
      <c r="EK53" s="186"/>
      <c r="EL53" s="213"/>
      <c r="EM53" s="420"/>
      <c r="EN53" s="421"/>
      <c r="EO53" s="420"/>
      <c r="EP53" s="422"/>
      <c r="EQ53" s="420"/>
      <c r="ER53" s="421"/>
      <c r="ES53" s="420"/>
      <c r="ET53" s="422"/>
      <c r="EU53" s="420"/>
      <c r="EV53" s="421"/>
      <c r="EW53" s="420"/>
      <c r="EX53" s="422"/>
      <c r="EZ53" s="186">
        <f t="shared" si="129"/>
        <v>0</v>
      </c>
      <c r="FA53" s="212">
        <f t="shared" si="129"/>
        <v>0</v>
      </c>
      <c r="FB53" s="186">
        <f t="shared" si="130"/>
        <v>2810</v>
      </c>
      <c r="FC53" s="213">
        <f t="shared" si="130"/>
        <v>3820653.1299999994</v>
      </c>
      <c r="FD53" s="179"/>
      <c r="FE53" s="186">
        <f t="shared" si="131"/>
        <v>0</v>
      </c>
      <c r="FF53" s="212">
        <f t="shared" si="131"/>
        <v>0</v>
      </c>
      <c r="FG53" s="186">
        <f t="shared" si="132"/>
        <v>847</v>
      </c>
      <c r="FH53" s="213">
        <f t="shared" si="132"/>
        <v>533270.88</v>
      </c>
      <c r="FI53" s="179"/>
      <c r="FJ53" s="186">
        <f t="shared" si="127"/>
        <v>0</v>
      </c>
      <c r="FK53" s="212">
        <f t="shared" si="128"/>
        <v>0</v>
      </c>
      <c r="FL53" s="186">
        <f t="shared" si="133"/>
        <v>291</v>
      </c>
      <c r="FM53" s="213">
        <f t="shared" si="133"/>
        <v>185901.61</v>
      </c>
    </row>
    <row r="54" spans="1:169" ht="15" outlineLevel="1" x14ac:dyDescent="0.25">
      <c r="B54" s="67" t="s">
        <v>185</v>
      </c>
      <c r="C54" s="186"/>
      <c r="D54" s="212"/>
      <c r="E54" s="186">
        <v>87</v>
      </c>
      <c r="F54" s="213">
        <v>211794.03</v>
      </c>
      <c r="G54" s="186"/>
      <c r="H54" s="212"/>
      <c r="I54" s="186">
        <v>37</v>
      </c>
      <c r="J54" s="213">
        <v>97391.22</v>
      </c>
      <c r="K54" s="186"/>
      <c r="L54" s="212"/>
      <c r="M54" s="186">
        <v>11</v>
      </c>
      <c r="N54" s="213">
        <v>20329.419999999998</v>
      </c>
      <c r="O54" s="186"/>
      <c r="P54" s="212"/>
      <c r="Q54" s="186">
        <v>5</v>
      </c>
      <c r="R54" s="213">
        <v>7094</v>
      </c>
      <c r="S54" s="186"/>
      <c r="T54" s="212"/>
      <c r="U54" s="186">
        <v>15</v>
      </c>
      <c r="V54" s="213">
        <v>41038</v>
      </c>
      <c r="W54" s="186"/>
      <c r="X54" s="212"/>
      <c r="Y54" s="186">
        <v>29</v>
      </c>
      <c r="Z54" s="213">
        <v>120328.93</v>
      </c>
      <c r="AA54" s="186"/>
      <c r="AB54" s="212"/>
      <c r="AC54" s="186">
        <v>33</v>
      </c>
      <c r="AD54" s="213">
        <v>105704.96000000001</v>
      </c>
      <c r="AE54" s="186"/>
      <c r="AF54" s="212"/>
      <c r="AG54" s="186">
        <v>25</v>
      </c>
      <c r="AH54" s="213">
        <v>127057.26</v>
      </c>
      <c r="AI54" s="186"/>
      <c r="AJ54" s="212"/>
      <c r="AK54" s="186">
        <v>36</v>
      </c>
      <c r="AL54" s="213">
        <v>86863.679999999993</v>
      </c>
      <c r="AM54" s="186"/>
      <c r="AN54" s="212"/>
      <c r="AO54" s="186">
        <v>24</v>
      </c>
      <c r="AP54" s="213">
        <v>65389.279999999999</v>
      </c>
      <c r="AQ54" s="186"/>
      <c r="AR54" s="212"/>
      <c r="AS54" s="186">
        <v>23</v>
      </c>
      <c r="AT54" s="213">
        <v>81488</v>
      </c>
      <c r="AU54" s="186"/>
      <c r="AV54" s="212"/>
      <c r="AW54" s="186">
        <v>25</v>
      </c>
      <c r="AX54" s="213">
        <v>97193.24</v>
      </c>
      <c r="AY54" s="186"/>
      <c r="AZ54" s="212"/>
      <c r="BA54" s="186">
        <v>24</v>
      </c>
      <c r="BB54" s="213">
        <v>47600.09</v>
      </c>
      <c r="BC54" s="186"/>
      <c r="BD54" s="212"/>
      <c r="BE54" s="186">
        <v>21</v>
      </c>
      <c r="BF54" s="213">
        <v>88277.09</v>
      </c>
      <c r="BG54" s="186"/>
      <c r="BH54" s="212"/>
      <c r="BI54" s="186">
        <v>20</v>
      </c>
      <c r="BJ54" s="213">
        <v>40787.5</v>
      </c>
      <c r="BK54" s="186"/>
      <c r="BL54" s="212"/>
      <c r="BM54" s="186">
        <v>18</v>
      </c>
      <c r="BN54" s="213">
        <v>48597.770000000004</v>
      </c>
      <c r="BO54" s="186"/>
      <c r="BP54" s="212"/>
      <c r="BQ54" s="186">
        <v>27</v>
      </c>
      <c r="BR54" s="213">
        <v>67192.260000000009</v>
      </c>
      <c r="BS54" s="186"/>
      <c r="BT54" s="212"/>
      <c r="BU54" s="186">
        <v>25</v>
      </c>
      <c r="BV54" s="213">
        <v>56230.07</v>
      </c>
      <c r="BW54" s="186"/>
      <c r="BX54" s="212"/>
      <c r="BY54" s="186">
        <v>36</v>
      </c>
      <c r="BZ54" s="213">
        <v>99194.5</v>
      </c>
      <c r="CA54" s="186"/>
      <c r="CB54" s="212"/>
      <c r="CC54" s="186">
        <v>31</v>
      </c>
      <c r="CD54" s="213">
        <v>107106.3</v>
      </c>
      <c r="CE54" s="186"/>
      <c r="CF54" s="212"/>
      <c r="CG54" s="186">
        <v>27</v>
      </c>
      <c r="CH54" s="213">
        <v>59053</v>
      </c>
      <c r="CI54" s="186"/>
      <c r="CJ54" s="212"/>
      <c r="CK54" s="186">
        <v>24</v>
      </c>
      <c r="CL54" s="213">
        <v>66324.709999999992</v>
      </c>
      <c r="CM54" s="186"/>
      <c r="CN54" s="212"/>
      <c r="CO54" s="186">
        <v>19</v>
      </c>
      <c r="CP54" s="213">
        <v>50109.049999999996</v>
      </c>
      <c r="CQ54" s="186"/>
      <c r="CR54" s="212"/>
      <c r="CS54" s="186">
        <v>21</v>
      </c>
      <c r="CT54" s="213">
        <v>50417.049999999996</v>
      </c>
      <c r="CU54" s="186"/>
      <c r="CV54" s="212"/>
      <c r="CW54" s="186">
        <v>6</v>
      </c>
      <c r="CX54" s="213">
        <v>9117.19</v>
      </c>
      <c r="CY54" s="186"/>
      <c r="CZ54" s="212"/>
      <c r="DA54" s="186">
        <v>7</v>
      </c>
      <c r="DB54" s="213">
        <v>113511.23</v>
      </c>
      <c r="DC54" s="186"/>
      <c r="DD54" s="212"/>
      <c r="DE54" s="186">
        <v>8</v>
      </c>
      <c r="DF54" s="213">
        <v>25759.86</v>
      </c>
      <c r="DG54" s="186"/>
      <c r="DH54" s="212"/>
      <c r="DI54" s="186">
        <v>4</v>
      </c>
      <c r="DJ54" s="213">
        <v>9787.86</v>
      </c>
      <c r="DK54" s="186"/>
      <c r="DL54" s="212"/>
      <c r="DM54" s="186">
        <v>7</v>
      </c>
      <c r="DN54" s="213">
        <v>21359.86</v>
      </c>
      <c r="DO54" s="186"/>
      <c r="DP54" s="212"/>
      <c r="DQ54" s="186">
        <v>3</v>
      </c>
      <c r="DR54" s="213">
        <v>8811.86</v>
      </c>
      <c r="DS54" s="186"/>
      <c r="DT54" s="212"/>
      <c r="DU54" s="186">
        <v>3</v>
      </c>
      <c r="DV54" s="213">
        <v>6259.8600000000006</v>
      </c>
      <c r="DW54" s="186"/>
      <c r="DX54" s="212"/>
      <c r="DY54" s="186"/>
      <c r="DZ54" s="213"/>
      <c r="EA54" s="186"/>
      <c r="EB54" s="212"/>
      <c r="EC54" s="186"/>
      <c r="ED54" s="213"/>
      <c r="EE54" s="186"/>
      <c r="EF54" s="212"/>
      <c r="EG54" s="186"/>
      <c r="EH54" s="213"/>
      <c r="EI54" s="186"/>
      <c r="EJ54" s="212"/>
      <c r="EK54" s="186"/>
      <c r="EL54" s="213"/>
      <c r="EM54" s="420"/>
      <c r="EN54" s="421"/>
      <c r="EO54" s="420"/>
      <c r="EP54" s="422"/>
      <c r="EQ54" s="420"/>
      <c r="ER54" s="421"/>
      <c r="ES54" s="420"/>
      <c r="ET54" s="422"/>
      <c r="EU54" s="420"/>
      <c r="EV54" s="421"/>
      <c r="EW54" s="420"/>
      <c r="EX54" s="422"/>
      <c r="EZ54" s="186">
        <f t="shared" si="129"/>
        <v>0</v>
      </c>
      <c r="FA54" s="212">
        <f t="shared" si="129"/>
        <v>0</v>
      </c>
      <c r="FB54" s="186">
        <f t="shared" si="130"/>
        <v>350</v>
      </c>
      <c r="FC54" s="213">
        <f t="shared" si="130"/>
        <v>1061672.02</v>
      </c>
      <c r="FE54" s="186">
        <f t="shared" si="131"/>
        <v>0</v>
      </c>
      <c r="FF54" s="212">
        <f t="shared" si="131"/>
        <v>0</v>
      </c>
      <c r="FG54" s="186">
        <f t="shared" si="132"/>
        <v>293</v>
      </c>
      <c r="FH54" s="213">
        <f t="shared" si="132"/>
        <v>780889.39000000013</v>
      </c>
      <c r="FJ54" s="186">
        <f t="shared" si="127"/>
        <v>0</v>
      </c>
      <c r="FK54" s="212">
        <f t="shared" si="128"/>
        <v>0</v>
      </c>
      <c r="FL54" s="186">
        <f t="shared" si="133"/>
        <v>38</v>
      </c>
      <c r="FM54" s="213">
        <f t="shared" si="133"/>
        <v>194607.71999999997</v>
      </c>
    </row>
    <row r="55" spans="1:169" outlineLevel="1" x14ac:dyDescent="0.2">
      <c r="B55" s="179" t="s">
        <v>186</v>
      </c>
      <c r="C55" s="187">
        <v>2272</v>
      </c>
      <c r="D55" s="214">
        <v>101114354.48999983</v>
      </c>
      <c r="E55" s="187">
        <v>58</v>
      </c>
      <c r="F55" s="215">
        <v>13483.800000000003</v>
      </c>
      <c r="G55" s="187">
        <v>2484</v>
      </c>
      <c r="H55" s="214">
        <v>109463476.08000012</v>
      </c>
      <c r="I55" s="187">
        <v>73</v>
      </c>
      <c r="J55" s="215">
        <v>34852.78</v>
      </c>
      <c r="K55" s="187">
        <v>3135</v>
      </c>
      <c r="L55" s="214">
        <v>134363610.02000013</v>
      </c>
      <c r="M55" s="187">
        <v>85</v>
      </c>
      <c r="N55" s="215">
        <v>98557.010000000009</v>
      </c>
      <c r="O55" s="187">
        <v>3045</v>
      </c>
      <c r="P55" s="214">
        <v>129864659.59000014</v>
      </c>
      <c r="Q55" s="187">
        <v>83</v>
      </c>
      <c r="R55" s="215">
        <v>64224.160000000011</v>
      </c>
      <c r="S55" s="187">
        <v>5758</v>
      </c>
      <c r="T55" s="214">
        <v>238003721.98000002</v>
      </c>
      <c r="U55" s="187">
        <v>90</v>
      </c>
      <c r="V55" s="215">
        <v>197967.71999999997</v>
      </c>
      <c r="W55" s="187">
        <v>6374</v>
      </c>
      <c r="X55" s="214">
        <v>258434757.9600004</v>
      </c>
      <c r="Y55" s="187">
        <v>71</v>
      </c>
      <c r="Z55" s="215">
        <v>72606.33</v>
      </c>
      <c r="AA55" s="187">
        <v>6850</v>
      </c>
      <c r="AB55" s="214">
        <v>285891653.24999964</v>
      </c>
      <c r="AC55" s="187">
        <v>50</v>
      </c>
      <c r="AD55" s="215">
        <v>39648.440000000017</v>
      </c>
      <c r="AE55" s="187">
        <v>6780</v>
      </c>
      <c r="AF55" s="214">
        <v>284701692.52000004</v>
      </c>
      <c r="AG55" s="187">
        <v>52</v>
      </c>
      <c r="AH55" s="215">
        <v>54087.840000000018</v>
      </c>
      <c r="AI55" s="187">
        <v>4771</v>
      </c>
      <c r="AJ55" s="214">
        <v>160788882.74000013</v>
      </c>
      <c r="AK55" s="187">
        <v>103</v>
      </c>
      <c r="AL55" s="215">
        <v>71615.839999999997</v>
      </c>
      <c r="AM55" s="187">
        <v>4703</v>
      </c>
      <c r="AN55" s="214">
        <v>158399131.08000007</v>
      </c>
      <c r="AO55" s="187">
        <v>190</v>
      </c>
      <c r="AP55" s="215">
        <v>187351.03999999998</v>
      </c>
      <c r="AQ55" s="187">
        <v>4898</v>
      </c>
      <c r="AR55" s="214">
        <v>166336174.83999971</v>
      </c>
      <c r="AS55" s="187">
        <v>143</v>
      </c>
      <c r="AT55" s="215">
        <v>151495.89000000001</v>
      </c>
      <c r="AU55" s="187">
        <v>4821</v>
      </c>
      <c r="AV55" s="214">
        <v>164240448.8800002</v>
      </c>
      <c r="AW55" s="187">
        <v>115</v>
      </c>
      <c r="AX55" s="215">
        <v>122710.43000000001</v>
      </c>
      <c r="AY55" s="187">
        <v>3760</v>
      </c>
      <c r="AZ55" s="214">
        <v>112888983.1699999</v>
      </c>
      <c r="BA55" s="187">
        <v>98</v>
      </c>
      <c r="BB55" s="215">
        <v>72822.509999999995</v>
      </c>
      <c r="BC55" s="187">
        <v>3711</v>
      </c>
      <c r="BD55" s="214">
        <v>112302047.85999979</v>
      </c>
      <c r="BE55" s="187">
        <v>107</v>
      </c>
      <c r="BF55" s="215">
        <v>111022.44</v>
      </c>
      <c r="BG55" s="187">
        <v>3398</v>
      </c>
      <c r="BH55" s="214">
        <v>85671721.930000126</v>
      </c>
      <c r="BI55" s="187">
        <v>49</v>
      </c>
      <c r="BJ55" s="215">
        <v>79355.649999999994</v>
      </c>
      <c r="BK55" s="187">
        <v>3289</v>
      </c>
      <c r="BL55" s="214">
        <v>82746058.910000101</v>
      </c>
      <c r="BM55" s="187">
        <v>68</v>
      </c>
      <c r="BN55" s="215">
        <v>47849.22</v>
      </c>
      <c r="BO55" s="187">
        <v>3528</v>
      </c>
      <c r="BP55" s="214">
        <v>120582079.86000004</v>
      </c>
      <c r="BQ55" s="187">
        <v>40</v>
      </c>
      <c r="BR55" s="215">
        <v>72144.12</v>
      </c>
      <c r="BS55" s="187">
        <v>3370</v>
      </c>
      <c r="BT55" s="214">
        <v>120110302.39000012</v>
      </c>
      <c r="BU55" s="187">
        <v>33</v>
      </c>
      <c r="BV55" s="215">
        <v>31722.89</v>
      </c>
      <c r="BW55" s="187">
        <v>3618</v>
      </c>
      <c r="BX55" s="214">
        <v>125923430.64000002</v>
      </c>
      <c r="BY55" s="187">
        <v>260</v>
      </c>
      <c r="BZ55" s="215">
        <v>127540.01000000001</v>
      </c>
      <c r="CA55" s="187">
        <v>3523</v>
      </c>
      <c r="CB55" s="214">
        <v>122874320.27999994</v>
      </c>
      <c r="CC55" s="187">
        <v>224</v>
      </c>
      <c r="CD55" s="215">
        <v>149625.68</v>
      </c>
      <c r="CE55" s="187">
        <v>3661</v>
      </c>
      <c r="CF55" s="214">
        <v>111265224.68000019</v>
      </c>
      <c r="CG55" s="187">
        <v>90</v>
      </c>
      <c r="CH55" s="215">
        <v>70431.51999999999</v>
      </c>
      <c r="CI55" s="187">
        <v>3658</v>
      </c>
      <c r="CJ55" s="214">
        <v>111428177.46000016</v>
      </c>
      <c r="CK55" s="187">
        <v>84</v>
      </c>
      <c r="CL55" s="215">
        <v>112765.79999999999</v>
      </c>
      <c r="CM55" s="187">
        <v>3640</v>
      </c>
      <c r="CN55" s="214">
        <v>110412155.71000014</v>
      </c>
      <c r="CO55" s="187">
        <v>108</v>
      </c>
      <c r="CP55" s="215">
        <v>229293.96000000002</v>
      </c>
      <c r="CQ55" s="187">
        <v>3621</v>
      </c>
      <c r="CR55" s="214">
        <v>110667925.87000015</v>
      </c>
      <c r="CS55" s="187">
        <v>129</v>
      </c>
      <c r="CT55" s="215">
        <v>235209.77000000002</v>
      </c>
      <c r="CU55" s="187">
        <v>4968</v>
      </c>
      <c r="CV55" s="214">
        <v>197259178.18000123</v>
      </c>
      <c r="CW55" s="187">
        <v>92</v>
      </c>
      <c r="CX55" s="215">
        <v>101444.37</v>
      </c>
      <c r="CY55" s="187">
        <v>2881</v>
      </c>
      <c r="CZ55" s="214">
        <v>85894764.009999901</v>
      </c>
      <c r="DA55" s="187">
        <v>17</v>
      </c>
      <c r="DB55" s="215">
        <v>20791.13</v>
      </c>
      <c r="DC55" s="187">
        <v>3503</v>
      </c>
      <c r="DD55" s="214">
        <v>102545790.72999981</v>
      </c>
      <c r="DE55" s="187">
        <v>16</v>
      </c>
      <c r="DF55" s="215">
        <v>24673.73</v>
      </c>
      <c r="DG55" s="187">
        <v>3515</v>
      </c>
      <c r="DH55" s="214">
        <v>103110337.18999995</v>
      </c>
      <c r="DI55" s="187">
        <v>16</v>
      </c>
      <c r="DJ55" s="215">
        <v>42646.240000000005</v>
      </c>
      <c r="DK55" s="187">
        <v>2721</v>
      </c>
      <c r="DL55" s="214">
        <v>53189635.830000192</v>
      </c>
      <c r="DM55" s="187">
        <v>24</v>
      </c>
      <c r="DN55" s="215">
        <v>19284.190000000002</v>
      </c>
      <c r="DO55" s="187">
        <v>2768</v>
      </c>
      <c r="DP55" s="214">
        <v>57185686.160000116</v>
      </c>
      <c r="DQ55" s="187">
        <v>22</v>
      </c>
      <c r="DR55" s="215">
        <v>18487.87</v>
      </c>
      <c r="DS55" s="187">
        <v>969</v>
      </c>
      <c r="DT55" s="214">
        <v>22907070.519999985</v>
      </c>
      <c r="DU55" s="187">
        <v>22</v>
      </c>
      <c r="DV55" s="215">
        <v>44271.06</v>
      </c>
      <c r="DW55" s="187"/>
      <c r="DX55" s="214"/>
      <c r="DY55" s="187">
        <v>0</v>
      </c>
      <c r="DZ55" s="215">
        <v>0</v>
      </c>
      <c r="EA55" s="187"/>
      <c r="EB55" s="214"/>
      <c r="EC55" s="187">
        <f>SUM(EC56:EC57)</f>
        <v>0</v>
      </c>
      <c r="ED55" s="187">
        <f>SUM(ED56:ED57)</f>
        <v>0</v>
      </c>
      <c r="EE55" s="187"/>
      <c r="EF55" s="214"/>
      <c r="EG55" s="187">
        <v>0</v>
      </c>
      <c r="EH55" s="215">
        <v>0</v>
      </c>
      <c r="EI55" s="187">
        <v>6021</v>
      </c>
      <c r="EJ55" s="214">
        <v>450502084.72000021</v>
      </c>
      <c r="EK55" s="187">
        <v>35</v>
      </c>
      <c r="EL55" s="215">
        <v>51431.229999999996</v>
      </c>
      <c r="EM55" s="187">
        <v>5958</v>
      </c>
      <c r="EN55" s="214">
        <v>445375281.44000036</v>
      </c>
      <c r="EO55" s="187">
        <v>97</v>
      </c>
      <c r="EP55" s="215">
        <v>108803.66000000006</v>
      </c>
      <c r="EQ55" s="187">
        <v>197</v>
      </c>
      <c r="ER55" s="214">
        <v>13937392.259999996</v>
      </c>
      <c r="ES55" s="187">
        <v>32</v>
      </c>
      <c r="ET55" s="215">
        <v>126065.71</v>
      </c>
      <c r="EU55" s="187">
        <v>1161</v>
      </c>
      <c r="EV55" s="214">
        <v>47754066.94000002</v>
      </c>
      <c r="EW55" s="187">
        <v>16</v>
      </c>
      <c r="EX55" s="215">
        <v>28475.949999999997</v>
      </c>
      <c r="EZ55" s="187">
        <f t="shared" si="129"/>
        <v>4657.583333333333</v>
      </c>
      <c r="FA55" s="214">
        <f t="shared" si="129"/>
        <v>182633546.95250008</v>
      </c>
      <c r="FB55" s="187">
        <f t="shared" si="130"/>
        <v>1113</v>
      </c>
      <c r="FC55" s="215">
        <f t="shared" si="130"/>
        <v>1108601.28</v>
      </c>
      <c r="FE55" s="187">
        <f t="shared" si="131"/>
        <v>3564.75</v>
      </c>
      <c r="FF55" s="214">
        <f t="shared" si="131"/>
        <v>110572702.39666671</v>
      </c>
      <c r="FG55" s="187">
        <f t="shared" si="132"/>
        <v>1290</v>
      </c>
      <c r="FH55" s="215">
        <f t="shared" si="132"/>
        <v>1339783.57</v>
      </c>
      <c r="FJ55" s="187">
        <f t="shared" si="127"/>
        <v>3330.4</v>
      </c>
      <c r="FK55" s="214">
        <f t="shared" si="128"/>
        <v>151796982.87800017</v>
      </c>
      <c r="FL55" s="187">
        <f t="shared" si="133"/>
        <v>341</v>
      </c>
      <c r="FM55" s="215">
        <f t="shared" si="133"/>
        <v>431833.4800000001</v>
      </c>
    </row>
    <row r="56" spans="1:169" ht="15" outlineLevel="1" x14ac:dyDescent="0.25">
      <c r="B56" s="67" t="s">
        <v>187</v>
      </c>
      <c r="C56" s="186"/>
      <c r="D56" s="212"/>
      <c r="E56" s="186">
        <v>57</v>
      </c>
      <c r="F56" s="213">
        <v>13129.800000000003</v>
      </c>
      <c r="G56" s="186"/>
      <c r="H56" s="212"/>
      <c r="I56" s="186">
        <v>70</v>
      </c>
      <c r="J56" s="213">
        <v>29426.780000000002</v>
      </c>
      <c r="K56" s="186"/>
      <c r="L56" s="212"/>
      <c r="M56" s="186">
        <v>76</v>
      </c>
      <c r="N56" s="213">
        <v>60054.3</v>
      </c>
      <c r="O56" s="186"/>
      <c r="P56" s="212"/>
      <c r="Q56" s="186">
        <v>78</v>
      </c>
      <c r="R56" s="213">
        <v>44575.160000000011</v>
      </c>
      <c r="S56" s="186"/>
      <c r="T56" s="212"/>
      <c r="U56" s="186">
        <v>81</v>
      </c>
      <c r="V56" s="213">
        <v>71915.719999999958</v>
      </c>
      <c r="W56" s="186"/>
      <c r="X56" s="212"/>
      <c r="Y56" s="186">
        <v>64</v>
      </c>
      <c r="Z56" s="213">
        <v>50150.76</v>
      </c>
      <c r="AA56" s="186"/>
      <c r="AB56" s="212"/>
      <c r="AC56" s="186">
        <v>50</v>
      </c>
      <c r="AD56" s="213">
        <v>39648.440000000017</v>
      </c>
      <c r="AE56" s="186"/>
      <c r="AF56" s="212"/>
      <c r="AG56" s="186">
        <v>50</v>
      </c>
      <c r="AH56" s="213">
        <v>41757.840000000018</v>
      </c>
      <c r="AI56" s="186"/>
      <c r="AJ56" s="212"/>
      <c r="AK56" s="186">
        <v>88</v>
      </c>
      <c r="AL56" s="213">
        <v>36909.409999999996</v>
      </c>
      <c r="AM56" s="186"/>
      <c r="AN56" s="212"/>
      <c r="AO56" s="186">
        <v>171</v>
      </c>
      <c r="AP56" s="213">
        <v>115498.52999999997</v>
      </c>
      <c r="AQ56" s="186"/>
      <c r="AR56" s="212"/>
      <c r="AS56" s="186">
        <v>121</v>
      </c>
      <c r="AT56" s="213">
        <v>72049.89</v>
      </c>
      <c r="AU56" s="186"/>
      <c r="AV56" s="212"/>
      <c r="AW56" s="186">
        <v>99</v>
      </c>
      <c r="AX56" s="213">
        <v>65011.330000000009</v>
      </c>
      <c r="AY56" s="186"/>
      <c r="AZ56" s="212"/>
      <c r="BA56" s="186">
        <v>83</v>
      </c>
      <c r="BB56" s="213">
        <v>40452.909999999996</v>
      </c>
      <c r="BC56" s="186"/>
      <c r="BD56" s="212"/>
      <c r="BE56" s="186">
        <v>94</v>
      </c>
      <c r="BF56" s="213">
        <v>46896.44</v>
      </c>
      <c r="BG56" s="186"/>
      <c r="BH56" s="212"/>
      <c r="BI56" s="186">
        <v>38</v>
      </c>
      <c r="BJ56" s="213">
        <v>20830.649999999998</v>
      </c>
      <c r="BK56" s="186"/>
      <c r="BL56" s="212"/>
      <c r="BM56" s="186">
        <v>60</v>
      </c>
      <c r="BN56" s="213">
        <v>23089.219999999998</v>
      </c>
      <c r="BO56" s="186"/>
      <c r="BP56" s="212"/>
      <c r="BQ56" s="186">
        <v>34</v>
      </c>
      <c r="BR56" s="213">
        <v>19263.810000000001</v>
      </c>
      <c r="BS56" s="186"/>
      <c r="BT56" s="212"/>
      <c r="BU56" s="186">
        <v>30</v>
      </c>
      <c r="BV56" s="213">
        <v>13903.23</v>
      </c>
      <c r="BW56" s="186"/>
      <c r="BX56" s="212"/>
      <c r="BY56" s="186">
        <v>247</v>
      </c>
      <c r="BZ56" s="213">
        <v>85582.330000000016</v>
      </c>
      <c r="CA56" s="186"/>
      <c r="CB56" s="212"/>
      <c r="CC56" s="186">
        <v>215</v>
      </c>
      <c r="CD56" s="213">
        <v>116051.39</v>
      </c>
      <c r="CE56" s="186"/>
      <c r="CF56" s="212"/>
      <c r="CG56" s="186">
        <v>83</v>
      </c>
      <c r="CH56" s="213">
        <v>60075.24</v>
      </c>
      <c r="CI56" s="186"/>
      <c r="CJ56" s="212"/>
      <c r="CK56" s="186">
        <v>69</v>
      </c>
      <c r="CL56" s="213">
        <v>33143.789999999994</v>
      </c>
      <c r="CM56" s="186"/>
      <c r="CN56" s="212"/>
      <c r="CO56" s="186">
        <v>80</v>
      </c>
      <c r="CP56" s="213">
        <v>66835.44</v>
      </c>
      <c r="CQ56" s="186"/>
      <c r="CR56" s="212"/>
      <c r="CS56" s="186">
        <v>96</v>
      </c>
      <c r="CT56" s="213">
        <v>93966.460000000021</v>
      </c>
      <c r="CU56" s="186"/>
      <c r="CV56" s="212"/>
      <c r="CW56" s="186">
        <v>78</v>
      </c>
      <c r="CX56" s="213">
        <v>50258.07</v>
      </c>
      <c r="CY56" s="186"/>
      <c r="CZ56" s="212"/>
      <c r="DA56" s="186">
        <v>12</v>
      </c>
      <c r="DB56" s="213">
        <v>9693.130000000001</v>
      </c>
      <c r="DC56" s="186"/>
      <c r="DD56" s="212"/>
      <c r="DE56" s="186">
        <v>9</v>
      </c>
      <c r="DF56" s="213">
        <v>6649.73</v>
      </c>
      <c r="DG56" s="186"/>
      <c r="DH56" s="212"/>
      <c r="DI56" s="186">
        <v>6</v>
      </c>
      <c r="DJ56" s="213">
        <v>4717.09</v>
      </c>
      <c r="DK56" s="186"/>
      <c r="DL56" s="212"/>
      <c r="DM56" s="186">
        <v>13</v>
      </c>
      <c r="DN56" s="213">
        <v>5952.92</v>
      </c>
      <c r="DO56" s="186"/>
      <c r="DP56" s="212"/>
      <c r="DQ56" s="186">
        <v>16</v>
      </c>
      <c r="DR56" s="213">
        <v>3918.87</v>
      </c>
      <c r="DS56" s="186"/>
      <c r="DT56" s="212"/>
      <c r="DU56" s="186">
        <v>10</v>
      </c>
      <c r="DV56" s="213">
        <v>2370.06</v>
      </c>
      <c r="DW56" s="186"/>
      <c r="DX56" s="212"/>
      <c r="DY56" s="186"/>
      <c r="DZ56" s="213"/>
      <c r="EA56" s="186"/>
      <c r="EB56" s="212"/>
      <c r="EC56" s="186"/>
      <c r="ED56" s="213"/>
      <c r="EE56" s="186"/>
      <c r="EF56" s="212"/>
      <c r="EG56" s="186"/>
      <c r="EH56" s="213"/>
      <c r="EI56" s="186"/>
      <c r="EJ56" s="212"/>
      <c r="EK56" s="186">
        <v>34</v>
      </c>
      <c r="EL56" s="213">
        <v>21431.23</v>
      </c>
      <c r="EM56" s="420"/>
      <c r="EN56" s="421"/>
      <c r="EO56" s="420">
        <v>94</v>
      </c>
      <c r="EP56" s="422">
        <v>80432.660000000062</v>
      </c>
      <c r="EQ56" s="420"/>
      <c r="ER56" s="421"/>
      <c r="ES56" s="420">
        <v>27</v>
      </c>
      <c r="ET56" s="422">
        <v>33202.000000000007</v>
      </c>
      <c r="EU56" s="420"/>
      <c r="EV56" s="421"/>
      <c r="EW56" s="420">
        <v>14</v>
      </c>
      <c r="EX56" s="422">
        <v>14308.949999999999</v>
      </c>
      <c r="EZ56" s="186">
        <f t="shared" si="129"/>
        <v>0</v>
      </c>
      <c r="FA56" s="212">
        <f t="shared" si="129"/>
        <v>0</v>
      </c>
      <c r="FB56" s="186">
        <f t="shared" si="130"/>
        <v>1005</v>
      </c>
      <c r="FC56" s="213">
        <f t="shared" si="130"/>
        <v>640127.95999999985</v>
      </c>
      <c r="FD56" s="179"/>
      <c r="FE56" s="186">
        <f t="shared" si="131"/>
        <v>0</v>
      </c>
      <c r="FF56" s="212">
        <f t="shared" si="131"/>
        <v>0</v>
      </c>
      <c r="FG56" s="186">
        <f t="shared" si="132"/>
        <v>1129</v>
      </c>
      <c r="FH56" s="213">
        <f t="shared" si="132"/>
        <v>620090.90999999992</v>
      </c>
      <c r="FI56" s="179"/>
      <c r="FJ56" s="186">
        <f t="shared" si="127"/>
        <v>0</v>
      </c>
      <c r="FK56" s="212">
        <f t="shared" si="128"/>
        <v>0</v>
      </c>
      <c r="FL56" s="186">
        <f t="shared" si="133"/>
        <v>272</v>
      </c>
      <c r="FM56" s="213">
        <f t="shared" si="133"/>
        <v>185423.76000000004</v>
      </c>
    </row>
    <row r="57" spans="1:169" ht="15" outlineLevel="1" x14ac:dyDescent="0.25">
      <c r="B57" s="67" t="s">
        <v>188</v>
      </c>
      <c r="C57" s="186"/>
      <c r="D57" s="212"/>
      <c r="E57" s="186">
        <v>1</v>
      </c>
      <c r="F57" s="213">
        <v>354</v>
      </c>
      <c r="G57" s="186"/>
      <c r="H57" s="212"/>
      <c r="I57" s="186">
        <v>3</v>
      </c>
      <c r="J57" s="213">
        <v>5426</v>
      </c>
      <c r="K57" s="186"/>
      <c r="L57" s="212"/>
      <c r="M57" s="186">
        <v>9</v>
      </c>
      <c r="N57" s="213">
        <v>38502.71</v>
      </c>
      <c r="O57" s="186"/>
      <c r="P57" s="212"/>
      <c r="Q57" s="186">
        <v>5</v>
      </c>
      <c r="R57" s="213">
        <v>19649</v>
      </c>
      <c r="S57" s="186"/>
      <c r="T57" s="212"/>
      <c r="U57" s="186">
        <v>9</v>
      </c>
      <c r="V57" s="213">
        <v>126052</v>
      </c>
      <c r="W57" s="186"/>
      <c r="X57" s="212"/>
      <c r="Y57" s="186">
        <v>7</v>
      </c>
      <c r="Z57" s="213">
        <v>22455.57</v>
      </c>
      <c r="AA57" s="186"/>
      <c r="AB57" s="212"/>
      <c r="AC57" s="186"/>
      <c r="AD57" s="213"/>
      <c r="AE57" s="186"/>
      <c r="AF57" s="212"/>
      <c r="AG57" s="186">
        <v>2</v>
      </c>
      <c r="AH57" s="213">
        <v>12330</v>
      </c>
      <c r="AI57" s="186"/>
      <c r="AJ57" s="212"/>
      <c r="AK57" s="186">
        <v>15</v>
      </c>
      <c r="AL57" s="213">
        <v>34706.43</v>
      </c>
      <c r="AM57" s="186"/>
      <c r="AN57" s="212"/>
      <c r="AO57" s="186">
        <v>19</v>
      </c>
      <c r="AP57" s="213">
        <v>71852.510000000009</v>
      </c>
      <c r="AQ57" s="186"/>
      <c r="AR57" s="212"/>
      <c r="AS57" s="186">
        <v>22</v>
      </c>
      <c r="AT57" s="213">
        <v>79446</v>
      </c>
      <c r="AU57" s="186"/>
      <c r="AV57" s="212"/>
      <c r="AW57" s="186">
        <v>16</v>
      </c>
      <c r="AX57" s="213">
        <v>57699.1</v>
      </c>
      <c r="AY57" s="186"/>
      <c r="AZ57" s="212"/>
      <c r="BA57" s="186">
        <v>15</v>
      </c>
      <c r="BB57" s="213">
        <v>32369.599999999999</v>
      </c>
      <c r="BC57" s="186"/>
      <c r="BD57" s="212"/>
      <c r="BE57" s="186">
        <v>13</v>
      </c>
      <c r="BF57" s="213">
        <v>64126</v>
      </c>
      <c r="BG57" s="186"/>
      <c r="BH57" s="212"/>
      <c r="BI57" s="186">
        <v>11</v>
      </c>
      <c r="BJ57" s="213">
        <v>58525</v>
      </c>
      <c r="BK57" s="186"/>
      <c r="BL57" s="212"/>
      <c r="BM57" s="186">
        <v>8</v>
      </c>
      <c r="BN57" s="213">
        <v>24760</v>
      </c>
      <c r="BO57" s="186"/>
      <c r="BP57" s="212"/>
      <c r="BQ57" s="186">
        <v>6</v>
      </c>
      <c r="BR57" s="213">
        <v>52880.31</v>
      </c>
      <c r="BS57" s="186"/>
      <c r="BT57" s="212"/>
      <c r="BU57" s="186">
        <v>3</v>
      </c>
      <c r="BV57" s="213">
        <v>17819.66</v>
      </c>
      <c r="BW57" s="186"/>
      <c r="BX57" s="212"/>
      <c r="BY57" s="186">
        <v>13</v>
      </c>
      <c r="BZ57" s="213">
        <v>41957.68</v>
      </c>
      <c r="CA57" s="186"/>
      <c r="CB57" s="212"/>
      <c r="CC57" s="186">
        <v>9</v>
      </c>
      <c r="CD57" s="213">
        <v>33574.29</v>
      </c>
      <c r="CE57" s="186"/>
      <c r="CF57" s="212"/>
      <c r="CG57" s="186">
        <v>7</v>
      </c>
      <c r="CH57" s="213">
        <v>10356.279999999999</v>
      </c>
      <c r="CI57" s="186"/>
      <c r="CJ57" s="212"/>
      <c r="CK57" s="186">
        <v>15</v>
      </c>
      <c r="CL57" s="213">
        <v>79622.009999999995</v>
      </c>
      <c r="CM57" s="186"/>
      <c r="CN57" s="212"/>
      <c r="CO57" s="186">
        <v>28</v>
      </c>
      <c r="CP57" s="213">
        <v>162458.52000000002</v>
      </c>
      <c r="CQ57" s="186"/>
      <c r="CR57" s="212"/>
      <c r="CS57" s="186">
        <v>33</v>
      </c>
      <c r="CT57" s="213">
        <v>141243.31</v>
      </c>
      <c r="CU57" s="186"/>
      <c r="CV57" s="212"/>
      <c r="CW57" s="186">
        <v>14</v>
      </c>
      <c r="CX57" s="213">
        <v>51186.3</v>
      </c>
      <c r="CY57" s="186"/>
      <c r="CZ57" s="212"/>
      <c r="DA57" s="186">
        <v>5</v>
      </c>
      <c r="DB57" s="213">
        <v>11098</v>
      </c>
      <c r="DC57" s="186"/>
      <c r="DD57" s="212"/>
      <c r="DE57" s="186">
        <v>7</v>
      </c>
      <c r="DF57" s="213">
        <v>18024</v>
      </c>
      <c r="DG57" s="186"/>
      <c r="DH57" s="212"/>
      <c r="DI57" s="186">
        <v>10</v>
      </c>
      <c r="DJ57" s="213">
        <v>37929.15</v>
      </c>
      <c r="DK57" s="186"/>
      <c r="DL57" s="212"/>
      <c r="DM57" s="186">
        <v>11</v>
      </c>
      <c r="DN57" s="213">
        <v>13331.27</v>
      </c>
      <c r="DO57" s="186"/>
      <c r="DP57" s="212"/>
      <c r="DQ57" s="186">
        <v>6</v>
      </c>
      <c r="DR57" s="213">
        <v>14569</v>
      </c>
      <c r="DS57" s="186"/>
      <c r="DT57" s="212"/>
      <c r="DU57" s="186">
        <v>12</v>
      </c>
      <c r="DV57" s="213">
        <v>41901</v>
      </c>
      <c r="DW57" s="186"/>
      <c r="DX57" s="212"/>
      <c r="DY57" s="186"/>
      <c r="DZ57" s="213"/>
      <c r="EA57" s="186"/>
      <c r="EB57" s="212"/>
      <c r="EC57" s="186"/>
      <c r="ED57" s="213"/>
      <c r="EE57" s="186"/>
      <c r="EF57" s="212"/>
      <c r="EG57" s="186"/>
      <c r="EH57" s="213"/>
      <c r="EI57" s="186"/>
      <c r="EJ57" s="212"/>
      <c r="EK57" s="186">
        <v>1</v>
      </c>
      <c r="EL57" s="213">
        <v>30000</v>
      </c>
      <c r="EM57" s="420"/>
      <c r="EN57" s="421"/>
      <c r="EO57" s="420">
        <v>3</v>
      </c>
      <c r="EP57" s="422">
        <v>28371</v>
      </c>
      <c r="EQ57" s="420"/>
      <c r="ER57" s="421"/>
      <c r="ES57" s="420">
        <v>5</v>
      </c>
      <c r="ET57" s="422">
        <v>92863.709999999992</v>
      </c>
      <c r="EU57" s="420"/>
      <c r="EV57" s="421"/>
      <c r="EW57" s="420">
        <v>2</v>
      </c>
      <c r="EX57" s="422">
        <v>14167</v>
      </c>
      <c r="EZ57" s="186">
        <f t="shared" si="129"/>
        <v>0</v>
      </c>
      <c r="FA57" s="212">
        <f t="shared" si="129"/>
        <v>0</v>
      </c>
      <c r="FB57" s="186">
        <f t="shared" si="130"/>
        <v>108</v>
      </c>
      <c r="FC57" s="213">
        <f t="shared" si="130"/>
        <v>468473.31999999995</v>
      </c>
      <c r="FE57" s="186">
        <f t="shared" si="131"/>
        <v>0</v>
      </c>
      <c r="FF57" s="212">
        <f t="shared" si="131"/>
        <v>0</v>
      </c>
      <c r="FG57" s="186">
        <f t="shared" si="132"/>
        <v>161</v>
      </c>
      <c r="FH57" s="213">
        <f t="shared" si="132"/>
        <v>719692.65999999992</v>
      </c>
      <c r="FJ57" s="186">
        <f t="shared" si="127"/>
        <v>0</v>
      </c>
      <c r="FK57" s="212">
        <f t="shared" si="128"/>
        <v>0</v>
      </c>
      <c r="FL57" s="186">
        <f t="shared" si="133"/>
        <v>69</v>
      </c>
      <c r="FM57" s="213">
        <f t="shared" si="133"/>
        <v>246409.72</v>
      </c>
    </row>
    <row r="58" spans="1:169" x14ac:dyDescent="0.2">
      <c r="A58" s="189" t="s">
        <v>192</v>
      </c>
      <c r="B58" s="189"/>
      <c r="C58" s="188">
        <f>+C50+C51+C52+C55</f>
        <v>18072</v>
      </c>
      <c r="D58" s="216">
        <f t="shared" ref="D58:BO58" si="134">+D50+D51+D52+D55</f>
        <v>290073504.5799998</v>
      </c>
      <c r="E58" s="188">
        <f t="shared" si="134"/>
        <v>1587</v>
      </c>
      <c r="F58" s="216">
        <f t="shared" si="134"/>
        <v>2495034.6199999996</v>
      </c>
      <c r="G58" s="188">
        <f t="shared" si="134"/>
        <v>18977</v>
      </c>
      <c r="H58" s="216">
        <f t="shared" si="134"/>
        <v>293545283.23999995</v>
      </c>
      <c r="I58" s="188">
        <f t="shared" si="134"/>
        <v>601</v>
      </c>
      <c r="J58" s="216">
        <f t="shared" si="134"/>
        <v>780806.59000000008</v>
      </c>
      <c r="K58" s="188">
        <f t="shared" si="134"/>
        <v>17951</v>
      </c>
      <c r="L58" s="216">
        <f t="shared" si="134"/>
        <v>246558403.46999994</v>
      </c>
      <c r="M58" s="188">
        <f t="shared" si="134"/>
        <v>564</v>
      </c>
      <c r="N58" s="216">
        <f t="shared" si="134"/>
        <v>387307.86</v>
      </c>
      <c r="O58" s="188">
        <f t="shared" si="134"/>
        <v>18110</v>
      </c>
      <c r="P58" s="216">
        <f t="shared" si="134"/>
        <v>244122955.94999999</v>
      </c>
      <c r="Q58" s="188">
        <f t="shared" si="134"/>
        <v>1204</v>
      </c>
      <c r="R58" s="216">
        <f t="shared" si="134"/>
        <v>656555.67999999993</v>
      </c>
      <c r="S58" s="188">
        <f t="shared" si="134"/>
        <v>15474</v>
      </c>
      <c r="T58" s="216">
        <f t="shared" si="134"/>
        <v>318345768.23999989</v>
      </c>
      <c r="U58" s="188">
        <f t="shared" si="134"/>
        <v>1612</v>
      </c>
      <c r="V58" s="216">
        <f t="shared" si="134"/>
        <v>1096844.75</v>
      </c>
      <c r="W58" s="188">
        <f t="shared" si="134"/>
        <v>17630</v>
      </c>
      <c r="X58" s="216">
        <f t="shared" si="134"/>
        <v>362736253.87000036</v>
      </c>
      <c r="Y58" s="188">
        <f t="shared" si="134"/>
        <v>1070</v>
      </c>
      <c r="Z58" s="216">
        <f t="shared" si="134"/>
        <v>700676.25999999989</v>
      </c>
      <c r="AA58" s="188">
        <f t="shared" si="134"/>
        <v>18229</v>
      </c>
      <c r="AB58" s="216">
        <f t="shared" si="134"/>
        <v>396995165.59999979</v>
      </c>
      <c r="AC58" s="188">
        <f t="shared" si="134"/>
        <v>1298</v>
      </c>
      <c r="AD58" s="216">
        <f t="shared" si="134"/>
        <v>1028571.4400000002</v>
      </c>
      <c r="AE58" s="188">
        <f t="shared" si="134"/>
        <v>18443</v>
      </c>
      <c r="AF58" s="216">
        <f t="shared" si="134"/>
        <v>385206308.26000011</v>
      </c>
      <c r="AG58" s="188">
        <f t="shared" si="134"/>
        <v>1298</v>
      </c>
      <c r="AH58" s="216">
        <f t="shared" si="134"/>
        <v>911779.48</v>
      </c>
      <c r="AI58" s="188">
        <f t="shared" si="134"/>
        <v>11239</v>
      </c>
      <c r="AJ58" s="216">
        <f t="shared" si="134"/>
        <v>233535819.94000012</v>
      </c>
      <c r="AK58" s="188">
        <f t="shared" si="134"/>
        <v>1274</v>
      </c>
      <c r="AL58" s="216">
        <f t="shared" si="134"/>
        <v>830245.52999999991</v>
      </c>
      <c r="AM58" s="188">
        <f t="shared" si="134"/>
        <v>11929</v>
      </c>
      <c r="AN58" s="216">
        <f t="shared" si="134"/>
        <v>224517676.8900001</v>
      </c>
      <c r="AO58" s="188">
        <f t="shared" si="134"/>
        <v>1705</v>
      </c>
      <c r="AP58" s="216">
        <f t="shared" si="134"/>
        <v>1173970.6299999999</v>
      </c>
      <c r="AQ58" s="188">
        <f t="shared" si="134"/>
        <v>11652</v>
      </c>
      <c r="AR58" s="216">
        <f t="shared" si="134"/>
        <v>216273171.16999972</v>
      </c>
      <c r="AS58" s="188">
        <f t="shared" si="134"/>
        <v>1472</v>
      </c>
      <c r="AT58" s="216">
        <f t="shared" si="134"/>
        <v>1039530.5100000001</v>
      </c>
      <c r="AU58" s="188">
        <f t="shared" si="134"/>
        <v>11518</v>
      </c>
      <c r="AV58" s="216">
        <f t="shared" si="134"/>
        <v>213754556.09000021</v>
      </c>
      <c r="AW58" s="188">
        <f t="shared" si="134"/>
        <v>1466</v>
      </c>
      <c r="AX58" s="216">
        <f t="shared" si="134"/>
        <v>1135078.3</v>
      </c>
      <c r="AY58" s="188">
        <f t="shared" si="134"/>
        <v>11738</v>
      </c>
      <c r="AZ58" s="216">
        <f t="shared" si="134"/>
        <v>172641893.12999988</v>
      </c>
      <c r="BA58" s="188">
        <f t="shared" si="134"/>
        <v>1658</v>
      </c>
      <c r="BB58" s="216">
        <f t="shared" si="134"/>
        <v>1054968</v>
      </c>
      <c r="BC58" s="188">
        <f t="shared" si="134"/>
        <v>11082</v>
      </c>
      <c r="BD58" s="216">
        <f t="shared" si="134"/>
        <v>165250714.46999976</v>
      </c>
      <c r="BE58" s="188">
        <f t="shared" si="134"/>
        <v>1074</v>
      </c>
      <c r="BF58" s="216">
        <f t="shared" si="134"/>
        <v>854718.39000000013</v>
      </c>
      <c r="BG58" s="188">
        <f t="shared" si="134"/>
        <v>11000</v>
      </c>
      <c r="BH58" s="216">
        <f t="shared" si="134"/>
        <v>123321044.67000014</v>
      </c>
      <c r="BI58" s="188">
        <f t="shared" si="134"/>
        <v>880</v>
      </c>
      <c r="BJ58" s="216">
        <f t="shared" si="134"/>
        <v>657288.56000000006</v>
      </c>
      <c r="BK58" s="188">
        <f t="shared" si="134"/>
        <v>12526</v>
      </c>
      <c r="BL58" s="216">
        <f t="shared" si="134"/>
        <v>125693941.12000015</v>
      </c>
      <c r="BM58" s="188">
        <f t="shared" si="134"/>
        <v>913</v>
      </c>
      <c r="BN58" s="216">
        <f t="shared" si="134"/>
        <v>687489.12</v>
      </c>
      <c r="BO58" s="188">
        <f t="shared" si="134"/>
        <v>13122</v>
      </c>
      <c r="BP58" s="216">
        <f t="shared" ref="BP58:EA58" si="135">+BP50+BP51+BP52+BP55</f>
        <v>206291715.31</v>
      </c>
      <c r="BQ58" s="188">
        <f t="shared" si="135"/>
        <v>1024</v>
      </c>
      <c r="BR58" s="216">
        <f t="shared" si="135"/>
        <v>779253.35</v>
      </c>
      <c r="BS58" s="188">
        <f t="shared" si="135"/>
        <v>12780</v>
      </c>
      <c r="BT58" s="216">
        <f t="shared" si="135"/>
        <v>198972743.19000006</v>
      </c>
      <c r="BU58" s="188">
        <f t="shared" si="135"/>
        <v>979</v>
      </c>
      <c r="BV58" s="216">
        <f t="shared" si="135"/>
        <v>797553.8</v>
      </c>
      <c r="BW58" s="188">
        <f t="shared" si="135"/>
        <v>10148</v>
      </c>
      <c r="BX58" s="216">
        <f t="shared" si="135"/>
        <v>165479435.46000001</v>
      </c>
      <c r="BY58" s="188">
        <f t="shared" si="135"/>
        <v>1605</v>
      </c>
      <c r="BZ58" s="216">
        <f t="shared" si="135"/>
        <v>992616.56999999983</v>
      </c>
      <c r="CA58" s="188">
        <f t="shared" si="135"/>
        <v>9169</v>
      </c>
      <c r="CB58" s="216">
        <f t="shared" si="135"/>
        <v>149563363.59999996</v>
      </c>
      <c r="CC58" s="188">
        <f t="shared" si="135"/>
        <v>1577</v>
      </c>
      <c r="CD58" s="216">
        <f t="shared" si="135"/>
        <v>998083.6100000001</v>
      </c>
      <c r="CE58" s="188">
        <f t="shared" si="135"/>
        <v>7230</v>
      </c>
      <c r="CF58" s="216">
        <f t="shared" si="135"/>
        <v>131424354.7300002</v>
      </c>
      <c r="CG58" s="188">
        <f t="shared" si="135"/>
        <v>1373</v>
      </c>
      <c r="CH58" s="216">
        <f t="shared" si="135"/>
        <v>835558.97000000009</v>
      </c>
      <c r="CI58" s="188">
        <f t="shared" si="135"/>
        <v>4945</v>
      </c>
      <c r="CJ58" s="216">
        <f t="shared" si="135"/>
        <v>122859807.93000016</v>
      </c>
      <c r="CK58" s="188">
        <f t="shared" si="135"/>
        <v>1316</v>
      </c>
      <c r="CL58" s="216">
        <f t="shared" si="135"/>
        <v>944515.05999999982</v>
      </c>
      <c r="CM58" s="188">
        <f t="shared" si="135"/>
        <v>7205</v>
      </c>
      <c r="CN58" s="216">
        <f t="shared" si="135"/>
        <v>128015745.81000015</v>
      </c>
      <c r="CO58" s="188">
        <f t="shared" si="135"/>
        <v>1478</v>
      </c>
      <c r="CP58" s="216">
        <f t="shared" si="135"/>
        <v>1099925.0399999998</v>
      </c>
      <c r="CQ58" s="188">
        <f t="shared" si="135"/>
        <v>6841</v>
      </c>
      <c r="CR58" s="216">
        <f t="shared" si="135"/>
        <v>123046318.70000017</v>
      </c>
      <c r="CS58" s="188">
        <f t="shared" si="135"/>
        <v>1377</v>
      </c>
      <c r="CT58" s="216">
        <f t="shared" si="135"/>
        <v>1141779.2599999998</v>
      </c>
      <c r="CU58" s="188">
        <f t="shared" si="135"/>
        <v>8014</v>
      </c>
      <c r="CV58" s="216">
        <f t="shared" si="135"/>
        <v>220487774.96000123</v>
      </c>
      <c r="CW58" s="188">
        <f t="shared" si="135"/>
        <v>1477</v>
      </c>
      <c r="CX58" s="216">
        <f t="shared" si="135"/>
        <v>955293.88000000012</v>
      </c>
      <c r="CY58" s="188">
        <f t="shared" si="135"/>
        <v>5838</v>
      </c>
      <c r="CZ58" s="216">
        <f t="shared" si="135"/>
        <v>100630088.48999991</v>
      </c>
      <c r="DA58" s="188">
        <f t="shared" si="135"/>
        <v>1268</v>
      </c>
      <c r="DB58" s="216">
        <f t="shared" si="135"/>
        <v>820170.47999999986</v>
      </c>
      <c r="DC58" s="188">
        <f t="shared" si="135"/>
        <v>4463</v>
      </c>
      <c r="DD58" s="216">
        <f t="shared" si="135"/>
        <v>119051165.98999982</v>
      </c>
      <c r="DE58" s="188">
        <f t="shared" si="135"/>
        <v>1240</v>
      </c>
      <c r="DF58" s="216">
        <f t="shared" si="135"/>
        <v>754965.26</v>
      </c>
      <c r="DG58" s="188">
        <f t="shared" si="135"/>
        <v>5021</v>
      </c>
      <c r="DH58" s="216">
        <f t="shared" si="135"/>
        <v>111577693.77999996</v>
      </c>
      <c r="DI58" s="188">
        <f t="shared" si="135"/>
        <v>564</v>
      </c>
      <c r="DJ58" s="216">
        <f t="shared" si="135"/>
        <v>385432.11000000004</v>
      </c>
      <c r="DK58" s="188">
        <f t="shared" si="135"/>
        <v>4472</v>
      </c>
      <c r="DL58" s="216">
        <f t="shared" si="135"/>
        <v>72652372.410000205</v>
      </c>
      <c r="DM58" s="188">
        <f t="shared" si="135"/>
        <v>1151</v>
      </c>
      <c r="DN58" s="216">
        <f t="shared" si="135"/>
        <v>684995.98999999976</v>
      </c>
      <c r="DO58" s="188">
        <f t="shared" si="135"/>
        <v>3178</v>
      </c>
      <c r="DP58" s="216">
        <f t="shared" si="135"/>
        <v>63606384.940000117</v>
      </c>
      <c r="DQ58" s="188">
        <f t="shared" si="135"/>
        <v>627</v>
      </c>
      <c r="DR58" s="216">
        <f t="shared" si="135"/>
        <v>411903.88</v>
      </c>
      <c r="DS58" s="188">
        <f t="shared" si="135"/>
        <v>1302</v>
      </c>
      <c r="DT58" s="216">
        <f t="shared" si="135"/>
        <v>24919255.679999985</v>
      </c>
      <c r="DU58" s="188">
        <f t="shared" si="135"/>
        <v>719</v>
      </c>
      <c r="DV58" s="216">
        <f t="shared" si="135"/>
        <v>463930.65</v>
      </c>
      <c r="DW58" s="188">
        <f t="shared" si="135"/>
        <v>176</v>
      </c>
      <c r="DX58" s="216">
        <f t="shared" si="135"/>
        <v>660941.28000000014</v>
      </c>
      <c r="DY58" s="188">
        <f t="shared" si="135"/>
        <v>513</v>
      </c>
      <c r="DZ58" s="216">
        <f t="shared" si="135"/>
        <v>278927.81</v>
      </c>
      <c r="EA58" s="188">
        <f t="shared" si="135"/>
        <v>168</v>
      </c>
      <c r="EB58" s="216">
        <f t="shared" ref="EB58:ET58" si="136">+EB50+EB51+EB52+EB55</f>
        <v>718664.76000000047</v>
      </c>
      <c r="EC58" s="188">
        <f t="shared" si="136"/>
        <v>469</v>
      </c>
      <c r="ED58" s="216">
        <f t="shared" si="136"/>
        <v>279990.57999999996</v>
      </c>
      <c r="EE58" s="188">
        <f t="shared" si="136"/>
        <v>145</v>
      </c>
      <c r="EF58" s="216">
        <f t="shared" si="136"/>
        <v>552406.65999999992</v>
      </c>
      <c r="EG58" s="188">
        <f t="shared" si="136"/>
        <v>385</v>
      </c>
      <c r="EH58" s="216">
        <f t="shared" si="136"/>
        <v>232741.08</v>
      </c>
      <c r="EI58" s="188">
        <f t="shared" si="136"/>
        <v>6121</v>
      </c>
      <c r="EJ58" s="216">
        <f t="shared" si="136"/>
        <v>450927602.28000021</v>
      </c>
      <c r="EK58" s="188">
        <f t="shared" si="136"/>
        <v>277</v>
      </c>
      <c r="EL58" s="216">
        <f t="shared" si="136"/>
        <v>194581.71999999997</v>
      </c>
      <c r="EM58" s="188">
        <f t="shared" si="136"/>
        <v>6020</v>
      </c>
      <c r="EN58" s="216">
        <f t="shared" si="136"/>
        <v>445667020.50000036</v>
      </c>
      <c r="EO58" s="188">
        <f t="shared" si="136"/>
        <v>378</v>
      </c>
      <c r="EP58" s="216">
        <f t="shared" si="136"/>
        <v>295324.74000000011</v>
      </c>
      <c r="EQ58" s="188">
        <f t="shared" si="136"/>
        <v>261</v>
      </c>
      <c r="ER58" s="216">
        <f t="shared" si="136"/>
        <v>14227336.449999996</v>
      </c>
      <c r="ES58" s="188">
        <f t="shared" si="136"/>
        <v>244</v>
      </c>
      <c r="ET58" s="216">
        <f t="shared" si="136"/>
        <v>283277.27</v>
      </c>
      <c r="EU58" s="188">
        <f t="shared" ref="EU58:EX58" si="137">+EU50+EU51+EU52+EU55</f>
        <v>1306</v>
      </c>
      <c r="EV58" s="216">
        <f t="shared" si="137"/>
        <v>48376704.650000021</v>
      </c>
      <c r="EW58" s="188">
        <f t="shared" si="137"/>
        <v>427</v>
      </c>
      <c r="EX58" s="216">
        <f t="shared" si="137"/>
        <v>293650.31</v>
      </c>
      <c r="EZ58" s="188">
        <f>SUM(EZ50,EZ51,EZ52,EZ55)</f>
        <v>15768.666666666668</v>
      </c>
      <c r="FA58" s="216">
        <f>SUM(FA50,FA51,FA52,FA55)</f>
        <v>285472072.27500004</v>
      </c>
      <c r="FB58" s="188">
        <f>SUM(FB50,FB51,FB52,FB55)</f>
        <v>15151</v>
      </c>
      <c r="FC58" s="216">
        <f>SUM(FC50,FC51,FC52,FC55)</f>
        <v>12236401.65</v>
      </c>
      <c r="FE58" s="188">
        <f>SUM(FE50,FE51,FE52,FE55)</f>
        <v>9815.5</v>
      </c>
      <c r="FF58" s="216">
        <f>SUM(FF50,FF51,FF52,FF55)</f>
        <v>151046756.51000005</v>
      </c>
      <c r="FG58" s="188">
        <f>SUM(FG50,FG51,FG52,FG55)</f>
        <v>15254</v>
      </c>
      <c r="FH58" s="216">
        <f>SUM(FH50,FH51,FH52,FH55)</f>
        <v>10843749.73</v>
      </c>
      <c r="FJ58" s="188">
        <f>SUM(FJ50,FJ51,FJ52,FJ55)</f>
        <v>4491.8</v>
      </c>
      <c r="FK58" s="216">
        <f>SUM(FK50,FK51,FK52,FK55)</f>
        <v>161145137.17300016</v>
      </c>
      <c r="FL58" s="188">
        <f>SUM(FL50,FL51,FL52,FL55)</f>
        <v>9068</v>
      </c>
      <c r="FM58" s="216">
        <f>SUM(FM50,FM51,FM52,FM55)</f>
        <v>5758258.1799999997</v>
      </c>
    </row>
    <row r="59" spans="1:169" ht="15" outlineLevel="1" x14ac:dyDescent="0.25">
      <c r="A59" s="67" t="s">
        <v>249</v>
      </c>
      <c r="B59" s="67" t="s">
        <v>50</v>
      </c>
      <c r="C59" s="186"/>
      <c r="D59" s="212"/>
      <c r="E59" s="186"/>
      <c r="F59" s="213"/>
      <c r="G59" s="186"/>
      <c r="H59" s="212"/>
      <c r="I59" s="186"/>
      <c r="J59" s="213"/>
      <c r="K59" s="186"/>
      <c r="L59" s="212"/>
      <c r="M59" s="186"/>
      <c r="N59" s="213"/>
      <c r="O59" s="186"/>
      <c r="P59" s="212"/>
      <c r="Q59" s="186"/>
      <c r="R59" s="213"/>
      <c r="S59" s="186"/>
      <c r="T59" s="212"/>
      <c r="U59" s="186"/>
      <c r="V59" s="213"/>
      <c r="W59" s="186"/>
      <c r="X59" s="212"/>
      <c r="Y59" s="186"/>
      <c r="Z59" s="213"/>
      <c r="AA59" s="186"/>
      <c r="AB59" s="212"/>
      <c r="AC59" s="186"/>
      <c r="AD59" s="213"/>
      <c r="AE59" s="186"/>
      <c r="AF59" s="212"/>
      <c r="AG59" s="186"/>
      <c r="AH59" s="213"/>
      <c r="AI59" s="186"/>
      <c r="AJ59" s="212"/>
      <c r="AK59" s="186"/>
      <c r="AL59" s="213"/>
      <c r="AM59" s="186"/>
      <c r="AN59" s="212"/>
      <c r="AO59" s="186"/>
      <c r="AP59" s="213"/>
      <c r="AQ59" s="186"/>
      <c r="AR59" s="212"/>
      <c r="AS59" s="186"/>
      <c r="AT59" s="213"/>
      <c r="AU59" s="186"/>
      <c r="AV59" s="212"/>
      <c r="AW59" s="186"/>
      <c r="AX59" s="213"/>
      <c r="AY59" s="186"/>
      <c r="AZ59" s="212"/>
      <c r="BA59" s="186"/>
      <c r="BB59" s="213"/>
      <c r="BC59" s="186"/>
      <c r="BD59" s="212"/>
      <c r="BE59" s="186"/>
      <c r="BF59" s="213"/>
      <c r="BG59" s="186"/>
      <c r="BH59" s="212"/>
      <c r="BI59" s="186"/>
      <c r="BJ59" s="213"/>
      <c r="BK59" s="186"/>
      <c r="BL59" s="212"/>
      <c r="BM59" s="186"/>
      <c r="BN59" s="213"/>
      <c r="BO59" s="186"/>
      <c r="BP59" s="212"/>
      <c r="BQ59" s="186"/>
      <c r="BR59" s="213"/>
      <c r="BS59" s="186"/>
      <c r="BT59" s="212"/>
      <c r="BU59" s="186"/>
      <c r="BV59" s="213"/>
      <c r="BW59" s="186"/>
      <c r="BX59" s="212"/>
      <c r="BY59" s="186"/>
      <c r="BZ59" s="213"/>
      <c r="CA59" s="186"/>
      <c r="CB59" s="212"/>
      <c r="CC59" s="186"/>
      <c r="CD59" s="213"/>
      <c r="CE59" s="186"/>
      <c r="CF59" s="212"/>
      <c r="CG59" s="186"/>
      <c r="CH59" s="213"/>
      <c r="CI59" s="186"/>
      <c r="CJ59" s="212"/>
      <c r="CK59" s="186"/>
      <c r="CL59" s="213"/>
      <c r="CM59" s="186"/>
      <c r="CN59" s="212"/>
      <c r="CO59" s="186"/>
      <c r="CP59" s="213"/>
      <c r="CQ59" s="186"/>
      <c r="CR59" s="212"/>
      <c r="CS59" s="186"/>
      <c r="CT59" s="213"/>
      <c r="CU59" s="186"/>
      <c r="CV59" s="212"/>
      <c r="CW59" s="186"/>
      <c r="CX59" s="213"/>
      <c r="CY59" s="186"/>
      <c r="CZ59" s="212"/>
      <c r="DA59" s="186"/>
      <c r="DB59" s="213"/>
      <c r="DC59" s="186"/>
      <c r="DD59" s="212"/>
      <c r="DE59" s="186"/>
      <c r="DF59" s="213"/>
      <c r="DG59" s="186"/>
      <c r="DH59" s="212"/>
      <c r="DI59" s="186"/>
      <c r="DJ59" s="213"/>
      <c r="DK59" s="186"/>
      <c r="DL59" s="212"/>
      <c r="DM59" s="186"/>
      <c r="DN59" s="213"/>
      <c r="DO59" s="186"/>
      <c r="DP59" s="212"/>
      <c r="DQ59" s="186"/>
      <c r="DR59" s="213"/>
      <c r="DS59" s="186"/>
      <c r="DT59" s="212"/>
      <c r="DU59" s="186"/>
      <c r="DV59" s="213"/>
      <c r="DW59" s="186"/>
      <c r="DX59" s="212"/>
      <c r="DY59" s="186"/>
      <c r="DZ59" s="213"/>
      <c r="EA59" s="186"/>
      <c r="EB59" s="212"/>
      <c r="EC59" s="186"/>
      <c r="ED59" s="213"/>
      <c r="EE59" s="186"/>
      <c r="EF59" s="212"/>
      <c r="EG59" s="186"/>
      <c r="EH59" s="213"/>
      <c r="EI59" s="186"/>
      <c r="EJ59" s="212"/>
      <c r="EK59" s="186"/>
      <c r="EL59" s="213"/>
      <c r="EM59" s="420"/>
      <c r="EN59" s="421"/>
      <c r="EO59" s="420"/>
      <c r="EP59" s="422"/>
      <c r="EQ59" s="420"/>
      <c r="ER59" s="421"/>
      <c r="ES59" s="420"/>
      <c r="ET59" s="422"/>
      <c r="EU59" s="420"/>
      <c r="EV59" s="421"/>
      <c r="EW59" s="420"/>
      <c r="EX59" s="422"/>
      <c r="EZ59" s="186">
        <f>SUM(C59,G59,K59,O59,S59,W59,AA59,AE59,AI59,AM59,AQ59,AU59)/12</f>
        <v>0</v>
      </c>
      <c r="FA59" s="212">
        <f>SUM(D59,H59,L59,P59,T59,X59,AB59,AF59,AJ59,AN59,AR59,AV59)/12</f>
        <v>0</v>
      </c>
      <c r="FB59" s="186">
        <f>SUM(E59,I59,M59,Q59,U59,Y59,AC59,AG59,AK59,AO59,AS59,AW59)</f>
        <v>0</v>
      </c>
      <c r="FC59" s="213">
        <f>SUM(F59,J59,N59,R59,V59,Z59,AD59,AH59,AL59,AP59,AT59,AX59)</f>
        <v>0</v>
      </c>
      <c r="FE59" s="186">
        <f>SUM(AY59,BC59,BG59,BK59,BO59,BS59,BW59,CA59,CE59,CI59,CM59,CQ59)/12</f>
        <v>0</v>
      </c>
      <c r="FF59" s="212">
        <f>SUM(AZ59,BD59,BH59,BL59,BP59,BT59,BX59,CB59,CF59,CJ59,CN59,CR59)/12</f>
        <v>0</v>
      </c>
      <c r="FG59" s="186">
        <f>SUM(BA59,BE59,BI59,BM59,BQ59,BU59,BY59,CC59,CG59,CK59,CO59,CS59)</f>
        <v>0</v>
      </c>
      <c r="FH59" s="213">
        <f>SUM(BB59,BF59,BJ59,BN59,BR59,BV59,BZ59,CD59,CH59,CL59,CP59,CT59)</f>
        <v>0</v>
      </c>
      <c r="FJ59" s="186">
        <f t="shared" ref="FJ59:FJ66" si="138">SUM(CU59,CY59,DC59,DG59,DK59,DO59,DS59,DW59,EA59,EE59,EI59,EM59)/10</f>
        <v>0</v>
      </c>
      <c r="FK59" s="212">
        <f t="shared" ref="FK59:FK66" si="139">SUM(CV59,CZ59,DD59,DH59,DL59,DP59,DT59,DX59,EB59,EF59,EJ59,EN59)/10</f>
        <v>0</v>
      </c>
      <c r="FL59" s="186">
        <f>SUM(CW59,DA59,DE59,DI59,DM59,DQ59,DU59,DY59,EC59,EG59,EK59,EO59)</f>
        <v>0</v>
      </c>
      <c r="FM59" s="213">
        <f>SUM(CX59,DB59,DF59,DJ59,DN59,DR59,DV59,DZ59,ED59,EH59,EL59,EP59)</f>
        <v>0</v>
      </c>
    </row>
    <row r="60" spans="1:169" ht="15" outlineLevel="1" x14ac:dyDescent="0.25">
      <c r="B60" s="67" t="s">
        <v>51</v>
      </c>
      <c r="C60" s="186"/>
      <c r="D60" s="212"/>
      <c r="E60" s="186"/>
      <c r="F60" s="213"/>
      <c r="G60" s="186"/>
      <c r="H60" s="212"/>
      <c r="I60" s="186"/>
      <c r="J60" s="213"/>
      <c r="K60" s="186"/>
      <c r="L60" s="212"/>
      <c r="M60" s="186"/>
      <c r="N60" s="213"/>
      <c r="O60" s="186"/>
      <c r="P60" s="212"/>
      <c r="Q60" s="186"/>
      <c r="R60" s="213"/>
      <c r="S60" s="186"/>
      <c r="T60" s="212"/>
      <c r="U60" s="186"/>
      <c r="V60" s="213"/>
      <c r="W60" s="186"/>
      <c r="X60" s="212"/>
      <c r="Y60" s="186"/>
      <c r="Z60" s="213"/>
      <c r="AA60" s="186"/>
      <c r="AB60" s="212"/>
      <c r="AC60" s="186"/>
      <c r="AD60" s="213"/>
      <c r="AE60" s="186"/>
      <c r="AF60" s="212"/>
      <c r="AG60" s="186"/>
      <c r="AH60" s="213"/>
      <c r="AI60" s="186"/>
      <c r="AJ60" s="212"/>
      <c r="AK60" s="186"/>
      <c r="AL60" s="213"/>
      <c r="AM60" s="186"/>
      <c r="AN60" s="212"/>
      <c r="AO60" s="186"/>
      <c r="AP60" s="213"/>
      <c r="AQ60" s="186"/>
      <c r="AR60" s="212"/>
      <c r="AS60" s="186"/>
      <c r="AT60" s="213"/>
      <c r="AU60" s="186"/>
      <c r="AV60" s="212"/>
      <c r="AW60" s="186"/>
      <c r="AX60" s="213"/>
      <c r="AY60" s="186"/>
      <c r="AZ60" s="212"/>
      <c r="BA60" s="186"/>
      <c r="BB60" s="213"/>
      <c r="BC60" s="186"/>
      <c r="BD60" s="212"/>
      <c r="BE60" s="186"/>
      <c r="BF60" s="213"/>
      <c r="BG60" s="186"/>
      <c r="BH60" s="212"/>
      <c r="BI60" s="186"/>
      <c r="BJ60" s="213"/>
      <c r="BK60" s="186"/>
      <c r="BL60" s="212"/>
      <c r="BM60" s="186"/>
      <c r="BN60" s="213"/>
      <c r="BO60" s="186"/>
      <c r="BP60" s="212"/>
      <c r="BQ60" s="186"/>
      <c r="BR60" s="213"/>
      <c r="BS60" s="186"/>
      <c r="BT60" s="212"/>
      <c r="BU60" s="186"/>
      <c r="BV60" s="213"/>
      <c r="BW60" s="186"/>
      <c r="BX60" s="212"/>
      <c r="BY60" s="186"/>
      <c r="BZ60" s="213"/>
      <c r="CA60" s="186"/>
      <c r="CB60" s="212"/>
      <c r="CC60" s="186"/>
      <c r="CD60" s="213"/>
      <c r="CE60" s="186"/>
      <c r="CF60" s="212"/>
      <c r="CG60" s="186"/>
      <c r="CH60" s="213"/>
      <c r="CI60" s="186"/>
      <c r="CJ60" s="212"/>
      <c r="CK60" s="186"/>
      <c r="CL60" s="213"/>
      <c r="CM60" s="186"/>
      <c r="CN60" s="212"/>
      <c r="CO60" s="186"/>
      <c r="CP60" s="213"/>
      <c r="CQ60" s="186"/>
      <c r="CR60" s="212"/>
      <c r="CS60" s="186"/>
      <c r="CT60" s="213"/>
      <c r="CU60" s="186"/>
      <c r="CV60" s="212"/>
      <c r="CW60" s="186"/>
      <c r="CX60" s="213"/>
      <c r="CY60" s="186"/>
      <c r="CZ60" s="212"/>
      <c r="DA60" s="186"/>
      <c r="DB60" s="213"/>
      <c r="DC60" s="186"/>
      <c r="DD60" s="212"/>
      <c r="DE60" s="186"/>
      <c r="DF60" s="213"/>
      <c r="DG60" s="186"/>
      <c r="DH60" s="212"/>
      <c r="DI60" s="186"/>
      <c r="DJ60" s="213"/>
      <c r="DK60" s="186"/>
      <c r="DL60" s="212"/>
      <c r="DM60" s="186"/>
      <c r="DN60" s="213"/>
      <c r="DO60" s="186"/>
      <c r="DP60" s="212"/>
      <c r="DQ60" s="186"/>
      <c r="DR60" s="213"/>
      <c r="DS60" s="186"/>
      <c r="DT60" s="212"/>
      <c r="DU60" s="186"/>
      <c r="DV60" s="213"/>
      <c r="DW60" s="186"/>
      <c r="DX60" s="212"/>
      <c r="DY60" s="186"/>
      <c r="DZ60" s="213"/>
      <c r="EA60" s="186"/>
      <c r="EB60" s="212"/>
      <c r="EC60" s="186"/>
      <c r="ED60" s="213"/>
      <c r="EE60" s="186"/>
      <c r="EF60" s="212"/>
      <c r="EG60" s="186"/>
      <c r="EH60" s="213"/>
      <c r="EI60" s="186"/>
      <c r="EJ60" s="212"/>
      <c r="EK60" s="186"/>
      <c r="EL60" s="213"/>
      <c r="EM60" s="420"/>
      <c r="EN60" s="421"/>
      <c r="EO60" s="420"/>
      <c r="EP60" s="422"/>
      <c r="EQ60" s="420"/>
      <c r="ER60" s="421"/>
      <c r="ES60" s="420"/>
      <c r="ET60" s="422"/>
      <c r="EU60" s="420"/>
      <c r="EV60" s="421"/>
      <c r="EW60" s="420"/>
      <c r="EX60" s="422"/>
      <c r="EZ60" s="186">
        <f t="shared" ref="EZ60:FA66" si="140">SUM(C60,G60,K60,O60,S60,W60,AA60,AE60,AI60,AM60,AQ60,AU60)/12</f>
        <v>0</v>
      </c>
      <c r="FA60" s="212">
        <f t="shared" si="140"/>
        <v>0</v>
      </c>
      <c r="FB60" s="186">
        <f t="shared" ref="FB60:FC66" si="141">SUM(E60,I60,M60,Q60,U60,Y60,AC60,AG60,AK60,AO60,AS60,AW60)</f>
        <v>0</v>
      </c>
      <c r="FC60" s="213">
        <f t="shared" si="141"/>
        <v>0</v>
      </c>
      <c r="FE60" s="186">
        <f t="shared" ref="FE60:FF66" si="142">SUM(AY60,BC60,BG60,BK60,BO60,BS60,BW60,CA60,CE60,CI60,CM60,CQ60)/12</f>
        <v>0</v>
      </c>
      <c r="FF60" s="212">
        <f t="shared" si="142"/>
        <v>0</v>
      </c>
      <c r="FG60" s="186">
        <f>SUM(BA60,BE60,BI60,BM60,BQ60,BU60,BY60,CC60,CG60,CK60,CO60,CS60)</f>
        <v>0</v>
      </c>
      <c r="FH60" s="213">
        <f t="shared" ref="FH60:FH66" si="143">SUM(BB60,BF60,BJ60,BN60,BR60,BV60,BZ60,CD60,CH60,CL60,CP60,CT60)</f>
        <v>0</v>
      </c>
      <c r="FJ60" s="186">
        <f t="shared" si="138"/>
        <v>0</v>
      </c>
      <c r="FK60" s="212">
        <f t="shared" si="139"/>
        <v>0</v>
      </c>
      <c r="FL60" s="186">
        <f t="shared" ref="FL60:FM66" si="144">SUM(CW60,DA60,DE60,DI60,DM60,DQ60,DU60,DY60,EC60,EG60,EK60,EO60)</f>
        <v>0</v>
      </c>
      <c r="FM60" s="213">
        <f t="shared" si="144"/>
        <v>0</v>
      </c>
    </row>
    <row r="61" spans="1:169" outlineLevel="1" x14ac:dyDescent="0.2">
      <c r="B61" s="179" t="s">
        <v>183</v>
      </c>
      <c r="C61" s="187"/>
      <c r="D61" s="214"/>
      <c r="E61" s="187"/>
      <c r="F61" s="215"/>
      <c r="G61" s="187"/>
      <c r="H61" s="214"/>
      <c r="I61" s="187"/>
      <c r="J61" s="215"/>
      <c r="K61" s="187"/>
      <c r="L61" s="214"/>
      <c r="M61" s="187"/>
      <c r="N61" s="215"/>
      <c r="O61" s="187"/>
      <c r="P61" s="214"/>
      <c r="Q61" s="187"/>
      <c r="R61" s="215"/>
      <c r="S61" s="187"/>
      <c r="T61" s="214"/>
      <c r="U61" s="187"/>
      <c r="V61" s="215"/>
      <c r="W61" s="187"/>
      <c r="X61" s="214"/>
      <c r="Y61" s="187"/>
      <c r="Z61" s="215"/>
      <c r="AA61" s="187"/>
      <c r="AB61" s="214"/>
      <c r="AC61" s="187"/>
      <c r="AD61" s="215"/>
      <c r="AE61" s="187"/>
      <c r="AF61" s="214"/>
      <c r="AG61" s="187"/>
      <c r="AH61" s="215"/>
      <c r="AI61" s="187"/>
      <c r="AJ61" s="214"/>
      <c r="AK61" s="187"/>
      <c r="AL61" s="215"/>
      <c r="AM61" s="187"/>
      <c r="AN61" s="214"/>
      <c r="AO61" s="187"/>
      <c r="AP61" s="215"/>
      <c r="AQ61" s="187"/>
      <c r="AR61" s="214"/>
      <c r="AS61" s="187"/>
      <c r="AT61" s="215"/>
      <c r="AU61" s="187"/>
      <c r="AV61" s="214"/>
      <c r="AW61" s="187"/>
      <c r="AX61" s="215"/>
      <c r="AY61" s="187"/>
      <c r="AZ61" s="214"/>
      <c r="BA61" s="187"/>
      <c r="BB61" s="215"/>
      <c r="BC61" s="187"/>
      <c r="BD61" s="214"/>
      <c r="BE61" s="187"/>
      <c r="BF61" s="215"/>
      <c r="BG61" s="187"/>
      <c r="BH61" s="214"/>
      <c r="BI61" s="187"/>
      <c r="BJ61" s="215"/>
      <c r="BK61" s="187"/>
      <c r="BL61" s="214"/>
      <c r="BM61" s="187"/>
      <c r="BN61" s="215"/>
      <c r="BO61" s="187"/>
      <c r="BP61" s="214"/>
      <c r="BQ61" s="187"/>
      <c r="BR61" s="215"/>
      <c r="BS61" s="187"/>
      <c r="BT61" s="214"/>
      <c r="BU61" s="187"/>
      <c r="BV61" s="215"/>
      <c r="BW61" s="187"/>
      <c r="BX61" s="214"/>
      <c r="BY61" s="187"/>
      <c r="BZ61" s="215"/>
      <c r="CA61" s="187"/>
      <c r="CB61" s="214"/>
      <c r="CC61" s="187"/>
      <c r="CD61" s="215"/>
      <c r="CE61" s="187"/>
      <c r="CF61" s="214"/>
      <c r="CG61" s="187"/>
      <c r="CH61" s="215"/>
      <c r="CI61" s="187"/>
      <c r="CJ61" s="214"/>
      <c r="CK61" s="187"/>
      <c r="CL61" s="215"/>
      <c r="CM61" s="187"/>
      <c r="CN61" s="214"/>
      <c r="CO61" s="187"/>
      <c r="CP61" s="215"/>
      <c r="CQ61" s="187"/>
      <c r="CR61" s="214"/>
      <c r="CS61" s="187"/>
      <c r="CT61" s="215"/>
      <c r="CU61" s="187"/>
      <c r="CV61" s="214"/>
      <c r="CW61" s="187"/>
      <c r="CX61" s="215"/>
      <c r="CY61" s="187"/>
      <c r="CZ61" s="214"/>
      <c r="DA61" s="187"/>
      <c r="DB61" s="215"/>
      <c r="DC61" s="187"/>
      <c r="DD61" s="214"/>
      <c r="DE61" s="187"/>
      <c r="DF61" s="215"/>
      <c r="DG61" s="187"/>
      <c r="DH61" s="214"/>
      <c r="DI61" s="187"/>
      <c r="DJ61" s="215"/>
      <c r="DK61" s="187"/>
      <c r="DL61" s="214"/>
      <c r="DM61" s="187"/>
      <c r="DN61" s="215"/>
      <c r="DO61" s="187">
        <v>347</v>
      </c>
      <c r="DP61" s="214">
        <v>15761411.030000003</v>
      </c>
      <c r="DQ61" s="187">
        <v>73</v>
      </c>
      <c r="DR61" s="215">
        <v>75244.470000000016</v>
      </c>
      <c r="DS61" s="187">
        <v>372</v>
      </c>
      <c r="DT61" s="214">
        <v>22167887.299999997</v>
      </c>
      <c r="DU61" s="187">
        <v>125</v>
      </c>
      <c r="DV61" s="215">
        <v>126716.35</v>
      </c>
      <c r="DW61" s="187">
        <v>959</v>
      </c>
      <c r="DX61" s="214">
        <v>69292800.090000048</v>
      </c>
      <c r="DY61" s="187">
        <v>99</v>
      </c>
      <c r="DZ61" s="215">
        <v>92895.22000000003</v>
      </c>
      <c r="EA61" s="187">
        <v>264</v>
      </c>
      <c r="EB61" s="214">
        <v>17714389.240000002</v>
      </c>
      <c r="EC61" s="187">
        <f>SUM(EC62:EC63)</f>
        <v>87</v>
      </c>
      <c r="ED61" s="187">
        <f>SUM(ED62:ED63)</f>
        <v>81404.759999999995</v>
      </c>
      <c r="EE61" s="187">
        <v>197</v>
      </c>
      <c r="EF61" s="214">
        <v>13911744.779999997</v>
      </c>
      <c r="EG61" s="187">
        <v>46</v>
      </c>
      <c r="EH61" s="215">
        <v>75233.97</v>
      </c>
      <c r="EI61" s="187">
        <v>28</v>
      </c>
      <c r="EJ61" s="214">
        <v>1286768.46</v>
      </c>
      <c r="EK61" s="187">
        <v>37</v>
      </c>
      <c r="EL61" s="215">
        <v>90568.14</v>
      </c>
      <c r="EM61" s="187">
        <v>0</v>
      </c>
      <c r="EN61" s="214">
        <v>0</v>
      </c>
      <c r="EO61" s="187">
        <v>3</v>
      </c>
      <c r="EP61" s="215">
        <v>5427.3</v>
      </c>
      <c r="EQ61" s="187">
        <v>0</v>
      </c>
      <c r="ER61" s="214">
        <v>0</v>
      </c>
      <c r="ES61" s="187">
        <v>0</v>
      </c>
      <c r="ET61" s="215">
        <v>0</v>
      </c>
      <c r="EU61" s="187">
        <v>0</v>
      </c>
      <c r="EV61" s="214">
        <v>0</v>
      </c>
      <c r="EW61" s="187">
        <v>0</v>
      </c>
      <c r="EX61" s="215">
        <v>0</v>
      </c>
      <c r="EZ61" s="187">
        <f t="shared" si="140"/>
        <v>0</v>
      </c>
      <c r="FA61" s="214">
        <f t="shared" si="140"/>
        <v>0</v>
      </c>
      <c r="FB61" s="187">
        <f t="shared" si="141"/>
        <v>0</v>
      </c>
      <c r="FC61" s="215">
        <f t="shared" si="141"/>
        <v>0</v>
      </c>
      <c r="FE61" s="187">
        <f t="shared" si="142"/>
        <v>0</v>
      </c>
      <c r="FF61" s="214">
        <f t="shared" si="142"/>
        <v>0</v>
      </c>
      <c r="FG61" s="187">
        <f>SUM(BA61,BE61,BI61,BM61,BQ61,BU61,BY61,CC61,CG61,CK61,CO61,CS61)</f>
        <v>0</v>
      </c>
      <c r="FH61" s="215">
        <f t="shared" si="143"/>
        <v>0</v>
      </c>
      <c r="FJ61" s="187">
        <f t="shared" si="138"/>
        <v>216.7</v>
      </c>
      <c r="FK61" s="214">
        <f t="shared" si="139"/>
        <v>14013500.090000007</v>
      </c>
      <c r="FL61" s="187">
        <f t="shared" si="144"/>
        <v>470</v>
      </c>
      <c r="FM61" s="215">
        <f t="shared" si="144"/>
        <v>547490.21000000008</v>
      </c>
    </row>
    <row r="62" spans="1:169" ht="15" outlineLevel="1" x14ac:dyDescent="0.25">
      <c r="B62" s="67" t="s">
        <v>184</v>
      </c>
      <c r="C62" s="186"/>
      <c r="D62" s="212"/>
      <c r="E62" s="186"/>
      <c r="F62" s="213"/>
      <c r="G62" s="186"/>
      <c r="H62" s="212"/>
      <c r="I62" s="186"/>
      <c r="J62" s="213"/>
      <c r="K62" s="186"/>
      <c r="L62" s="212"/>
      <c r="M62" s="186"/>
      <c r="N62" s="213"/>
      <c r="O62" s="186"/>
      <c r="P62" s="212"/>
      <c r="Q62" s="186"/>
      <c r="R62" s="213"/>
      <c r="S62" s="186"/>
      <c r="T62" s="212"/>
      <c r="U62" s="186"/>
      <c r="V62" s="213"/>
      <c r="W62" s="186"/>
      <c r="X62" s="212"/>
      <c r="Y62" s="186"/>
      <c r="Z62" s="213"/>
      <c r="AA62" s="186"/>
      <c r="AB62" s="212"/>
      <c r="AC62" s="186"/>
      <c r="AD62" s="213"/>
      <c r="AE62" s="186"/>
      <c r="AF62" s="212"/>
      <c r="AG62" s="186"/>
      <c r="AH62" s="213"/>
      <c r="AI62" s="186"/>
      <c r="AJ62" s="212"/>
      <c r="AK62" s="186"/>
      <c r="AL62" s="213"/>
      <c r="AM62" s="186"/>
      <c r="AN62" s="212"/>
      <c r="AO62" s="186"/>
      <c r="AP62" s="213"/>
      <c r="AQ62" s="186"/>
      <c r="AR62" s="212"/>
      <c r="AS62" s="186"/>
      <c r="AT62" s="213"/>
      <c r="AU62" s="186"/>
      <c r="AV62" s="212"/>
      <c r="AW62" s="186"/>
      <c r="AX62" s="213"/>
      <c r="AY62" s="186"/>
      <c r="AZ62" s="212"/>
      <c r="BA62" s="186"/>
      <c r="BB62" s="213"/>
      <c r="BC62" s="186"/>
      <c r="BD62" s="212"/>
      <c r="BE62" s="186"/>
      <c r="BF62" s="213"/>
      <c r="BG62" s="186"/>
      <c r="BH62" s="212"/>
      <c r="BI62" s="186"/>
      <c r="BJ62" s="213"/>
      <c r="BK62" s="186"/>
      <c r="BL62" s="212"/>
      <c r="BM62" s="186"/>
      <c r="BN62" s="213"/>
      <c r="BO62" s="186"/>
      <c r="BP62" s="212"/>
      <c r="BQ62" s="186"/>
      <c r="BR62" s="213"/>
      <c r="BS62" s="186"/>
      <c r="BT62" s="212"/>
      <c r="BU62" s="186"/>
      <c r="BV62" s="213"/>
      <c r="BW62" s="186"/>
      <c r="BX62" s="212"/>
      <c r="BY62" s="186"/>
      <c r="BZ62" s="213"/>
      <c r="CA62" s="186"/>
      <c r="CB62" s="212"/>
      <c r="CC62" s="186"/>
      <c r="CD62" s="213"/>
      <c r="CE62" s="186"/>
      <c r="CF62" s="212"/>
      <c r="CG62" s="186"/>
      <c r="CH62" s="213"/>
      <c r="CI62" s="186"/>
      <c r="CJ62" s="212"/>
      <c r="CK62" s="186"/>
      <c r="CL62" s="213"/>
      <c r="CM62" s="186"/>
      <c r="CN62" s="212"/>
      <c r="CO62" s="186"/>
      <c r="CP62" s="213"/>
      <c r="CQ62" s="186"/>
      <c r="CR62" s="212"/>
      <c r="CS62" s="186"/>
      <c r="CT62" s="213"/>
      <c r="CU62" s="186"/>
      <c r="CV62" s="212"/>
      <c r="CW62" s="186"/>
      <c r="CX62" s="213"/>
      <c r="CY62" s="186"/>
      <c r="CZ62" s="212"/>
      <c r="DA62" s="186"/>
      <c r="DB62" s="213"/>
      <c r="DC62" s="186"/>
      <c r="DD62" s="212"/>
      <c r="DE62" s="186"/>
      <c r="DF62" s="213"/>
      <c r="DG62" s="186"/>
      <c r="DH62" s="212"/>
      <c r="DI62" s="186"/>
      <c r="DJ62" s="213"/>
      <c r="DK62" s="186"/>
      <c r="DL62" s="212"/>
      <c r="DM62" s="186"/>
      <c r="DN62" s="213"/>
      <c r="DO62" s="186"/>
      <c r="DP62" s="212"/>
      <c r="DQ62" s="186">
        <v>65</v>
      </c>
      <c r="DR62" s="213">
        <v>60949.460000000014</v>
      </c>
      <c r="DS62" s="186"/>
      <c r="DT62" s="212"/>
      <c r="DU62" s="186">
        <v>101</v>
      </c>
      <c r="DV62" s="213">
        <v>47290.850000000013</v>
      </c>
      <c r="DW62" s="186"/>
      <c r="DX62" s="212"/>
      <c r="DY62" s="186">
        <v>84</v>
      </c>
      <c r="DZ62" s="213">
        <v>61372.220000000023</v>
      </c>
      <c r="EA62" s="186"/>
      <c r="EB62" s="212"/>
      <c r="EC62" s="186">
        <v>81</v>
      </c>
      <c r="ED62" s="213">
        <v>61974.759999999995</v>
      </c>
      <c r="EE62" s="186"/>
      <c r="EF62" s="212"/>
      <c r="EG62" s="186">
        <v>30</v>
      </c>
      <c r="EH62" s="213">
        <v>29496.97</v>
      </c>
      <c r="EI62" s="186"/>
      <c r="EJ62" s="212"/>
      <c r="EK62" s="186">
        <v>29</v>
      </c>
      <c r="EL62" s="213">
        <v>27258.139999999996</v>
      </c>
      <c r="EM62" s="420"/>
      <c r="EN62" s="421"/>
      <c r="EO62" s="420">
        <v>1</v>
      </c>
      <c r="EP62" s="422">
        <v>262.3</v>
      </c>
      <c r="EQ62" s="420"/>
      <c r="ER62" s="421"/>
      <c r="ES62" s="420"/>
      <c r="ET62" s="422"/>
      <c r="EU62" s="420"/>
      <c r="EV62" s="421"/>
      <c r="EW62" s="420"/>
      <c r="EX62" s="422"/>
      <c r="EZ62" s="186">
        <f t="shared" si="140"/>
        <v>0</v>
      </c>
      <c r="FA62" s="212">
        <f t="shared" si="140"/>
        <v>0</v>
      </c>
      <c r="FB62" s="186">
        <f t="shared" si="141"/>
        <v>0</v>
      </c>
      <c r="FC62" s="213">
        <f t="shared" si="141"/>
        <v>0</v>
      </c>
      <c r="FD62" s="179"/>
      <c r="FE62" s="186">
        <f t="shared" si="142"/>
        <v>0</v>
      </c>
      <c r="FF62" s="212">
        <f t="shared" si="142"/>
        <v>0</v>
      </c>
      <c r="FG62" s="186">
        <f t="shared" ref="FG62:FG66" si="145">SUM(BA62,BE62,BI62,BM62,BQ62,BU62,BY62,CC62,CG62,CK62,CO62,CS62)</f>
        <v>0</v>
      </c>
      <c r="FH62" s="213">
        <f t="shared" si="143"/>
        <v>0</v>
      </c>
      <c r="FI62" s="179"/>
      <c r="FJ62" s="186">
        <f t="shared" si="138"/>
        <v>0</v>
      </c>
      <c r="FK62" s="212">
        <f t="shared" si="139"/>
        <v>0</v>
      </c>
      <c r="FL62" s="186">
        <f t="shared" si="144"/>
        <v>391</v>
      </c>
      <c r="FM62" s="213">
        <f t="shared" si="144"/>
        <v>288604.7</v>
      </c>
    </row>
    <row r="63" spans="1:169" ht="15" outlineLevel="1" x14ac:dyDescent="0.25">
      <c r="B63" s="67" t="s">
        <v>185</v>
      </c>
      <c r="C63" s="186"/>
      <c r="D63" s="212"/>
      <c r="E63" s="186"/>
      <c r="F63" s="213"/>
      <c r="G63" s="186"/>
      <c r="H63" s="212"/>
      <c r="I63" s="186"/>
      <c r="J63" s="213"/>
      <c r="K63" s="186"/>
      <c r="L63" s="212"/>
      <c r="M63" s="186"/>
      <c r="N63" s="213"/>
      <c r="O63" s="186"/>
      <c r="P63" s="212"/>
      <c r="Q63" s="186"/>
      <c r="R63" s="213"/>
      <c r="S63" s="186"/>
      <c r="T63" s="212"/>
      <c r="U63" s="186"/>
      <c r="V63" s="213"/>
      <c r="W63" s="186"/>
      <c r="X63" s="212"/>
      <c r="Y63" s="186"/>
      <c r="Z63" s="213"/>
      <c r="AA63" s="186"/>
      <c r="AB63" s="212"/>
      <c r="AC63" s="186"/>
      <c r="AD63" s="213"/>
      <c r="AE63" s="186"/>
      <c r="AF63" s="212"/>
      <c r="AG63" s="186"/>
      <c r="AH63" s="213"/>
      <c r="AI63" s="186"/>
      <c r="AJ63" s="212"/>
      <c r="AK63" s="186"/>
      <c r="AL63" s="213"/>
      <c r="AM63" s="186"/>
      <c r="AN63" s="212"/>
      <c r="AO63" s="186"/>
      <c r="AP63" s="213"/>
      <c r="AQ63" s="186"/>
      <c r="AR63" s="212"/>
      <c r="AS63" s="186"/>
      <c r="AT63" s="213"/>
      <c r="AU63" s="186"/>
      <c r="AV63" s="212"/>
      <c r="AW63" s="186"/>
      <c r="AX63" s="213"/>
      <c r="AY63" s="186"/>
      <c r="AZ63" s="212"/>
      <c r="BA63" s="186"/>
      <c r="BB63" s="213"/>
      <c r="BC63" s="186"/>
      <c r="BD63" s="212"/>
      <c r="BE63" s="186"/>
      <c r="BF63" s="213"/>
      <c r="BG63" s="186"/>
      <c r="BH63" s="212"/>
      <c r="BI63" s="186"/>
      <c r="BJ63" s="213"/>
      <c r="BK63" s="186"/>
      <c r="BL63" s="212"/>
      <c r="BM63" s="186"/>
      <c r="BN63" s="213"/>
      <c r="BO63" s="186"/>
      <c r="BP63" s="212"/>
      <c r="BQ63" s="186"/>
      <c r="BR63" s="213"/>
      <c r="BS63" s="186"/>
      <c r="BT63" s="212"/>
      <c r="BU63" s="186"/>
      <c r="BV63" s="213"/>
      <c r="BW63" s="186"/>
      <c r="BX63" s="212"/>
      <c r="BY63" s="186"/>
      <c r="BZ63" s="213"/>
      <c r="CA63" s="186"/>
      <c r="CB63" s="212"/>
      <c r="CC63" s="186"/>
      <c r="CD63" s="213"/>
      <c r="CE63" s="186"/>
      <c r="CF63" s="212"/>
      <c r="CG63" s="186"/>
      <c r="CH63" s="213"/>
      <c r="CI63" s="186"/>
      <c r="CJ63" s="212"/>
      <c r="CK63" s="186"/>
      <c r="CL63" s="213"/>
      <c r="CM63" s="186"/>
      <c r="CN63" s="212"/>
      <c r="CO63" s="186"/>
      <c r="CP63" s="213"/>
      <c r="CQ63" s="186"/>
      <c r="CR63" s="212"/>
      <c r="CS63" s="186"/>
      <c r="CT63" s="213"/>
      <c r="CU63" s="186"/>
      <c r="CV63" s="212"/>
      <c r="CW63" s="186"/>
      <c r="CX63" s="213"/>
      <c r="CY63" s="186"/>
      <c r="CZ63" s="212"/>
      <c r="DA63" s="186"/>
      <c r="DB63" s="213"/>
      <c r="DC63" s="186"/>
      <c r="DD63" s="212"/>
      <c r="DE63" s="186"/>
      <c r="DF63" s="213"/>
      <c r="DG63" s="186"/>
      <c r="DH63" s="212"/>
      <c r="DI63" s="186"/>
      <c r="DJ63" s="213"/>
      <c r="DK63" s="186"/>
      <c r="DL63" s="212"/>
      <c r="DM63" s="186"/>
      <c r="DN63" s="213"/>
      <c r="DO63" s="186"/>
      <c r="DP63" s="212"/>
      <c r="DQ63" s="186">
        <v>8</v>
      </c>
      <c r="DR63" s="213">
        <v>14295.01</v>
      </c>
      <c r="DS63" s="186"/>
      <c r="DT63" s="212"/>
      <c r="DU63" s="186">
        <v>24</v>
      </c>
      <c r="DV63" s="213">
        <v>79425.5</v>
      </c>
      <c r="DW63" s="186"/>
      <c r="DX63" s="212"/>
      <c r="DY63" s="186">
        <v>15</v>
      </c>
      <c r="DZ63" s="213">
        <v>31523</v>
      </c>
      <c r="EA63" s="186"/>
      <c r="EB63" s="212"/>
      <c r="EC63" s="186">
        <v>6</v>
      </c>
      <c r="ED63" s="213">
        <v>19430</v>
      </c>
      <c r="EE63" s="186"/>
      <c r="EF63" s="212"/>
      <c r="EG63" s="186">
        <v>16</v>
      </c>
      <c r="EH63" s="213">
        <v>45737</v>
      </c>
      <c r="EI63" s="186"/>
      <c r="EJ63" s="212"/>
      <c r="EK63" s="186">
        <v>8</v>
      </c>
      <c r="EL63" s="213">
        <v>63310</v>
      </c>
      <c r="EM63" s="420"/>
      <c r="EN63" s="421"/>
      <c r="EO63" s="420">
        <v>2</v>
      </c>
      <c r="EP63" s="422">
        <v>5165</v>
      </c>
      <c r="EQ63" s="420"/>
      <c r="ER63" s="421"/>
      <c r="ES63" s="420"/>
      <c r="ET63" s="422"/>
      <c r="EU63" s="420"/>
      <c r="EV63" s="421"/>
      <c r="EW63" s="420"/>
      <c r="EX63" s="422"/>
      <c r="EZ63" s="186">
        <f t="shared" si="140"/>
        <v>0</v>
      </c>
      <c r="FA63" s="212">
        <f t="shared" si="140"/>
        <v>0</v>
      </c>
      <c r="FB63" s="186">
        <f t="shared" si="141"/>
        <v>0</v>
      </c>
      <c r="FC63" s="213">
        <f t="shared" si="141"/>
        <v>0</v>
      </c>
      <c r="FE63" s="186">
        <f t="shared" si="142"/>
        <v>0</v>
      </c>
      <c r="FF63" s="212">
        <f t="shared" si="142"/>
        <v>0</v>
      </c>
      <c r="FG63" s="186">
        <f t="shared" si="145"/>
        <v>0</v>
      </c>
      <c r="FH63" s="213">
        <f t="shared" si="143"/>
        <v>0</v>
      </c>
      <c r="FJ63" s="186">
        <f t="shared" si="138"/>
        <v>0</v>
      </c>
      <c r="FK63" s="212">
        <f t="shared" si="139"/>
        <v>0</v>
      </c>
      <c r="FL63" s="186">
        <f t="shared" si="144"/>
        <v>79</v>
      </c>
      <c r="FM63" s="213">
        <f t="shared" si="144"/>
        <v>258885.51</v>
      </c>
    </row>
    <row r="64" spans="1:169" outlineLevel="1" x14ac:dyDescent="0.2">
      <c r="B64" s="179" t="s">
        <v>186</v>
      </c>
      <c r="C64" s="187"/>
      <c r="D64" s="214"/>
      <c r="E64" s="187"/>
      <c r="F64" s="215"/>
      <c r="G64" s="187"/>
      <c r="H64" s="214"/>
      <c r="I64" s="187"/>
      <c r="J64" s="215"/>
      <c r="K64" s="187"/>
      <c r="L64" s="214"/>
      <c r="M64" s="187"/>
      <c r="N64" s="215"/>
      <c r="O64" s="187"/>
      <c r="P64" s="214"/>
      <c r="Q64" s="187"/>
      <c r="R64" s="215"/>
      <c r="S64" s="187"/>
      <c r="T64" s="214"/>
      <c r="U64" s="187"/>
      <c r="V64" s="215"/>
      <c r="W64" s="187"/>
      <c r="X64" s="214"/>
      <c r="Y64" s="187"/>
      <c r="Z64" s="215"/>
      <c r="AA64" s="187"/>
      <c r="AB64" s="214"/>
      <c r="AC64" s="187"/>
      <c r="AD64" s="215"/>
      <c r="AE64" s="187"/>
      <c r="AF64" s="214"/>
      <c r="AG64" s="187"/>
      <c r="AH64" s="215"/>
      <c r="AI64" s="187"/>
      <c r="AJ64" s="214"/>
      <c r="AK64" s="187"/>
      <c r="AL64" s="215"/>
      <c r="AM64" s="187"/>
      <c r="AN64" s="214"/>
      <c r="AO64" s="187"/>
      <c r="AP64" s="215"/>
      <c r="AQ64" s="187"/>
      <c r="AR64" s="214"/>
      <c r="AS64" s="187"/>
      <c r="AT64" s="215"/>
      <c r="AU64" s="187"/>
      <c r="AV64" s="214"/>
      <c r="AW64" s="187"/>
      <c r="AX64" s="215"/>
      <c r="AY64" s="187"/>
      <c r="AZ64" s="214"/>
      <c r="BA64" s="187"/>
      <c r="BB64" s="215"/>
      <c r="BC64" s="187"/>
      <c r="BD64" s="214"/>
      <c r="BE64" s="187"/>
      <c r="BF64" s="215"/>
      <c r="BG64" s="187"/>
      <c r="BH64" s="214"/>
      <c r="BI64" s="187"/>
      <c r="BJ64" s="215"/>
      <c r="BK64" s="187"/>
      <c r="BL64" s="214"/>
      <c r="BM64" s="187"/>
      <c r="BN64" s="215"/>
      <c r="BO64" s="187"/>
      <c r="BP64" s="214"/>
      <c r="BQ64" s="187"/>
      <c r="BR64" s="215"/>
      <c r="BS64" s="187"/>
      <c r="BT64" s="214"/>
      <c r="BU64" s="187"/>
      <c r="BV64" s="215"/>
      <c r="BW64" s="187"/>
      <c r="BX64" s="214"/>
      <c r="BY64" s="187"/>
      <c r="BZ64" s="215"/>
      <c r="CA64" s="187"/>
      <c r="CB64" s="214"/>
      <c r="CC64" s="187"/>
      <c r="CD64" s="215"/>
      <c r="CE64" s="187"/>
      <c r="CF64" s="214"/>
      <c r="CG64" s="187"/>
      <c r="CH64" s="215"/>
      <c r="CI64" s="187"/>
      <c r="CJ64" s="214"/>
      <c r="CK64" s="187"/>
      <c r="CL64" s="215"/>
      <c r="CM64" s="187"/>
      <c r="CN64" s="214"/>
      <c r="CO64" s="187"/>
      <c r="CP64" s="215"/>
      <c r="CQ64" s="187"/>
      <c r="CR64" s="214"/>
      <c r="CS64" s="187"/>
      <c r="CT64" s="215"/>
      <c r="CU64" s="187"/>
      <c r="CV64" s="214"/>
      <c r="CW64" s="187"/>
      <c r="CX64" s="215"/>
      <c r="CY64" s="187"/>
      <c r="CZ64" s="214"/>
      <c r="DA64" s="187"/>
      <c r="DB64" s="215"/>
      <c r="DC64" s="187"/>
      <c r="DD64" s="214"/>
      <c r="DE64" s="187"/>
      <c r="DF64" s="215"/>
      <c r="DG64" s="187"/>
      <c r="DH64" s="214"/>
      <c r="DI64" s="187"/>
      <c r="DJ64" s="215"/>
      <c r="DK64" s="187"/>
      <c r="DL64" s="214"/>
      <c r="DM64" s="187"/>
      <c r="DN64" s="215"/>
      <c r="DO64" s="187">
        <v>1653</v>
      </c>
      <c r="DP64" s="214">
        <v>39071983.630000018</v>
      </c>
      <c r="DQ64" s="187">
        <v>8</v>
      </c>
      <c r="DR64" s="215">
        <v>28480.440000000002</v>
      </c>
      <c r="DS64" s="187">
        <v>2708</v>
      </c>
      <c r="DT64" s="214">
        <v>75409695.149999872</v>
      </c>
      <c r="DU64" s="187">
        <v>47</v>
      </c>
      <c r="DV64" s="215">
        <v>47303.450000000004</v>
      </c>
      <c r="DW64" s="187">
        <v>2959</v>
      </c>
      <c r="DX64" s="214">
        <v>79060389.289999783</v>
      </c>
      <c r="DY64" s="187">
        <v>45</v>
      </c>
      <c r="DZ64" s="215">
        <v>42710.03</v>
      </c>
      <c r="EA64" s="187">
        <v>3600</v>
      </c>
      <c r="EB64" s="214">
        <v>122385561.57999997</v>
      </c>
      <c r="EC64" s="187">
        <f>SUM(EC65:EC66)</f>
        <v>25</v>
      </c>
      <c r="ED64" s="187">
        <f>SUM(ED65:ED66)</f>
        <v>23347.279999999999</v>
      </c>
      <c r="EE64" s="187">
        <v>2398</v>
      </c>
      <c r="EF64" s="214">
        <v>77755022.839999869</v>
      </c>
      <c r="EG64" s="187">
        <v>21</v>
      </c>
      <c r="EH64" s="215">
        <v>56010.879999999997</v>
      </c>
      <c r="EI64" s="187">
        <v>107</v>
      </c>
      <c r="EJ64" s="214">
        <v>5985688.7000000002</v>
      </c>
      <c r="EK64" s="187">
        <v>16</v>
      </c>
      <c r="EL64" s="215">
        <v>29579.25</v>
      </c>
      <c r="EM64" s="187">
        <v>0</v>
      </c>
      <c r="EN64" s="214">
        <v>0</v>
      </c>
      <c r="EO64" s="187">
        <v>2</v>
      </c>
      <c r="EP64" s="215">
        <v>2051.42</v>
      </c>
      <c r="EQ64" s="187">
        <v>0</v>
      </c>
      <c r="ER64" s="214">
        <v>0</v>
      </c>
      <c r="ES64" s="187">
        <v>1</v>
      </c>
      <c r="ET64" s="215">
        <v>262.24</v>
      </c>
      <c r="EU64" s="187">
        <v>0</v>
      </c>
      <c r="EV64" s="214">
        <v>0</v>
      </c>
      <c r="EW64" s="187">
        <v>0</v>
      </c>
      <c r="EX64" s="215">
        <v>0</v>
      </c>
      <c r="EZ64" s="187">
        <f t="shared" si="140"/>
        <v>0</v>
      </c>
      <c r="FA64" s="214">
        <f t="shared" si="140"/>
        <v>0</v>
      </c>
      <c r="FB64" s="187">
        <f t="shared" si="141"/>
        <v>0</v>
      </c>
      <c r="FC64" s="215">
        <f t="shared" si="141"/>
        <v>0</v>
      </c>
      <c r="FE64" s="187">
        <f t="shared" si="142"/>
        <v>0</v>
      </c>
      <c r="FF64" s="214">
        <f t="shared" si="142"/>
        <v>0</v>
      </c>
      <c r="FG64" s="187">
        <f t="shared" si="145"/>
        <v>0</v>
      </c>
      <c r="FH64" s="215">
        <f t="shared" si="143"/>
        <v>0</v>
      </c>
      <c r="FJ64" s="187">
        <f t="shared" si="138"/>
        <v>1342.5</v>
      </c>
      <c r="FK64" s="214">
        <f t="shared" si="139"/>
        <v>39966834.118999943</v>
      </c>
      <c r="FL64" s="187">
        <f t="shared" si="144"/>
        <v>164</v>
      </c>
      <c r="FM64" s="215">
        <f t="shared" si="144"/>
        <v>229482.75000000003</v>
      </c>
    </row>
    <row r="65" spans="1:169" ht="15" outlineLevel="1" x14ac:dyDescent="0.25">
      <c r="B65" s="67" t="s">
        <v>187</v>
      </c>
      <c r="C65" s="186"/>
      <c r="D65" s="212"/>
      <c r="E65" s="186"/>
      <c r="F65" s="213"/>
      <c r="G65" s="186"/>
      <c r="H65" s="212"/>
      <c r="I65" s="186"/>
      <c r="J65" s="213"/>
      <c r="K65" s="186"/>
      <c r="L65" s="212"/>
      <c r="M65" s="186"/>
      <c r="N65" s="213"/>
      <c r="O65" s="186"/>
      <c r="P65" s="212"/>
      <c r="Q65" s="186"/>
      <c r="R65" s="213"/>
      <c r="S65" s="186"/>
      <c r="T65" s="212"/>
      <c r="U65" s="186"/>
      <c r="V65" s="213"/>
      <c r="W65" s="186"/>
      <c r="X65" s="212"/>
      <c r="Y65" s="186"/>
      <c r="Z65" s="213"/>
      <c r="AA65" s="186"/>
      <c r="AB65" s="212"/>
      <c r="AC65" s="186"/>
      <c r="AD65" s="213"/>
      <c r="AE65" s="186"/>
      <c r="AF65" s="212"/>
      <c r="AG65" s="186"/>
      <c r="AH65" s="213"/>
      <c r="AI65" s="186"/>
      <c r="AJ65" s="212"/>
      <c r="AK65" s="186"/>
      <c r="AL65" s="213"/>
      <c r="AM65" s="186"/>
      <c r="AN65" s="212"/>
      <c r="AO65" s="186"/>
      <c r="AP65" s="213"/>
      <c r="AQ65" s="186"/>
      <c r="AR65" s="212"/>
      <c r="AS65" s="186"/>
      <c r="AT65" s="213"/>
      <c r="AU65" s="186"/>
      <c r="AV65" s="212"/>
      <c r="AW65" s="186"/>
      <c r="AX65" s="213"/>
      <c r="AY65" s="186"/>
      <c r="AZ65" s="212"/>
      <c r="BA65" s="186"/>
      <c r="BB65" s="213"/>
      <c r="BC65" s="186"/>
      <c r="BD65" s="212"/>
      <c r="BE65" s="186"/>
      <c r="BF65" s="213"/>
      <c r="BG65" s="186"/>
      <c r="BH65" s="212"/>
      <c r="BI65" s="186"/>
      <c r="BJ65" s="213"/>
      <c r="BK65" s="186"/>
      <c r="BL65" s="212"/>
      <c r="BM65" s="186"/>
      <c r="BN65" s="213"/>
      <c r="BO65" s="186"/>
      <c r="BP65" s="212"/>
      <c r="BQ65" s="186"/>
      <c r="BR65" s="213"/>
      <c r="BS65" s="186"/>
      <c r="BT65" s="212"/>
      <c r="BU65" s="186"/>
      <c r="BV65" s="213"/>
      <c r="BW65" s="186"/>
      <c r="BX65" s="212"/>
      <c r="BY65" s="186"/>
      <c r="BZ65" s="213"/>
      <c r="CA65" s="186"/>
      <c r="CB65" s="212"/>
      <c r="CC65" s="186"/>
      <c r="CD65" s="213"/>
      <c r="CE65" s="186"/>
      <c r="CF65" s="212"/>
      <c r="CG65" s="186"/>
      <c r="CH65" s="213"/>
      <c r="CI65" s="186"/>
      <c r="CJ65" s="212"/>
      <c r="CK65" s="186"/>
      <c r="CL65" s="213"/>
      <c r="CM65" s="186"/>
      <c r="CN65" s="212"/>
      <c r="CO65" s="186"/>
      <c r="CP65" s="213"/>
      <c r="CQ65" s="186"/>
      <c r="CR65" s="212"/>
      <c r="CS65" s="186"/>
      <c r="CT65" s="213"/>
      <c r="CU65" s="186"/>
      <c r="CV65" s="212"/>
      <c r="CW65" s="186"/>
      <c r="CX65" s="213"/>
      <c r="CY65" s="186"/>
      <c r="CZ65" s="212"/>
      <c r="DA65" s="186"/>
      <c r="DB65" s="213"/>
      <c r="DC65" s="186"/>
      <c r="DD65" s="212"/>
      <c r="DE65" s="186"/>
      <c r="DF65" s="213"/>
      <c r="DG65" s="186"/>
      <c r="DH65" s="212"/>
      <c r="DI65" s="186"/>
      <c r="DJ65" s="213"/>
      <c r="DK65" s="186"/>
      <c r="DL65" s="212"/>
      <c r="DM65" s="186"/>
      <c r="DN65" s="213"/>
      <c r="DO65" s="186"/>
      <c r="DP65" s="212"/>
      <c r="DQ65" s="186">
        <v>6</v>
      </c>
      <c r="DR65" s="213">
        <v>24437.440000000002</v>
      </c>
      <c r="DS65" s="186"/>
      <c r="DT65" s="212"/>
      <c r="DU65" s="186">
        <v>36</v>
      </c>
      <c r="DV65" s="213">
        <v>25309.950000000004</v>
      </c>
      <c r="DW65" s="186"/>
      <c r="DX65" s="212"/>
      <c r="DY65" s="186">
        <v>28</v>
      </c>
      <c r="DZ65" s="213">
        <v>9800.0300000000007</v>
      </c>
      <c r="EA65" s="186"/>
      <c r="EB65" s="212"/>
      <c r="EC65" s="186">
        <v>20</v>
      </c>
      <c r="ED65" s="213">
        <v>6477.2800000000007</v>
      </c>
      <c r="EE65" s="186"/>
      <c r="EF65" s="212"/>
      <c r="EG65" s="186">
        <v>15</v>
      </c>
      <c r="EH65" s="213">
        <v>9192.8799999999992</v>
      </c>
      <c r="EI65" s="186"/>
      <c r="EJ65" s="212"/>
      <c r="EK65" s="186">
        <v>10</v>
      </c>
      <c r="EL65" s="213">
        <v>8277.25</v>
      </c>
      <c r="EM65" s="420"/>
      <c r="EN65" s="421"/>
      <c r="EO65" s="420">
        <v>2</v>
      </c>
      <c r="EP65" s="422">
        <v>2051.42</v>
      </c>
      <c r="EQ65" s="420"/>
      <c r="ER65" s="421"/>
      <c r="ES65" s="420">
        <v>1</v>
      </c>
      <c r="ET65" s="422">
        <v>262.24</v>
      </c>
      <c r="EU65" s="420"/>
      <c r="EV65" s="421"/>
      <c r="EW65" s="420"/>
      <c r="EX65" s="422"/>
      <c r="EZ65" s="186">
        <f t="shared" si="140"/>
        <v>0</v>
      </c>
      <c r="FA65" s="212">
        <f t="shared" si="140"/>
        <v>0</v>
      </c>
      <c r="FB65" s="186">
        <f t="shared" si="141"/>
        <v>0</v>
      </c>
      <c r="FC65" s="213">
        <f t="shared" si="141"/>
        <v>0</v>
      </c>
      <c r="FD65" s="179"/>
      <c r="FE65" s="186">
        <f t="shared" si="142"/>
        <v>0</v>
      </c>
      <c r="FF65" s="212">
        <f t="shared" si="142"/>
        <v>0</v>
      </c>
      <c r="FG65" s="186">
        <f t="shared" si="145"/>
        <v>0</v>
      </c>
      <c r="FH65" s="213">
        <f t="shared" si="143"/>
        <v>0</v>
      </c>
      <c r="FI65" s="179"/>
      <c r="FJ65" s="186">
        <f t="shared" si="138"/>
        <v>0</v>
      </c>
      <c r="FK65" s="212">
        <f t="shared" si="139"/>
        <v>0</v>
      </c>
      <c r="FL65" s="186">
        <f t="shared" si="144"/>
        <v>117</v>
      </c>
      <c r="FM65" s="213">
        <f t="shared" si="144"/>
        <v>85546.250000000015</v>
      </c>
    </row>
    <row r="66" spans="1:169" ht="15" outlineLevel="1" x14ac:dyDescent="0.25">
      <c r="B66" s="67" t="s">
        <v>188</v>
      </c>
      <c r="C66" s="186"/>
      <c r="D66" s="212"/>
      <c r="E66" s="186"/>
      <c r="F66" s="213"/>
      <c r="G66" s="186"/>
      <c r="H66" s="212"/>
      <c r="I66" s="186"/>
      <c r="J66" s="213"/>
      <c r="K66" s="186"/>
      <c r="L66" s="212"/>
      <c r="M66" s="186"/>
      <c r="N66" s="213"/>
      <c r="O66" s="186"/>
      <c r="P66" s="212"/>
      <c r="Q66" s="186"/>
      <c r="R66" s="213"/>
      <c r="S66" s="186"/>
      <c r="T66" s="212"/>
      <c r="U66" s="186"/>
      <c r="V66" s="213"/>
      <c r="W66" s="186"/>
      <c r="X66" s="212"/>
      <c r="Y66" s="186"/>
      <c r="Z66" s="213"/>
      <c r="AA66" s="186"/>
      <c r="AB66" s="212"/>
      <c r="AC66" s="186"/>
      <c r="AD66" s="213"/>
      <c r="AE66" s="186"/>
      <c r="AF66" s="212"/>
      <c r="AG66" s="186"/>
      <c r="AH66" s="213"/>
      <c r="AI66" s="186"/>
      <c r="AJ66" s="212"/>
      <c r="AK66" s="186"/>
      <c r="AL66" s="213"/>
      <c r="AM66" s="186"/>
      <c r="AN66" s="212"/>
      <c r="AO66" s="186"/>
      <c r="AP66" s="213"/>
      <c r="AQ66" s="186"/>
      <c r="AR66" s="212"/>
      <c r="AS66" s="186"/>
      <c r="AT66" s="213"/>
      <c r="AU66" s="186"/>
      <c r="AV66" s="212"/>
      <c r="AW66" s="186"/>
      <c r="AX66" s="213"/>
      <c r="AY66" s="186"/>
      <c r="AZ66" s="212"/>
      <c r="BA66" s="186"/>
      <c r="BB66" s="213"/>
      <c r="BC66" s="186"/>
      <c r="BD66" s="212"/>
      <c r="BE66" s="186"/>
      <c r="BF66" s="213"/>
      <c r="BG66" s="186"/>
      <c r="BH66" s="212"/>
      <c r="BI66" s="186"/>
      <c r="BJ66" s="213"/>
      <c r="BK66" s="186"/>
      <c r="BL66" s="212"/>
      <c r="BM66" s="186"/>
      <c r="BN66" s="213"/>
      <c r="BO66" s="186"/>
      <c r="BP66" s="212"/>
      <c r="BQ66" s="186"/>
      <c r="BR66" s="213"/>
      <c r="BS66" s="186"/>
      <c r="BT66" s="212"/>
      <c r="BU66" s="186"/>
      <c r="BV66" s="213"/>
      <c r="BW66" s="186"/>
      <c r="BX66" s="212"/>
      <c r="BY66" s="186"/>
      <c r="BZ66" s="213"/>
      <c r="CA66" s="186"/>
      <c r="CB66" s="212"/>
      <c r="CC66" s="186"/>
      <c r="CD66" s="213"/>
      <c r="CE66" s="186"/>
      <c r="CF66" s="212"/>
      <c r="CG66" s="186"/>
      <c r="CH66" s="213"/>
      <c r="CI66" s="186"/>
      <c r="CJ66" s="212"/>
      <c r="CK66" s="186"/>
      <c r="CL66" s="213"/>
      <c r="CM66" s="186"/>
      <c r="CN66" s="212"/>
      <c r="CO66" s="186"/>
      <c r="CP66" s="213"/>
      <c r="CQ66" s="186"/>
      <c r="CR66" s="212"/>
      <c r="CS66" s="186"/>
      <c r="CT66" s="213"/>
      <c r="CU66" s="186"/>
      <c r="CV66" s="212"/>
      <c r="CW66" s="186"/>
      <c r="CX66" s="213"/>
      <c r="CY66" s="186"/>
      <c r="CZ66" s="212"/>
      <c r="DA66" s="186"/>
      <c r="DB66" s="213"/>
      <c r="DC66" s="186"/>
      <c r="DD66" s="212"/>
      <c r="DE66" s="186"/>
      <c r="DF66" s="213"/>
      <c r="DG66" s="186"/>
      <c r="DH66" s="212"/>
      <c r="DI66" s="186"/>
      <c r="DJ66" s="213"/>
      <c r="DK66" s="186"/>
      <c r="DL66" s="212"/>
      <c r="DM66" s="186"/>
      <c r="DN66" s="213"/>
      <c r="DO66" s="186"/>
      <c r="DP66" s="212"/>
      <c r="DQ66" s="186">
        <v>2</v>
      </c>
      <c r="DR66" s="213">
        <v>4043</v>
      </c>
      <c r="DS66" s="186"/>
      <c r="DT66" s="212"/>
      <c r="DU66" s="186">
        <v>11</v>
      </c>
      <c r="DV66" s="213">
        <v>21993.5</v>
      </c>
      <c r="DW66" s="186"/>
      <c r="DX66" s="212"/>
      <c r="DY66" s="186">
        <v>17</v>
      </c>
      <c r="DZ66" s="213">
        <v>32910</v>
      </c>
      <c r="EA66" s="186"/>
      <c r="EB66" s="212"/>
      <c r="EC66" s="186">
        <v>5</v>
      </c>
      <c r="ED66" s="213">
        <v>16870</v>
      </c>
      <c r="EE66" s="186"/>
      <c r="EF66" s="212"/>
      <c r="EG66" s="186">
        <v>6</v>
      </c>
      <c r="EH66" s="213">
        <v>46818</v>
      </c>
      <c r="EI66" s="186"/>
      <c r="EJ66" s="212"/>
      <c r="EK66" s="186">
        <v>6</v>
      </c>
      <c r="EL66" s="213">
        <v>21302</v>
      </c>
      <c r="EM66" s="420"/>
      <c r="EN66" s="421"/>
      <c r="EO66" s="420"/>
      <c r="EP66" s="422">
        <v>0</v>
      </c>
      <c r="EQ66" s="420"/>
      <c r="ER66" s="421"/>
      <c r="ES66" s="420">
        <v>0</v>
      </c>
      <c r="ET66" s="422">
        <v>0</v>
      </c>
      <c r="EU66" s="420"/>
      <c r="EV66" s="421"/>
      <c r="EW66" s="420"/>
      <c r="EX66" s="422"/>
      <c r="EZ66" s="186">
        <f t="shared" si="140"/>
        <v>0</v>
      </c>
      <c r="FA66" s="212">
        <f t="shared" si="140"/>
        <v>0</v>
      </c>
      <c r="FB66" s="186">
        <f t="shared" si="141"/>
        <v>0</v>
      </c>
      <c r="FC66" s="213">
        <f t="shared" si="141"/>
        <v>0</v>
      </c>
      <c r="FE66" s="186">
        <f t="shared" si="142"/>
        <v>0</v>
      </c>
      <c r="FF66" s="212">
        <f t="shared" si="142"/>
        <v>0</v>
      </c>
      <c r="FG66" s="186">
        <f t="shared" si="145"/>
        <v>0</v>
      </c>
      <c r="FH66" s="213">
        <f t="shared" si="143"/>
        <v>0</v>
      </c>
      <c r="FJ66" s="186">
        <f t="shared" si="138"/>
        <v>0</v>
      </c>
      <c r="FK66" s="212">
        <f t="shared" si="139"/>
        <v>0</v>
      </c>
      <c r="FL66" s="186">
        <f t="shared" si="144"/>
        <v>47</v>
      </c>
      <c r="FM66" s="213">
        <f t="shared" si="144"/>
        <v>143936.5</v>
      </c>
    </row>
    <row r="67" spans="1:169" x14ac:dyDescent="0.2">
      <c r="A67" s="189" t="s">
        <v>250</v>
      </c>
      <c r="B67" s="189"/>
      <c r="C67" s="188">
        <f>+C59+C60+C61+C64</f>
        <v>0</v>
      </c>
      <c r="D67" s="216">
        <f t="shared" ref="D67:BO67" si="146">+D59+D60+D61+D64</f>
        <v>0</v>
      </c>
      <c r="E67" s="188">
        <f t="shared" si="146"/>
        <v>0</v>
      </c>
      <c r="F67" s="216">
        <f t="shared" si="146"/>
        <v>0</v>
      </c>
      <c r="G67" s="188">
        <f>+G59+G60+G61+G64</f>
        <v>0</v>
      </c>
      <c r="H67" s="216">
        <f t="shared" ref="H67:J67" si="147">+H59+H60+H61+H64</f>
        <v>0</v>
      </c>
      <c r="I67" s="188">
        <f t="shared" si="147"/>
        <v>0</v>
      </c>
      <c r="J67" s="216">
        <f t="shared" si="147"/>
        <v>0</v>
      </c>
      <c r="K67" s="188">
        <f>+K59+K60+K61+K64</f>
        <v>0</v>
      </c>
      <c r="L67" s="216">
        <f t="shared" ref="L67:N67" si="148">+L59+L60+L61+L64</f>
        <v>0</v>
      </c>
      <c r="M67" s="188">
        <f t="shared" si="148"/>
        <v>0</v>
      </c>
      <c r="N67" s="216">
        <f t="shared" si="148"/>
        <v>0</v>
      </c>
      <c r="O67" s="188">
        <f t="shared" si="146"/>
        <v>0</v>
      </c>
      <c r="P67" s="216">
        <f t="shared" si="146"/>
        <v>0</v>
      </c>
      <c r="Q67" s="188">
        <f t="shared" si="146"/>
        <v>0</v>
      </c>
      <c r="R67" s="216">
        <f t="shared" si="146"/>
        <v>0</v>
      </c>
      <c r="S67" s="188">
        <f t="shared" si="146"/>
        <v>0</v>
      </c>
      <c r="T67" s="216">
        <f t="shared" si="146"/>
        <v>0</v>
      </c>
      <c r="U67" s="188">
        <f t="shared" si="146"/>
        <v>0</v>
      </c>
      <c r="V67" s="216">
        <f t="shared" si="146"/>
        <v>0</v>
      </c>
      <c r="W67" s="188">
        <f t="shared" si="146"/>
        <v>0</v>
      </c>
      <c r="X67" s="216">
        <f t="shared" si="146"/>
        <v>0</v>
      </c>
      <c r="Y67" s="188">
        <f t="shared" si="146"/>
        <v>0</v>
      </c>
      <c r="Z67" s="216">
        <f t="shared" si="146"/>
        <v>0</v>
      </c>
      <c r="AA67" s="188">
        <f t="shared" si="146"/>
        <v>0</v>
      </c>
      <c r="AB67" s="216">
        <f t="shared" si="146"/>
        <v>0</v>
      </c>
      <c r="AC67" s="188">
        <f t="shared" si="146"/>
        <v>0</v>
      </c>
      <c r="AD67" s="216">
        <f t="shared" si="146"/>
        <v>0</v>
      </c>
      <c r="AE67" s="188">
        <f t="shared" si="146"/>
        <v>0</v>
      </c>
      <c r="AF67" s="216">
        <f t="shared" si="146"/>
        <v>0</v>
      </c>
      <c r="AG67" s="188">
        <f t="shared" si="146"/>
        <v>0</v>
      </c>
      <c r="AH67" s="216">
        <f t="shared" si="146"/>
        <v>0</v>
      </c>
      <c r="AI67" s="188">
        <f t="shared" si="146"/>
        <v>0</v>
      </c>
      <c r="AJ67" s="216">
        <f t="shared" si="146"/>
        <v>0</v>
      </c>
      <c r="AK67" s="188">
        <f t="shared" si="146"/>
        <v>0</v>
      </c>
      <c r="AL67" s="216">
        <f t="shared" si="146"/>
        <v>0</v>
      </c>
      <c r="AM67" s="188">
        <f t="shared" si="146"/>
        <v>0</v>
      </c>
      <c r="AN67" s="216">
        <f t="shared" si="146"/>
        <v>0</v>
      </c>
      <c r="AO67" s="188">
        <f t="shared" si="146"/>
        <v>0</v>
      </c>
      <c r="AP67" s="216">
        <f t="shared" si="146"/>
        <v>0</v>
      </c>
      <c r="AQ67" s="188">
        <f t="shared" si="146"/>
        <v>0</v>
      </c>
      <c r="AR67" s="216">
        <f t="shared" si="146"/>
        <v>0</v>
      </c>
      <c r="AS67" s="188">
        <f t="shared" si="146"/>
        <v>0</v>
      </c>
      <c r="AT67" s="216">
        <f t="shared" si="146"/>
        <v>0</v>
      </c>
      <c r="AU67" s="188">
        <f t="shared" si="146"/>
        <v>0</v>
      </c>
      <c r="AV67" s="216">
        <f t="shared" si="146"/>
        <v>0</v>
      </c>
      <c r="AW67" s="188">
        <f t="shared" si="146"/>
        <v>0</v>
      </c>
      <c r="AX67" s="216">
        <f t="shared" si="146"/>
        <v>0</v>
      </c>
      <c r="AY67" s="188">
        <f t="shared" si="146"/>
        <v>0</v>
      </c>
      <c r="AZ67" s="216">
        <f t="shared" si="146"/>
        <v>0</v>
      </c>
      <c r="BA67" s="188">
        <f t="shared" si="146"/>
        <v>0</v>
      </c>
      <c r="BB67" s="216">
        <f t="shared" si="146"/>
        <v>0</v>
      </c>
      <c r="BC67" s="188">
        <f t="shared" si="146"/>
        <v>0</v>
      </c>
      <c r="BD67" s="216">
        <f t="shared" si="146"/>
        <v>0</v>
      </c>
      <c r="BE67" s="188">
        <f t="shared" si="146"/>
        <v>0</v>
      </c>
      <c r="BF67" s="216">
        <f t="shared" si="146"/>
        <v>0</v>
      </c>
      <c r="BG67" s="188">
        <f t="shared" si="146"/>
        <v>0</v>
      </c>
      <c r="BH67" s="216">
        <f t="shared" si="146"/>
        <v>0</v>
      </c>
      <c r="BI67" s="188">
        <f t="shared" si="146"/>
        <v>0</v>
      </c>
      <c r="BJ67" s="216">
        <f t="shared" si="146"/>
        <v>0</v>
      </c>
      <c r="BK67" s="188">
        <f t="shared" si="146"/>
        <v>0</v>
      </c>
      <c r="BL67" s="216">
        <f t="shared" si="146"/>
        <v>0</v>
      </c>
      <c r="BM67" s="188">
        <f t="shared" si="146"/>
        <v>0</v>
      </c>
      <c r="BN67" s="216">
        <f t="shared" si="146"/>
        <v>0</v>
      </c>
      <c r="BO67" s="188">
        <f t="shared" si="146"/>
        <v>0</v>
      </c>
      <c r="BP67" s="216">
        <f t="shared" ref="BP67:EA67" si="149">+BP59+BP60+BP61+BP64</f>
        <v>0</v>
      </c>
      <c r="BQ67" s="188">
        <f t="shared" si="149"/>
        <v>0</v>
      </c>
      <c r="BR67" s="216">
        <f t="shared" si="149"/>
        <v>0</v>
      </c>
      <c r="BS67" s="188">
        <f t="shared" si="149"/>
        <v>0</v>
      </c>
      <c r="BT67" s="216">
        <f t="shared" si="149"/>
        <v>0</v>
      </c>
      <c r="BU67" s="188">
        <f t="shared" si="149"/>
        <v>0</v>
      </c>
      <c r="BV67" s="216">
        <f t="shared" si="149"/>
        <v>0</v>
      </c>
      <c r="BW67" s="188">
        <f t="shared" si="149"/>
        <v>0</v>
      </c>
      <c r="BX67" s="216">
        <f t="shared" si="149"/>
        <v>0</v>
      </c>
      <c r="BY67" s="188">
        <f t="shared" si="149"/>
        <v>0</v>
      </c>
      <c r="BZ67" s="216">
        <f t="shared" si="149"/>
        <v>0</v>
      </c>
      <c r="CA67" s="188">
        <f t="shared" si="149"/>
        <v>0</v>
      </c>
      <c r="CB67" s="216">
        <f t="shared" si="149"/>
        <v>0</v>
      </c>
      <c r="CC67" s="188">
        <f t="shared" si="149"/>
        <v>0</v>
      </c>
      <c r="CD67" s="216">
        <f t="shared" si="149"/>
        <v>0</v>
      </c>
      <c r="CE67" s="188">
        <f t="shared" si="149"/>
        <v>0</v>
      </c>
      <c r="CF67" s="216">
        <f t="shared" si="149"/>
        <v>0</v>
      </c>
      <c r="CG67" s="188">
        <f t="shared" si="149"/>
        <v>0</v>
      </c>
      <c r="CH67" s="216">
        <f t="shared" si="149"/>
        <v>0</v>
      </c>
      <c r="CI67" s="188">
        <f t="shared" si="149"/>
        <v>0</v>
      </c>
      <c r="CJ67" s="216">
        <f t="shared" si="149"/>
        <v>0</v>
      </c>
      <c r="CK67" s="188">
        <f t="shared" si="149"/>
        <v>0</v>
      </c>
      <c r="CL67" s="216">
        <f t="shared" si="149"/>
        <v>0</v>
      </c>
      <c r="CM67" s="188">
        <f t="shared" si="149"/>
        <v>0</v>
      </c>
      <c r="CN67" s="216">
        <f t="shared" si="149"/>
        <v>0</v>
      </c>
      <c r="CO67" s="188">
        <f t="shared" si="149"/>
        <v>0</v>
      </c>
      <c r="CP67" s="216">
        <f t="shared" si="149"/>
        <v>0</v>
      </c>
      <c r="CQ67" s="188">
        <f t="shared" si="149"/>
        <v>0</v>
      </c>
      <c r="CR67" s="216">
        <f t="shared" si="149"/>
        <v>0</v>
      </c>
      <c r="CS67" s="188">
        <f t="shared" si="149"/>
        <v>0</v>
      </c>
      <c r="CT67" s="216">
        <f t="shared" si="149"/>
        <v>0</v>
      </c>
      <c r="CU67" s="188">
        <f t="shared" si="149"/>
        <v>0</v>
      </c>
      <c r="CV67" s="216">
        <f t="shared" si="149"/>
        <v>0</v>
      </c>
      <c r="CW67" s="188">
        <f t="shared" si="149"/>
        <v>0</v>
      </c>
      <c r="CX67" s="216">
        <f t="shared" si="149"/>
        <v>0</v>
      </c>
      <c r="CY67" s="188">
        <f t="shared" si="149"/>
        <v>0</v>
      </c>
      <c r="CZ67" s="216">
        <f t="shared" si="149"/>
        <v>0</v>
      </c>
      <c r="DA67" s="188">
        <f t="shared" si="149"/>
        <v>0</v>
      </c>
      <c r="DB67" s="216">
        <f t="shared" si="149"/>
        <v>0</v>
      </c>
      <c r="DC67" s="188">
        <f t="shared" si="149"/>
        <v>0</v>
      </c>
      <c r="DD67" s="216">
        <f t="shared" si="149"/>
        <v>0</v>
      </c>
      <c r="DE67" s="188">
        <f t="shared" si="149"/>
        <v>0</v>
      </c>
      <c r="DF67" s="216">
        <f t="shared" si="149"/>
        <v>0</v>
      </c>
      <c r="DG67" s="188">
        <f t="shared" si="149"/>
        <v>0</v>
      </c>
      <c r="DH67" s="216">
        <f t="shared" si="149"/>
        <v>0</v>
      </c>
      <c r="DI67" s="188">
        <f t="shared" si="149"/>
        <v>0</v>
      </c>
      <c r="DJ67" s="216">
        <f t="shared" si="149"/>
        <v>0</v>
      </c>
      <c r="DK67" s="188">
        <f t="shared" si="149"/>
        <v>0</v>
      </c>
      <c r="DL67" s="216">
        <f t="shared" si="149"/>
        <v>0</v>
      </c>
      <c r="DM67" s="188">
        <f t="shared" si="149"/>
        <v>0</v>
      </c>
      <c r="DN67" s="216">
        <f t="shared" si="149"/>
        <v>0</v>
      </c>
      <c r="DO67" s="188">
        <f t="shared" si="149"/>
        <v>2000</v>
      </c>
      <c r="DP67" s="216">
        <f t="shared" si="149"/>
        <v>54833394.660000019</v>
      </c>
      <c r="DQ67" s="188">
        <f t="shared" si="149"/>
        <v>81</v>
      </c>
      <c r="DR67" s="216">
        <f t="shared" si="149"/>
        <v>103724.91000000002</v>
      </c>
      <c r="DS67" s="188">
        <f t="shared" si="149"/>
        <v>3080</v>
      </c>
      <c r="DT67" s="216">
        <f t="shared" si="149"/>
        <v>97577582.449999869</v>
      </c>
      <c r="DU67" s="188">
        <f t="shared" si="149"/>
        <v>172</v>
      </c>
      <c r="DV67" s="216">
        <f t="shared" si="149"/>
        <v>174019.80000000002</v>
      </c>
      <c r="DW67" s="188">
        <f t="shared" si="149"/>
        <v>3918</v>
      </c>
      <c r="DX67" s="216">
        <f t="shared" si="149"/>
        <v>148353189.37999982</v>
      </c>
      <c r="DY67" s="188">
        <f t="shared" si="149"/>
        <v>144</v>
      </c>
      <c r="DZ67" s="216">
        <f t="shared" si="149"/>
        <v>135605.25000000003</v>
      </c>
      <c r="EA67" s="188">
        <f t="shared" si="149"/>
        <v>3864</v>
      </c>
      <c r="EB67" s="216">
        <f t="shared" ref="EB67:ET67" si="150">+EB59+EB60+EB61+EB64</f>
        <v>140099950.81999996</v>
      </c>
      <c r="EC67" s="188">
        <f t="shared" si="150"/>
        <v>112</v>
      </c>
      <c r="ED67" s="216">
        <f t="shared" si="150"/>
        <v>104752.04</v>
      </c>
      <c r="EE67" s="188">
        <f t="shared" si="150"/>
        <v>2595</v>
      </c>
      <c r="EF67" s="216">
        <f t="shared" si="150"/>
        <v>91666767.619999871</v>
      </c>
      <c r="EG67" s="188">
        <f t="shared" si="150"/>
        <v>67</v>
      </c>
      <c r="EH67" s="216">
        <f t="shared" si="150"/>
        <v>131244.85</v>
      </c>
      <c r="EI67" s="188">
        <f t="shared" si="150"/>
        <v>135</v>
      </c>
      <c r="EJ67" s="216">
        <f t="shared" si="150"/>
        <v>7272457.1600000001</v>
      </c>
      <c r="EK67" s="188">
        <f t="shared" si="150"/>
        <v>53</v>
      </c>
      <c r="EL67" s="216">
        <f t="shared" si="150"/>
        <v>120147.39</v>
      </c>
      <c r="EM67" s="188">
        <f t="shared" si="150"/>
        <v>0</v>
      </c>
      <c r="EN67" s="216">
        <f t="shared" si="150"/>
        <v>0</v>
      </c>
      <c r="EO67" s="188">
        <f t="shared" si="150"/>
        <v>5</v>
      </c>
      <c r="EP67" s="216">
        <f t="shared" si="150"/>
        <v>7478.72</v>
      </c>
      <c r="EQ67" s="188">
        <f t="shared" si="150"/>
        <v>0</v>
      </c>
      <c r="ER67" s="216">
        <f t="shared" si="150"/>
        <v>0</v>
      </c>
      <c r="ES67" s="188">
        <f t="shared" si="150"/>
        <v>1</v>
      </c>
      <c r="ET67" s="216">
        <f t="shared" si="150"/>
        <v>262.24</v>
      </c>
      <c r="EU67" s="188">
        <f t="shared" ref="EU67:EX67" si="151">+EU59+EU60+EU61+EU64</f>
        <v>0</v>
      </c>
      <c r="EV67" s="216">
        <f t="shared" si="151"/>
        <v>0</v>
      </c>
      <c r="EW67" s="188">
        <f t="shared" si="151"/>
        <v>0</v>
      </c>
      <c r="EX67" s="216">
        <f t="shared" si="151"/>
        <v>0</v>
      </c>
      <c r="EZ67" s="188">
        <f>SUM(EZ59,EZ60,EZ61,EZ64)</f>
        <v>0</v>
      </c>
      <c r="FA67" s="216">
        <f>SUM(FA59,FA60,FA61,FA64)</f>
        <v>0</v>
      </c>
      <c r="FB67" s="188">
        <f>SUM(FB59,FB60,FB61,FB64)</f>
        <v>0</v>
      </c>
      <c r="FC67" s="216">
        <f>SUM(FC59,FC60,FC61,FC64)</f>
        <v>0</v>
      </c>
      <c r="FE67" s="188">
        <f>SUM(FE59,FE60,FE61,FE64)</f>
        <v>0</v>
      </c>
      <c r="FF67" s="216">
        <f>SUM(FF59,FF60,FF61,FF64)</f>
        <v>0</v>
      </c>
      <c r="FG67" s="188">
        <f>SUM(FG59,FG60,FG61,FG64)</f>
        <v>0</v>
      </c>
      <c r="FH67" s="216">
        <f>SUM(FH59,FH60,FH61,FH64)</f>
        <v>0</v>
      </c>
      <c r="FJ67" s="188">
        <f>SUM(FJ59,FJ60,FJ61,FJ64)</f>
        <v>1559.2</v>
      </c>
      <c r="FK67" s="216">
        <f>SUM(FK59,FK60,FK61,FK64)</f>
        <v>53980334.208999947</v>
      </c>
      <c r="FL67" s="188">
        <f>SUM(FL59,FL60,FL61,FL64)</f>
        <v>634</v>
      </c>
      <c r="FM67" s="216">
        <f>SUM(FM59,FM60,FM61,FM64)</f>
        <v>776972.96000000008</v>
      </c>
    </row>
    <row r="68" spans="1:169" ht="15" outlineLevel="1" x14ac:dyDescent="0.25">
      <c r="A68" s="67" t="s">
        <v>294</v>
      </c>
      <c r="B68" s="67" t="s">
        <v>50</v>
      </c>
      <c r="C68" s="392"/>
      <c r="D68" s="393"/>
      <c r="E68" s="392"/>
      <c r="F68" s="393"/>
      <c r="G68" s="392"/>
      <c r="H68" s="393"/>
      <c r="I68" s="392"/>
      <c r="J68" s="393"/>
      <c r="K68" s="392"/>
      <c r="L68" s="393"/>
      <c r="M68" s="392"/>
      <c r="N68" s="393"/>
      <c r="O68" s="392"/>
      <c r="P68" s="393"/>
      <c r="Q68" s="392"/>
      <c r="R68" s="393"/>
      <c r="S68" s="392"/>
      <c r="T68" s="393"/>
      <c r="U68" s="392"/>
      <c r="V68" s="393"/>
      <c r="W68" s="392"/>
      <c r="X68" s="393"/>
      <c r="Y68" s="392"/>
      <c r="Z68" s="393"/>
      <c r="AA68" s="392"/>
      <c r="AB68" s="393"/>
      <c r="AC68" s="392"/>
      <c r="AD68" s="393"/>
      <c r="AE68" s="392"/>
      <c r="AF68" s="393"/>
      <c r="AG68" s="392"/>
      <c r="AH68" s="393"/>
      <c r="AI68" s="392"/>
      <c r="AJ68" s="393"/>
      <c r="AK68" s="392"/>
      <c r="AL68" s="393"/>
      <c r="AM68" s="392"/>
      <c r="AN68" s="393"/>
      <c r="AO68" s="392"/>
      <c r="AP68" s="393"/>
      <c r="AQ68" s="392"/>
      <c r="AR68" s="393"/>
      <c r="AS68" s="392"/>
      <c r="AT68" s="393"/>
      <c r="AU68" s="392"/>
      <c r="AV68" s="393"/>
      <c r="AW68" s="392"/>
      <c r="AX68" s="393"/>
      <c r="AY68" s="392"/>
      <c r="AZ68" s="393"/>
      <c r="BA68" s="392"/>
      <c r="BB68" s="393"/>
      <c r="BC68" s="392"/>
      <c r="BD68" s="393"/>
      <c r="BE68" s="392"/>
      <c r="BF68" s="393"/>
      <c r="BG68" s="392"/>
      <c r="BH68" s="393"/>
      <c r="BI68" s="392"/>
      <c r="BJ68" s="393"/>
      <c r="BK68" s="392"/>
      <c r="BL68" s="393"/>
      <c r="BM68" s="392"/>
      <c r="BN68" s="393"/>
      <c r="BO68" s="392"/>
      <c r="BP68" s="393"/>
      <c r="BQ68" s="392"/>
      <c r="BR68" s="393"/>
      <c r="BS68" s="392"/>
      <c r="BT68" s="393"/>
      <c r="BU68" s="392"/>
      <c r="BV68" s="393"/>
      <c r="BW68" s="392"/>
      <c r="BX68" s="393"/>
      <c r="BY68" s="392"/>
      <c r="BZ68" s="393"/>
      <c r="CA68" s="392"/>
      <c r="CB68" s="393"/>
      <c r="CC68" s="392"/>
      <c r="CD68" s="393"/>
      <c r="CE68" s="392"/>
      <c r="CF68" s="393"/>
      <c r="CG68" s="392"/>
      <c r="CH68" s="393"/>
      <c r="CI68" s="392"/>
      <c r="CJ68" s="393"/>
      <c r="CK68" s="392"/>
      <c r="CL68" s="393"/>
      <c r="CM68" s="392"/>
      <c r="CN68" s="393"/>
      <c r="CO68" s="392"/>
      <c r="CP68" s="393"/>
      <c r="CQ68" s="392"/>
      <c r="CR68" s="393"/>
      <c r="CS68" s="392"/>
      <c r="CT68" s="393"/>
      <c r="CU68" s="392"/>
      <c r="CV68" s="393"/>
      <c r="CW68" s="392"/>
      <c r="CX68" s="393"/>
      <c r="CY68" s="392"/>
      <c r="CZ68" s="393"/>
      <c r="DA68" s="392"/>
      <c r="DB68" s="393"/>
      <c r="DC68" s="392"/>
      <c r="DD68" s="393"/>
      <c r="DE68" s="392"/>
      <c r="DF68" s="393"/>
      <c r="DG68" s="392"/>
      <c r="DH68" s="393"/>
      <c r="DI68" s="392"/>
      <c r="DJ68" s="393"/>
      <c r="DK68" s="392"/>
      <c r="DL68" s="393"/>
      <c r="DM68" s="392"/>
      <c r="DN68" s="393"/>
      <c r="DO68" s="392"/>
      <c r="DP68" s="393"/>
      <c r="DQ68" s="392"/>
      <c r="DR68" s="393"/>
      <c r="DS68" s="392"/>
      <c r="DT68" s="393"/>
      <c r="DU68" s="392"/>
      <c r="DV68" s="393"/>
      <c r="DW68" s="392"/>
      <c r="DX68" s="393"/>
      <c r="DY68" s="392"/>
      <c r="DZ68" s="393"/>
      <c r="EA68" s="392"/>
      <c r="EB68" s="393"/>
      <c r="EC68" s="392"/>
      <c r="ED68" s="393"/>
      <c r="EE68" s="392"/>
      <c r="EF68" s="393"/>
      <c r="EG68" s="392"/>
      <c r="EH68" s="393"/>
      <c r="EI68" s="186"/>
      <c r="EJ68" s="212"/>
      <c r="EK68" s="186"/>
      <c r="EL68" s="213"/>
      <c r="EM68" s="420"/>
      <c r="EN68" s="421"/>
      <c r="EO68" s="420"/>
      <c r="EP68" s="422"/>
      <c r="EQ68" s="420"/>
      <c r="ER68" s="421"/>
      <c r="ES68" s="420"/>
      <c r="ET68" s="422"/>
      <c r="EU68" s="420"/>
      <c r="EV68" s="421"/>
      <c r="EW68" s="420"/>
      <c r="EX68" s="422"/>
      <c r="EZ68" s="392"/>
      <c r="FA68" s="393"/>
      <c r="FB68" s="392"/>
      <c r="FC68" s="393"/>
      <c r="FE68" s="392"/>
      <c r="FF68" s="393"/>
      <c r="FG68" s="392"/>
      <c r="FH68" s="393"/>
      <c r="FJ68" s="392"/>
      <c r="FK68" s="393"/>
      <c r="FL68" s="392"/>
      <c r="FM68" s="393"/>
    </row>
    <row r="69" spans="1:169" ht="15" outlineLevel="1" x14ac:dyDescent="0.25">
      <c r="A69" s="411"/>
      <c r="B69" s="67" t="s">
        <v>51</v>
      </c>
      <c r="C69" s="392"/>
      <c r="D69" s="393"/>
      <c r="E69" s="392"/>
      <c r="F69" s="393"/>
      <c r="G69" s="392"/>
      <c r="H69" s="393"/>
      <c r="I69" s="392"/>
      <c r="J69" s="393"/>
      <c r="K69" s="392"/>
      <c r="L69" s="393"/>
      <c r="M69" s="392"/>
      <c r="N69" s="393"/>
      <c r="O69" s="392"/>
      <c r="P69" s="393"/>
      <c r="Q69" s="392"/>
      <c r="R69" s="393"/>
      <c r="S69" s="392"/>
      <c r="T69" s="393"/>
      <c r="U69" s="392"/>
      <c r="V69" s="393"/>
      <c r="W69" s="392"/>
      <c r="X69" s="393"/>
      <c r="Y69" s="392"/>
      <c r="Z69" s="393"/>
      <c r="AA69" s="392"/>
      <c r="AB69" s="393"/>
      <c r="AC69" s="392"/>
      <c r="AD69" s="393"/>
      <c r="AE69" s="392"/>
      <c r="AF69" s="393"/>
      <c r="AG69" s="392"/>
      <c r="AH69" s="393"/>
      <c r="AI69" s="392"/>
      <c r="AJ69" s="393"/>
      <c r="AK69" s="392"/>
      <c r="AL69" s="393"/>
      <c r="AM69" s="392"/>
      <c r="AN69" s="393"/>
      <c r="AO69" s="392"/>
      <c r="AP69" s="393"/>
      <c r="AQ69" s="392"/>
      <c r="AR69" s="393"/>
      <c r="AS69" s="392"/>
      <c r="AT69" s="393"/>
      <c r="AU69" s="392"/>
      <c r="AV69" s="393"/>
      <c r="AW69" s="392"/>
      <c r="AX69" s="393"/>
      <c r="AY69" s="392"/>
      <c r="AZ69" s="393"/>
      <c r="BA69" s="392"/>
      <c r="BB69" s="393"/>
      <c r="BC69" s="392"/>
      <c r="BD69" s="393"/>
      <c r="BE69" s="392"/>
      <c r="BF69" s="393"/>
      <c r="BG69" s="392"/>
      <c r="BH69" s="393"/>
      <c r="BI69" s="392"/>
      <c r="BJ69" s="393"/>
      <c r="BK69" s="392"/>
      <c r="BL69" s="393"/>
      <c r="BM69" s="392"/>
      <c r="BN69" s="393"/>
      <c r="BO69" s="392"/>
      <c r="BP69" s="393"/>
      <c r="BQ69" s="392"/>
      <c r="BR69" s="393"/>
      <c r="BS69" s="392"/>
      <c r="BT69" s="393"/>
      <c r="BU69" s="392"/>
      <c r="BV69" s="393"/>
      <c r="BW69" s="392"/>
      <c r="BX69" s="393"/>
      <c r="BY69" s="392"/>
      <c r="BZ69" s="393"/>
      <c r="CA69" s="392"/>
      <c r="CB69" s="393"/>
      <c r="CC69" s="392"/>
      <c r="CD69" s="393"/>
      <c r="CE69" s="392"/>
      <c r="CF69" s="393"/>
      <c r="CG69" s="392"/>
      <c r="CH69" s="393"/>
      <c r="CI69" s="392"/>
      <c r="CJ69" s="393"/>
      <c r="CK69" s="392"/>
      <c r="CL69" s="393"/>
      <c r="CM69" s="392"/>
      <c r="CN69" s="393"/>
      <c r="CO69" s="392"/>
      <c r="CP69" s="393"/>
      <c r="CQ69" s="392"/>
      <c r="CR69" s="393"/>
      <c r="CS69" s="392"/>
      <c r="CT69" s="393"/>
      <c r="CU69" s="392"/>
      <c r="CV69" s="393"/>
      <c r="CW69" s="392"/>
      <c r="CX69" s="393"/>
      <c r="CY69" s="392"/>
      <c r="CZ69" s="393"/>
      <c r="DA69" s="392"/>
      <c r="DB69" s="393"/>
      <c r="DC69" s="392"/>
      <c r="DD69" s="393"/>
      <c r="DE69" s="392"/>
      <c r="DF69" s="393"/>
      <c r="DG69" s="392"/>
      <c r="DH69" s="393"/>
      <c r="DI69" s="392"/>
      <c r="DJ69" s="393"/>
      <c r="DK69" s="392"/>
      <c r="DL69" s="393"/>
      <c r="DM69" s="392"/>
      <c r="DN69" s="393"/>
      <c r="DO69" s="392"/>
      <c r="DP69" s="393"/>
      <c r="DQ69" s="392"/>
      <c r="DR69" s="393"/>
      <c r="DS69" s="392"/>
      <c r="DT69" s="393"/>
      <c r="DU69" s="392"/>
      <c r="DV69" s="393"/>
      <c r="DW69" s="392"/>
      <c r="DX69" s="393"/>
      <c r="DY69" s="392"/>
      <c r="DZ69" s="393"/>
      <c r="EA69" s="392"/>
      <c r="EB69" s="393"/>
      <c r="EC69" s="392"/>
      <c r="ED69" s="393"/>
      <c r="EE69" s="392"/>
      <c r="EF69" s="393"/>
      <c r="EG69" s="392"/>
      <c r="EH69" s="393"/>
      <c r="EI69" s="186"/>
      <c r="EJ69" s="212"/>
      <c r="EK69" s="186"/>
      <c r="EL69" s="213"/>
      <c r="EM69" s="420"/>
      <c r="EN69" s="421"/>
      <c r="EO69" s="420"/>
      <c r="EP69" s="422"/>
      <c r="EQ69" s="420"/>
      <c r="ER69" s="421"/>
      <c r="ES69" s="420"/>
      <c r="ET69" s="422"/>
      <c r="EU69" s="420"/>
      <c r="EV69" s="421"/>
      <c r="EW69" s="420"/>
      <c r="EX69" s="422"/>
      <c r="EZ69" s="392"/>
      <c r="FA69" s="393"/>
      <c r="FB69" s="392"/>
      <c r="FC69" s="393"/>
      <c r="FE69" s="392"/>
      <c r="FF69" s="393"/>
      <c r="FG69" s="392"/>
      <c r="FH69" s="393"/>
      <c r="FJ69" s="392"/>
      <c r="FK69" s="393"/>
      <c r="FL69" s="392"/>
      <c r="FM69" s="393"/>
    </row>
    <row r="70" spans="1:169" outlineLevel="1" x14ac:dyDescent="0.2">
      <c r="A70" s="411"/>
      <c r="B70" s="179" t="s">
        <v>183</v>
      </c>
      <c r="C70" s="392"/>
      <c r="D70" s="393"/>
      <c r="E70" s="392"/>
      <c r="F70" s="393"/>
      <c r="G70" s="392"/>
      <c r="H70" s="393"/>
      <c r="I70" s="392"/>
      <c r="J70" s="393"/>
      <c r="K70" s="392"/>
      <c r="L70" s="393"/>
      <c r="M70" s="392"/>
      <c r="N70" s="393"/>
      <c r="O70" s="392"/>
      <c r="P70" s="393"/>
      <c r="Q70" s="392"/>
      <c r="R70" s="393"/>
      <c r="S70" s="392"/>
      <c r="T70" s="393"/>
      <c r="U70" s="392"/>
      <c r="V70" s="393"/>
      <c r="W70" s="392"/>
      <c r="X70" s="393"/>
      <c r="Y70" s="392"/>
      <c r="Z70" s="393"/>
      <c r="AA70" s="392"/>
      <c r="AB70" s="393"/>
      <c r="AC70" s="392"/>
      <c r="AD70" s="393"/>
      <c r="AE70" s="392"/>
      <c r="AF70" s="393"/>
      <c r="AG70" s="392"/>
      <c r="AH70" s="393"/>
      <c r="AI70" s="392"/>
      <c r="AJ70" s="393"/>
      <c r="AK70" s="392"/>
      <c r="AL70" s="393"/>
      <c r="AM70" s="392"/>
      <c r="AN70" s="393"/>
      <c r="AO70" s="392"/>
      <c r="AP70" s="393"/>
      <c r="AQ70" s="392"/>
      <c r="AR70" s="393"/>
      <c r="AS70" s="392"/>
      <c r="AT70" s="393"/>
      <c r="AU70" s="392"/>
      <c r="AV70" s="393"/>
      <c r="AW70" s="392"/>
      <c r="AX70" s="393"/>
      <c r="AY70" s="392"/>
      <c r="AZ70" s="393"/>
      <c r="BA70" s="392"/>
      <c r="BB70" s="393"/>
      <c r="BC70" s="392"/>
      <c r="BD70" s="393"/>
      <c r="BE70" s="392"/>
      <c r="BF70" s="393"/>
      <c r="BG70" s="392"/>
      <c r="BH70" s="393"/>
      <c r="BI70" s="392"/>
      <c r="BJ70" s="393"/>
      <c r="BK70" s="392"/>
      <c r="BL70" s="393"/>
      <c r="BM70" s="392"/>
      <c r="BN70" s="393"/>
      <c r="BO70" s="392"/>
      <c r="BP70" s="393"/>
      <c r="BQ70" s="392"/>
      <c r="BR70" s="393"/>
      <c r="BS70" s="392"/>
      <c r="BT70" s="393"/>
      <c r="BU70" s="392"/>
      <c r="BV70" s="393"/>
      <c r="BW70" s="392"/>
      <c r="BX70" s="393"/>
      <c r="BY70" s="392"/>
      <c r="BZ70" s="393"/>
      <c r="CA70" s="392"/>
      <c r="CB70" s="393"/>
      <c r="CC70" s="392"/>
      <c r="CD70" s="393"/>
      <c r="CE70" s="392"/>
      <c r="CF70" s="393"/>
      <c r="CG70" s="392"/>
      <c r="CH70" s="393"/>
      <c r="CI70" s="392"/>
      <c r="CJ70" s="393"/>
      <c r="CK70" s="392"/>
      <c r="CL70" s="393"/>
      <c r="CM70" s="392"/>
      <c r="CN70" s="393"/>
      <c r="CO70" s="392"/>
      <c r="CP70" s="393"/>
      <c r="CQ70" s="392"/>
      <c r="CR70" s="393"/>
      <c r="CS70" s="392"/>
      <c r="CT70" s="393"/>
      <c r="CU70" s="392"/>
      <c r="CV70" s="393"/>
      <c r="CW70" s="392"/>
      <c r="CX70" s="393"/>
      <c r="CY70" s="392"/>
      <c r="CZ70" s="393"/>
      <c r="DA70" s="392"/>
      <c r="DB70" s="393"/>
      <c r="DC70" s="392"/>
      <c r="DD70" s="393"/>
      <c r="DE70" s="392"/>
      <c r="DF70" s="393"/>
      <c r="DG70" s="392"/>
      <c r="DH70" s="393"/>
      <c r="DI70" s="392"/>
      <c r="DJ70" s="393"/>
      <c r="DK70" s="392"/>
      <c r="DL70" s="393"/>
      <c r="DM70" s="392"/>
      <c r="DN70" s="393"/>
      <c r="DO70" s="392"/>
      <c r="DP70" s="393"/>
      <c r="DQ70" s="392"/>
      <c r="DR70" s="393"/>
      <c r="DS70" s="392"/>
      <c r="DT70" s="393"/>
      <c r="DU70" s="392"/>
      <c r="DV70" s="393"/>
      <c r="DW70" s="392"/>
      <c r="DX70" s="393"/>
      <c r="DY70" s="392"/>
      <c r="DZ70" s="393"/>
      <c r="EA70" s="392"/>
      <c r="EB70" s="393"/>
      <c r="EC70" s="392"/>
      <c r="ED70" s="393"/>
      <c r="EE70" s="392"/>
      <c r="EF70" s="393"/>
      <c r="EG70" s="392"/>
      <c r="EH70" s="393"/>
      <c r="EI70" s="187"/>
      <c r="EJ70" s="214"/>
      <c r="EK70" s="187">
        <v>0</v>
      </c>
      <c r="EL70" s="215">
        <v>0</v>
      </c>
      <c r="EM70" s="187">
        <v>0</v>
      </c>
      <c r="EN70" s="214">
        <v>0</v>
      </c>
      <c r="EO70" s="187"/>
      <c r="EP70" s="215"/>
      <c r="EQ70" s="187">
        <v>0</v>
      </c>
      <c r="ER70" s="214">
        <v>0</v>
      </c>
      <c r="ES70" s="187">
        <v>2</v>
      </c>
      <c r="ET70" s="215">
        <v>5599.34</v>
      </c>
      <c r="EU70" s="187">
        <v>2</v>
      </c>
      <c r="EV70" s="214">
        <v>84742.62000000001</v>
      </c>
      <c r="EW70" s="187">
        <v>2</v>
      </c>
      <c r="EX70" s="215">
        <v>1691.53</v>
      </c>
      <c r="EZ70" s="392"/>
      <c r="FA70" s="393"/>
      <c r="FB70" s="392"/>
      <c r="FC70" s="393"/>
      <c r="FE70" s="392"/>
      <c r="FF70" s="393"/>
      <c r="FG70" s="392"/>
      <c r="FH70" s="393"/>
      <c r="FJ70" s="392"/>
      <c r="FK70" s="393"/>
      <c r="FL70" s="392"/>
      <c r="FM70" s="393"/>
    </row>
    <row r="71" spans="1:169" ht="15" outlineLevel="1" x14ac:dyDescent="0.25">
      <c r="A71" s="411"/>
      <c r="B71" s="67" t="s">
        <v>184</v>
      </c>
      <c r="C71" s="392"/>
      <c r="D71" s="393"/>
      <c r="E71" s="392"/>
      <c r="F71" s="393"/>
      <c r="G71" s="392"/>
      <c r="H71" s="393"/>
      <c r="I71" s="392"/>
      <c r="J71" s="393"/>
      <c r="K71" s="392"/>
      <c r="L71" s="393"/>
      <c r="M71" s="392"/>
      <c r="N71" s="393"/>
      <c r="O71" s="392"/>
      <c r="P71" s="393"/>
      <c r="Q71" s="392"/>
      <c r="R71" s="393"/>
      <c r="S71" s="392"/>
      <c r="T71" s="393"/>
      <c r="U71" s="392"/>
      <c r="V71" s="393"/>
      <c r="W71" s="392"/>
      <c r="X71" s="393"/>
      <c r="Y71" s="392"/>
      <c r="Z71" s="393"/>
      <c r="AA71" s="392"/>
      <c r="AB71" s="393"/>
      <c r="AC71" s="392"/>
      <c r="AD71" s="393"/>
      <c r="AE71" s="392"/>
      <c r="AF71" s="393"/>
      <c r="AG71" s="392"/>
      <c r="AH71" s="393"/>
      <c r="AI71" s="392"/>
      <c r="AJ71" s="393"/>
      <c r="AK71" s="392"/>
      <c r="AL71" s="393"/>
      <c r="AM71" s="392"/>
      <c r="AN71" s="393"/>
      <c r="AO71" s="392"/>
      <c r="AP71" s="393"/>
      <c r="AQ71" s="392"/>
      <c r="AR71" s="393"/>
      <c r="AS71" s="392"/>
      <c r="AT71" s="393"/>
      <c r="AU71" s="392"/>
      <c r="AV71" s="393"/>
      <c r="AW71" s="392"/>
      <c r="AX71" s="393"/>
      <c r="AY71" s="392"/>
      <c r="AZ71" s="393"/>
      <c r="BA71" s="392"/>
      <c r="BB71" s="393"/>
      <c r="BC71" s="392"/>
      <c r="BD71" s="393"/>
      <c r="BE71" s="392"/>
      <c r="BF71" s="393"/>
      <c r="BG71" s="392"/>
      <c r="BH71" s="393"/>
      <c r="BI71" s="392"/>
      <c r="BJ71" s="393"/>
      <c r="BK71" s="392"/>
      <c r="BL71" s="393"/>
      <c r="BM71" s="392"/>
      <c r="BN71" s="393"/>
      <c r="BO71" s="392"/>
      <c r="BP71" s="393"/>
      <c r="BQ71" s="392"/>
      <c r="BR71" s="393"/>
      <c r="BS71" s="392"/>
      <c r="BT71" s="393"/>
      <c r="BU71" s="392"/>
      <c r="BV71" s="393"/>
      <c r="BW71" s="392"/>
      <c r="BX71" s="393"/>
      <c r="BY71" s="392"/>
      <c r="BZ71" s="393"/>
      <c r="CA71" s="392"/>
      <c r="CB71" s="393"/>
      <c r="CC71" s="392"/>
      <c r="CD71" s="393"/>
      <c r="CE71" s="392"/>
      <c r="CF71" s="393"/>
      <c r="CG71" s="392"/>
      <c r="CH71" s="393"/>
      <c r="CI71" s="392"/>
      <c r="CJ71" s="393"/>
      <c r="CK71" s="392"/>
      <c r="CL71" s="393"/>
      <c r="CM71" s="392"/>
      <c r="CN71" s="393"/>
      <c r="CO71" s="392"/>
      <c r="CP71" s="393"/>
      <c r="CQ71" s="392"/>
      <c r="CR71" s="393"/>
      <c r="CS71" s="392"/>
      <c r="CT71" s="393"/>
      <c r="CU71" s="392"/>
      <c r="CV71" s="393"/>
      <c r="CW71" s="392"/>
      <c r="CX71" s="393"/>
      <c r="CY71" s="392"/>
      <c r="CZ71" s="393"/>
      <c r="DA71" s="392"/>
      <c r="DB71" s="393"/>
      <c r="DC71" s="392"/>
      <c r="DD71" s="393"/>
      <c r="DE71" s="392"/>
      <c r="DF71" s="393"/>
      <c r="DG71" s="392"/>
      <c r="DH71" s="393"/>
      <c r="DI71" s="392"/>
      <c r="DJ71" s="393"/>
      <c r="DK71" s="392"/>
      <c r="DL71" s="393"/>
      <c r="DM71" s="392"/>
      <c r="DN71" s="393"/>
      <c r="DO71" s="392"/>
      <c r="DP71" s="393"/>
      <c r="DQ71" s="392"/>
      <c r="DR71" s="393"/>
      <c r="DS71" s="392"/>
      <c r="DT71" s="393"/>
      <c r="DU71" s="392"/>
      <c r="DV71" s="393"/>
      <c r="DW71" s="392"/>
      <c r="DX71" s="393"/>
      <c r="DY71" s="392"/>
      <c r="DZ71" s="393"/>
      <c r="EA71" s="392"/>
      <c r="EB71" s="393"/>
      <c r="EC71" s="392"/>
      <c r="ED71" s="393"/>
      <c r="EE71" s="392"/>
      <c r="EF71" s="393"/>
      <c r="EG71" s="392"/>
      <c r="EH71" s="393"/>
      <c r="EI71" s="186"/>
      <c r="EJ71" s="212"/>
      <c r="EK71" s="186"/>
      <c r="EL71" s="213"/>
      <c r="EM71" s="420"/>
      <c r="EN71" s="421"/>
      <c r="EO71" s="420"/>
      <c r="EP71" s="422"/>
      <c r="EQ71" s="420"/>
      <c r="ER71" s="421"/>
      <c r="ES71" s="420">
        <v>2</v>
      </c>
      <c r="ET71" s="422">
        <v>5599.34</v>
      </c>
      <c r="EU71" s="420"/>
      <c r="EV71" s="421"/>
      <c r="EW71" s="420">
        <v>2</v>
      </c>
      <c r="EX71" s="422">
        <v>1691.53</v>
      </c>
      <c r="EZ71" s="392"/>
      <c r="FA71" s="393"/>
      <c r="FB71" s="392"/>
      <c r="FC71" s="393"/>
      <c r="FE71" s="392"/>
      <c r="FF71" s="393"/>
      <c r="FG71" s="392"/>
      <c r="FH71" s="393"/>
      <c r="FJ71" s="392"/>
      <c r="FK71" s="393"/>
      <c r="FL71" s="392"/>
      <c r="FM71" s="393"/>
    </row>
    <row r="72" spans="1:169" ht="15" outlineLevel="1" x14ac:dyDescent="0.25">
      <c r="A72" s="411"/>
      <c r="B72" s="67" t="s">
        <v>185</v>
      </c>
      <c r="C72" s="392"/>
      <c r="D72" s="393"/>
      <c r="E72" s="392"/>
      <c r="F72" s="393"/>
      <c r="G72" s="392"/>
      <c r="H72" s="393"/>
      <c r="I72" s="392"/>
      <c r="J72" s="393"/>
      <c r="K72" s="392"/>
      <c r="L72" s="393"/>
      <c r="M72" s="392"/>
      <c r="N72" s="393"/>
      <c r="O72" s="392"/>
      <c r="P72" s="393"/>
      <c r="Q72" s="392"/>
      <c r="R72" s="393"/>
      <c r="S72" s="392"/>
      <c r="T72" s="393"/>
      <c r="U72" s="392"/>
      <c r="V72" s="393"/>
      <c r="W72" s="392"/>
      <c r="X72" s="393"/>
      <c r="Y72" s="392"/>
      <c r="Z72" s="393"/>
      <c r="AA72" s="392"/>
      <c r="AB72" s="393"/>
      <c r="AC72" s="392"/>
      <c r="AD72" s="393"/>
      <c r="AE72" s="392"/>
      <c r="AF72" s="393"/>
      <c r="AG72" s="392"/>
      <c r="AH72" s="393"/>
      <c r="AI72" s="392"/>
      <c r="AJ72" s="393"/>
      <c r="AK72" s="392"/>
      <c r="AL72" s="393"/>
      <c r="AM72" s="392"/>
      <c r="AN72" s="393"/>
      <c r="AO72" s="392"/>
      <c r="AP72" s="393"/>
      <c r="AQ72" s="392"/>
      <c r="AR72" s="393"/>
      <c r="AS72" s="392"/>
      <c r="AT72" s="393"/>
      <c r="AU72" s="392"/>
      <c r="AV72" s="393"/>
      <c r="AW72" s="392"/>
      <c r="AX72" s="393"/>
      <c r="AY72" s="392"/>
      <c r="AZ72" s="393"/>
      <c r="BA72" s="392"/>
      <c r="BB72" s="393"/>
      <c r="BC72" s="392"/>
      <c r="BD72" s="393"/>
      <c r="BE72" s="392"/>
      <c r="BF72" s="393"/>
      <c r="BG72" s="392"/>
      <c r="BH72" s="393"/>
      <c r="BI72" s="392"/>
      <c r="BJ72" s="393"/>
      <c r="BK72" s="392"/>
      <c r="BL72" s="393"/>
      <c r="BM72" s="392"/>
      <c r="BN72" s="393"/>
      <c r="BO72" s="392"/>
      <c r="BP72" s="393"/>
      <c r="BQ72" s="392"/>
      <c r="BR72" s="393"/>
      <c r="BS72" s="392"/>
      <c r="BT72" s="393"/>
      <c r="BU72" s="392"/>
      <c r="BV72" s="393"/>
      <c r="BW72" s="392"/>
      <c r="BX72" s="393"/>
      <c r="BY72" s="392"/>
      <c r="BZ72" s="393"/>
      <c r="CA72" s="392"/>
      <c r="CB72" s="393"/>
      <c r="CC72" s="392"/>
      <c r="CD72" s="393"/>
      <c r="CE72" s="392"/>
      <c r="CF72" s="393"/>
      <c r="CG72" s="392"/>
      <c r="CH72" s="393"/>
      <c r="CI72" s="392"/>
      <c r="CJ72" s="393"/>
      <c r="CK72" s="392"/>
      <c r="CL72" s="393"/>
      <c r="CM72" s="392"/>
      <c r="CN72" s="393"/>
      <c r="CO72" s="392"/>
      <c r="CP72" s="393"/>
      <c r="CQ72" s="392"/>
      <c r="CR72" s="393"/>
      <c r="CS72" s="392"/>
      <c r="CT72" s="393"/>
      <c r="CU72" s="392"/>
      <c r="CV72" s="393"/>
      <c r="CW72" s="392"/>
      <c r="CX72" s="393"/>
      <c r="CY72" s="392"/>
      <c r="CZ72" s="393"/>
      <c r="DA72" s="392"/>
      <c r="DB72" s="393"/>
      <c r="DC72" s="392"/>
      <c r="DD72" s="393"/>
      <c r="DE72" s="392"/>
      <c r="DF72" s="393"/>
      <c r="DG72" s="392"/>
      <c r="DH72" s="393"/>
      <c r="DI72" s="392"/>
      <c r="DJ72" s="393"/>
      <c r="DK72" s="392"/>
      <c r="DL72" s="393"/>
      <c r="DM72" s="392"/>
      <c r="DN72" s="393"/>
      <c r="DO72" s="392"/>
      <c r="DP72" s="393"/>
      <c r="DQ72" s="392"/>
      <c r="DR72" s="393"/>
      <c r="DS72" s="392"/>
      <c r="DT72" s="393"/>
      <c r="DU72" s="392"/>
      <c r="DV72" s="393"/>
      <c r="DW72" s="392"/>
      <c r="DX72" s="393"/>
      <c r="DY72" s="392"/>
      <c r="DZ72" s="393"/>
      <c r="EA72" s="392"/>
      <c r="EB72" s="393"/>
      <c r="EC72" s="392"/>
      <c r="ED72" s="393"/>
      <c r="EE72" s="392"/>
      <c r="EF72" s="393"/>
      <c r="EG72" s="392"/>
      <c r="EH72" s="393"/>
      <c r="EI72" s="186"/>
      <c r="EJ72" s="212"/>
      <c r="EK72" s="186"/>
      <c r="EL72" s="213"/>
      <c r="EM72" s="420"/>
      <c r="EN72" s="421"/>
      <c r="EO72" s="420"/>
      <c r="EP72" s="422"/>
      <c r="EQ72" s="420"/>
      <c r="ER72" s="421"/>
      <c r="ES72" s="420"/>
      <c r="ET72" s="422"/>
      <c r="EU72" s="420"/>
      <c r="EV72" s="421"/>
      <c r="EW72" s="420"/>
      <c r="EX72" s="422"/>
      <c r="EZ72" s="392"/>
      <c r="FA72" s="393"/>
      <c r="FB72" s="392"/>
      <c r="FC72" s="393"/>
      <c r="FE72" s="392"/>
      <c r="FF72" s="393"/>
      <c r="FG72" s="392"/>
      <c r="FH72" s="393"/>
      <c r="FJ72" s="392"/>
      <c r="FK72" s="393"/>
      <c r="FL72" s="392"/>
      <c r="FM72" s="393"/>
    </row>
    <row r="73" spans="1:169" outlineLevel="1" x14ac:dyDescent="0.2">
      <c r="A73" s="411"/>
      <c r="B73" s="179" t="s">
        <v>186</v>
      </c>
      <c r="C73" s="392"/>
      <c r="D73" s="393"/>
      <c r="E73" s="392"/>
      <c r="F73" s="393"/>
      <c r="G73" s="392"/>
      <c r="H73" s="393"/>
      <c r="I73" s="392"/>
      <c r="J73" s="393"/>
      <c r="K73" s="392"/>
      <c r="L73" s="393"/>
      <c r="M73" s="392"/>
      <c r="N73" s="393"/>
      <c r="O73" s="392"/>
      <c r="P73" s="393"/>
      <c r="Q73" s="392"/>
      <c r="R73" s="393"/>
      <c r="S73" s="392"/>
      <c r="T73" s="393"/>
      <c r="U73" s="392"/>
      <c r="V73" s="393"/>
      <c r="W73" s="392"/>
      <c r="X73" s="393"/>
      <c r="Y73" s="392"/>
      <c r="Z73" s="393"/>
      <c r="AA73" s="392"/>
      <c r="AB73" s="393"/>
      <c r="AC73" s="392"/>
      <c r="AD73" s="393"/>
      <c r="AE73" s="392"/>
      <c r="AF73" s="393"/>
      <c r="AG73" s="392"/>
      <c r="AH73" s="393"/>
      <c r="AI73" s="392"/>
      <c r="AJ73" s="393"/>
      <c r="AK73" s="392"/>
      <c r="AL73" s="393"/>
      <c r="AM73" s="392"/>
      <c r="AN73" s="393"/>
      <c r="AO73" s="392"/>
      <c r="AP73" s="393"/>
      <c r="AQ73" s="392"/>
      <c r="AR73" s="393"/>
      <c r="AS73" s="392"/>
      <c r="AT73" s="393"/>
      <c r="AU73" s="392"/>
      <c r="AV73" s="393"/>
      <c r="AW73" s="392"/>
      <c r="AX73" s="393"/>
      <c r="AY73" s="392"/>
      <c r="AZ73" s="393"/>
      <c r="BA73" s="392"/>
      <c r="BB73" s="393"/>
      <c r="BC73" s="392"/>
      <c r="BD73" s="393"/>
      <c r="BE73" s="392"/>
      <c r="BF73" s="393"/>
      <c r="BG73" s="392"/>
      <c r="BH73" s="393"/>
      <c r="BI73" s="392"/>
      <c r="BJ73" s="393"/>
      <c r="BK73" s="392"/>
      <c r="BL73" s="393"/>
      <c r="BM73" s="392"/>
      <c r="BN73" s="393"/>
      <c r="BO73" s="392"/>
      <c r="BP73" s="393"/>
      <c r="BQ73" s="392"/>
      <c r="BR73" s="393"/>
      <c r="BS73" s="392"/>
      <c r="BT73" s="393"/>
      <c r="BU73" s="392"/>
      <c r="BV73" s="393"/>
      <c r="BW73" s="392"/>
      <c r="BX73" s="393"/>
      <c r="BY73" s="392"/>
      <c r="BZ73" s="393"/>
      <c r="CA73" s="392"/>
      <c r="CB73" s="393"/>
      <c r="CC73" s="392"/>
      <c r="CD73" s="393"/>
      <c r="CE73" s="392"/>
      <c r="CF73" s="393"/>
      <c r="CG73" s="392"/>
      <c r="CH73" s="393"/>
      <c r="CI73" s="392"/>
      <c r="CJ73" s="393"/>
      <c r="CK73" s="392"/>
      <c r="CL73" s="393"/>
      <c r="CM73" s="392"/>
      <c r="CN73" s="393"/>
      <c r="CO73" s="392"/>
      <c r="CP73" s="393"/>
      <c r="CQ73" s="392"/>
      <c r="CR73" s="393"/>
      <c r="CS73" s="392"/>
      <c r="CT73" s="393"/>
      <c r="CU73" s="392"/>
      <c r="CV73" s="393"/>
      <c r="CW73" s="392"/>
      <c r="CX73" s="393"/>
      <c r="CY73" s="392"/>
      <c r="CZ73" s="393"/>
      <c r="DA73" s="392"/>
      <c r="DB73" s="393"/>
      <c r="DC73" s="392"/>
      <c r="DD73" s="393"/>
      <c r="DE73" s="392"/>
      <c r="DF73" s="393"/>
      <c r="DG73" s="392"/>
      <c r="DH73" s="393"/>
      <c r="DI73" s="392"/>
      <c r="DJ73" s="393"/>
      <c r="DK73" s="392"/>
      <c r="DL73" s="393"/>
      <c r="DM73" s="392"/>
      <c r="DN73" s="393"/>
      <c r="DO73" s="392"/>
      <c r="DP73" s="393"/>
      <c r="DQ73" s="392"/>
      <c r="DR73" s="393"/>
      <c r="DS73" s="392"/>
      <c r="DT73" s="393"/>
      <c r="DU73" s="392"/>
      <c r="DV73" s="393"/>
      <c r="DW73" s="392"/>
      <c r="DX73" s="393"/>
      <c r="DY73" s="392"/>
      <c r="DZ73" s="393"/>
      <c r="EA73" s="392"/>
      <c r="EB73" s="393"/>
      <c r="EC73" s="392"/>
      <c r="ED73" s="393"/>
      <c r="EE73" s="392"/>
      <c r="EF73" s="393"/>
      <c r="EG73" s="392"/>
      <c r="EH73" s="393"/>
      <c r="EI73" s="187">
        <v>1676</v>
      </c>
      <c r="EJ73" s="214">
        <v>261970164.86000007</v>
      </c>
      <c r="EK73" s="187">
        <v>23</v>
      </c>
      <c r="EL73" s="215">
        <v>46941.61</v>
      </c>
      <c r="EM73" s="187">
        <v>12965</v>
      </c>
      <c r="EN73" s="214">
        <v>459877668.5700016</v>
      </c>
      <c r="EO73" s="187">
        <v>194</v>
      </c>
      <c r="EP73" s="215">
        <v>109109.02000000003</v>
      </c>
      <c r="EQ73" s="187">
        <v>33808</v>
      </c>
      <c r="ER73" s="214">
        <v>1218342320.0900056</v>
      </c>
      <c r="ES73" s="187">
        <v>212</v>
      </c>
      <c r="ET73" s="215">
        <v>222034.2999999999</v>
      </c>
      <c r="EU73" s="187">
        <v>11402</v>
      </c>
      <c r="EV73" s="214">
        <v>407778978.60000056</v>
      </c>
      <c r="EW73" s="187">
        <v>155</v>
      </c>
      <c r="EX73" s="215">
        <v>128496.03</v>
      </c>
      <c r="EZ73" s="392"/>
      <c r="FA73" s="393"/>
      <c r="FB73" s="392"/>
      <c r="FC73" s="393"/>
      <c r="FE73" s="392"/>
      <c r="FF73" s="393"/>
      <c r="FG73" s="392"/>
      <c r="FH73" s="393"/>
      <c r="FJ73" s="392"/>
      <c r="FK73" s="393"/>
      <c r="FL73" s="392"/>
      <c r="FM73" s="393"/>
    </row>
    <row r="74" spans="1:169" ht="15" outlineLevel="1" x14ac:dyDescent="0.25">
      <c r="A74" s="411"/>
      <c r="B74" s="67" t="s">
        <v>187</v>
      </c>
      <c r="C74" s="392"/>
      <c r="D74" s="393"/>
      <c r="E74" s="392"/>
      <c r="F74" s="393"/>
      <c r="G74" s="392"/>
      <c r="H74" s="393"/>
      <c r="I74" s="392"/>
      <c r="J74" s="393"/>
      <c r="K74" s="392"/>
      <c r="L74" s="393"/>
      <c r="M74" s="392"/>
      <c r="N74" s="393"/>
      <c r="O74" s="392"/>
      <c r="P74" s="393"/>
      <c r="Q74" s="392"/>
      <c r="R74" s="393"/>
      <c r="S74" s="392"/>
      <c r="T74" s="393"/>
      <c r="U74" s="392"/>
      <c r="V74" s="393"/>
      <c r="W74" s="392"/>
      <c r="X74" s="393"/>
      <c r="Y74" s="392"/>
      <c r="Z74" s="393"/>
      <c r="AA74" s="392"/>
      <c r="AB74" s="393"/>
      <c r="AC74" s="392"/>
      <c r="AD74" s="393"/>
      <c r="AE74" s="392"/>
      <c r="AF74" s="393"/>
      <c r="AG74" s="392"/>
      <c r="AH74" s="393"/>
      <c r="AI74" s="392"/>
      <c r="AJ74" s="393"/>
      <c r="AK74" s="392"/>
      <c r="AL74" s="393"/>
      <c r="AM74" s="392"/>
      <c r="AN74" s="393"/>
      <c r="AO74" s="392"/>
      <c r="AP74" s="393"/>
      <c r="AQ74" s="392"/>
      <c r="AR74" s="393"/>
      <c r="AS74" s="392"/>
      <c r="AT74" s="393"/>
      <c r="AU74" s="392"/>
      <c r="AV74" s="393"/>
      <c r="AW74" s="392"/>
      <c r="AX74" s="393"/>
      <c r="AY74" s="392"/>
      <c r="AZ74" s="393"/>
      <c r="BA74" s="392"/>
      <c r="BB74" s="393"/>
      <c r="BC74" s="392"/>
      <c r="BD74" s="393"/>
      <c r="BE74" s="392"/>
      <c r="BF74" s="393"/>
      <c r="BG74" s="392"/>
      <c r="BH74" s="393"/>
      <c r="BI74" s="392"/>
      <c r="BJ74" s="393"/>
      <c r="BK74" s="392"/>
      <c r="BL74" s="393"/>
      <c r="BM74" s="392"/>
      <c r="BN74" s="393"/>
      <c r="BO74" s="392"/>
      <c r="BP74" s="393"/>
      <c r="BQ74" s="392"/>
      <c r="BR74" s="393"/>
      <c r="BS74" s="392"/>
      <c r="BT74" s="393"/>
      <c r="BU74" s="392"/>
      <c r="BV74" s="393"/>
      <c r="BW74" s="392"/>
      <c r="BX74" s="393"/>
      <c r="BY74" s="392"/>
      <c r="BZ74" s="393"/>
      <c r="CA74" s="392"/>
      <c r="CB74" s="393"/>
      <c r="CC74" s="392"/>
      <c r="CD74" s="393"/>
      <c r="CE74" s="392"/>
      <c r="CF74" s="393"/>
      <c r="CG74" s="392"/>
      <c r="CH74" s="393"/>
      <c r="CI74" s="392"/>
      <c r="CJ74" s="393"/>
      <c r="CK74" s="392"/>
      <c r="CL74" s="393"/>
      <c r="CM74" s="392"/>
      <c r="CN74" s="393"/>
      <c r="CO74" s="392"/>
      <c r="CP74" s="393"/>
      <c r="CQ74" s="392"/>
      <c r="CR74" s="393"/>
      <c r="CS74" s="392"/>
      <c r="CT74" s="393"/>
      <c r="CU74" s="392"/>
      <c r="CV74" s="393"/>
      <c r="CW74" s="392"/>
      <c r="CX74" s="393"/>
      <c r="CY74" s="392"/>
      <c r="CZ74" s="393"/>
      <c r="DA74" s="392"/>
      <c r="DB74" s="393"/>
      <c r="DC74" s="392"/>
      <c r="DD74" s="393"/>
      <c r="DE74" s="392"/>
      <c r="DF74" s="393"/>
      <c r="DG74" s="392"/>
      <c r="DH74" s="393"/>
      <c r="DI74" s="392"/>
      <c r="DJ74" s="393"/>
      <c r="DK74" s="392"/>
      <c r="DL74" s="393"/>
      <c r="DM74" s="392"/>
      <c r="DN74" s="393"/>
      <c r="DO74" s="392"/>
      <c r="DP74" s="393"/>
      <c r="DQ74" s="392"/>
      <c r="DR74" s="393"/>
      <c r="DS74" s="392"/>
      <c r="DT74" s="393"/>
      <c r="DU74" s="392"/>
      <c r="DV74" s="393"/>
      <c r="DW74" s="392"/>
      <c r="DX74" s="393"/>
      <c r="DY74" s="392"/>
      <c r="DZ74" s="393"/>
      <c r="EA74" s="392"/>
      <c r="EB74" s="393"/>
      <c r="EC74" s="392"/>
      <c r="ED74" s="393"/>
      <c r="EE74" s="392"/>
      <c r="EF74" s="393"/>
      <c r="EG74" s="392"/>
      <c r="EH74" s="393"/>
      <c r="EI74" s="186"/>
      <c r="EJ74" s="212"/>
      <c r="EK74" s="186">
        <v>22</v>
      </c>
      <c r="EL74" s="213">
        <v>13574.939999999999</v>
      </c>
      <c r="EM74" s="420"/>
      <c r="EN74" s="421"/>
      <c r="EO74" s="420">
        <v>192</v>
      </c>
      <c r="EP74" s="422">
        <v>106662.54000000004</v>
      </c>
      <c r="EQ74" s="420"/>
      <c r="ER74" s="421"/>
      <c r="ES74" s="420">
        <v>202</v>
      </c>
      <c r="ET74" s="422">
        <v>147063.1399999999</v>
      </c>
      <c r="EU74" s="420"/>
      <c r="EV74" s="421"/>
      <c r="EW74" s="420">
        <v>143</v>
      </c>
      <c r="EX74" s="422">
        <v>90083.37</v>
      </c>
      <c r="EZ74" s="392"/>
      <c r="FA74" s="393"/>
      <c r="FB74" s="392"/>
      <c r="FC74" s="393"/>
      <c r="FE74" s="392"/>
      <c r="FF74" s="393"/>
      <c r="FG74" s="392"/>
      <c r="FH74" s="393"/>
      <c r="FJ74" s="392"/>
      <c r="FK74" s="393"/>
      <c r="FL74" s="392"/>
      <c r="FM74" s="393"/>
    </row>
    <row r="75" spans="1:169" ht="15" outlineLevel="1" x14ac:dyDescent="0.25">
      <c r="A75" s="411"/>
      <c r="B75" s="67" t="s">
        <v>188</v>
      </c>
      <c r="C75" s="392"/>
      <c r="D75" s="393"/>
      <c r="E75" s="392"/>
      <c r="F75" s="393"/>
      <c r="G75" s="392"/>
      <c r="H75" s="393"/>
      <c r="I75" s="392"/>
      <c r="J75" s="393"/>
      <c r="K75" s="392"/>
      <c r="L75" s="393"/>
      <c r="M75" s="392"/>
      <c r="N75" s="393"/>
      <c r="O75" s="392"/>
      <c r="P75" s="393"/>
      <c r="Q75" s="392"/>
      <c r="R75" s="393"/>
      <c r="S75" s="392"/>
      <c r="T75" s="393"/>
      <c r="U75" s="392"/>
      <c r="V75" s="393"/>
      <c r="W75" s="392"/>
      <c r="X75" s="393"/>
      <c r="Y75" s="392"/>
      <c r="Z75" s="393"/>
      <c r="AA75" s="392"/>
      <c r="AB75" s="393"/>
      <c r="AC75" s="392"/>
      <c r="AD75" s="393"/>
      <c r="AE75" s="392"/>
      <c r="AF75" s="393"/>
      <c r="AG75" s="392"/>
      <c r="AH75" s="393"/>
      <c r="AI75" s="392"/>
      <c r="AJ75" s="393"/>
      <c r="AK75" s="392"/>
      <c r="AL75" s="393"/>
      <c r="AM75" s="392"/>
      <c r="AN75" s="393"/>
      <c r="AO75" s="392"/>
      <c r="AP75" s="393"/>
      <c r="AQ75" s="392"/>
      <c r="AR75" s="393"/>
      <c r="AS75" s="392"/>
      <c r="AT75" s="393"/>
      <c r="AU75" s="392"/>
      <c r="AV75" s="393"/>
      <c r="AW75" s="392"/>
      <c r="AX75" s="393"/>
      <c r="AY75" s="392"/>
      <c r="AZ75" s="393"/>
      <c r="BA75" s="392"/>
      <c r="BB75" s="393"/>
      <c r="BC75" s="392"/>
      <c r="BD75" s="393"/>
      <c r="BE75" s="392"/>
      <c r="BF75" s="393"/>
      <c r="BG75" s="392"/>
      <c r="BH75" s="393"/>
      <c r="BI75" s="392"/>
      <c r="BJ75" s="393"/>
      <c r="BK75" s="392"/>
      <c r="BL75" s="393"/>
      <c r="BM75" s="392"/>
      <c r="BN75" s="393"/>
      <c r="BO75" s="392"/>
      <c r="BP75" s="393"/>
      <c r="BQ75" s="392"/>
      <c r="BR75" s="393"/>
      <c r="BS75" s="392"/>
      <c r="BT75" s="393"/>
      <c r="BU75" s="392"/>
      <c r="BV75" s="393"/>
      <c r="BW75" s="392"/>
      <c r="BX75" s="393"/>
      <c r="BY75" s="392"/>
      <c r="BZ75" s="393"/>
      <c r="CA75" s="392"/>
      <c r="CB75" s="393"/>
      <c r="CC75" s="392"/>
      <c r="CD75" s="393"/>
      <c r="CE75" s="392"/>
      <c r="CF75" s="393"/>
      <c r="CG75" s="392"/>
      <c r="CH75" s="393"/>
      <c r="CI75" s="392"/>
      <c r="CJ75" s="393"/>
      <c r="CK75" s="392"/>
      <c r="CL75" s="393"/>
      <c r="CM75" s="392"/>
      <c r="CN75" s="393"/>
      <c r="CO75" s="392"/>
      <c r="CP75" s="393"/>
      <c r="CQ75" s="392"/>
      <c r="CR75" s="393"/>
      <c r="CS75" s="392"/>
      <c r="CT75" s="393"/>
      <c r="CU75" s="392"/>
      <c r="CV75" s="393"/>
      <c r="CW75" s="392"/>
      <c r="CX75" s="393"/>
      <c r="CY75" s="392"/>
      <c r="CZ75" s="393"/>
      <c r="DA75" s="392"/>
      <c r="DB75" s="393"/>
      <c r="DC75" s="392"/>
      <c r="DD75" s="393"/>
      <c r="DE75" s="392"/>
      <c r="DF75" s="393"/>
      <c r="DG75" s="392"/>
      <c r="DH75" s="393"/>
      <c r="DI75" s="392"/>
      <c r="DJ75" s="393"/>
      <c r="DK75" s="392"/>
      <c r="DL75" s="393"/>
      <c r="DM75" s="392"/>
      <c r="DN75" s="393"/>
      <c r="DO75" s="392"/>
      <c r="DP75" s="393"/>
      <c r="DQ75" s="392"/>
      <c r="DR75" s="393"/>
      <c r="DS75" s="392"/>
      <c r="DT75" s="393"/>
      <c r="DU75" s="392"/>
      <c r="DV75" s="393"/>
      <c r="DW75" s="392"/>
      <c r="DX75" s="393"/>
      <c r="DY75" s="392"/>
      <c r="DZ75" s="393"/>
      <c r="EA75" s="392"/>
      <c r="EB75" s="393"/>
      <c r="EC75" s="392"/>
      <c r="ED75" s="393"/>
      <c r="EE75" s="392"/>
      <c r="EF75" s="393"/>
      <c r="EG75" s="392"/>
      <c r="EH75" s="393"/>
      <c r="EI75" s="186"/>
      <c r="EJ75" s="212"/>
      <c r="EK75" s="186">
        <v>1</v>
      </c>
      <c r="EL75" s="213">
        <v>33366.67</v>
      </c>
      <c r="EM75" s="420"/>
      <c r="EN75" s="421"/>
      <c r="EO75" s="420">
        <v>2</v>
      </c>
      <c r="EP75" s="422">
        <v>2446.48</v>
      </c>
      <c r="EQ75" s="420"/>
      <c r="ER75" s="421"/>
      <c r="ES75" s="420">
        <v>10</v>
      </c>
      <c r="ET75" s="422">
        <v>74971.16</v>
      </c>
      <c r="EU75" s="420"/>
      <c r="EV75" s="421"/>
      <c r="EW75" s="420">
        <v>12</v>
      </c>
      <c r="EX75" s="422">
        <v>38412.660000000003</v>
      </c>
      <c r="EZ75" s="392"/>
      <c r="FA75" s="393"/>
      <c r="FB75" s="392"/>
      <c r="FC75" s="393"/>
      <c r="FE75" s="392"/>
      <c r="FF75" s="393"/>
      <c r="FG75" s="392"/>
      <c r="FH75" s="393"/>
      <c r="FJ75" s="392"/>
      <c r="FK75" s="393"/>
      <c r="FL75" s="392"/>
      <c r="FM75" s="393"/>
    </row>
    <row r="76" spans="1:169" x14ac:dyDescent="0.2">
      <c r="A76" s="411" t="s">
        <v>295</v>
      </c>
      <c r="B76" s="411"/>
      <c r="C76" s="392"/>
      <c r="D76" s="393"/>
      <c r="E76" s="392"/>
      <c r="F76" s="393"/>
      <c r="G76" s="392"/>
      <c r="H76" s="393"/>
      <c r="I76" s="392"/>
      <c r="J76" s="393"/>
      <c r="K76" s="392"/>
      <c r="L76" s="393"/>
      <c r="M76" s="392"/>
      <c r="N76" s="393"/>
      <c r="O76" s="392"/>
      <c r="P76" s="393"/>
      <c r="Q76" s="392"/>
      <c r="R76" s="393"/>
      <c r="S76" s="392"/>
      <c r="T76" s="393"/>
      <c r="U76" s="392"/>
      <c r="V76" s="393"/>
      <c r="W76" s="392"/>
      <c r="X76" s="393"/>
      <c r="Y76" s="392"/>
      <c r="Z76" s="393"/>
      <c r="AA76" s="392"/>
      <c r="AB76" s="393"/>
      <c r="AC76" s="392"/>
      <c r="AD76" s="393"/>
      <c r="AE76" s="392"/>
      <c r="AF76" s="393"/>
      <c r="AG76" s="392"/>
      <c r="AH76" s="393"/>
      <c r="AI76" s="392"/>
      <c r="AJ76" s="393"/>
      <c r="AK76" s="392"/>
      <c r="AL76" s="393"/>
      <c r="AM76" s="392"/>
      <c r="AN76" s="393"/>
      <c r="AO76" s="392"/>
      <c r="AP76" s="393"/>
      <c r="AQ76" s="392"/>
      <c r="AR76" s="393"/>
      <c r="AS76" s="392"/>
      <c r="AT76" s="393"/>
      <c r="AU76" s="392"/>
      <c r="AV76" s="393"/>
      <c r="AW76" s="392"/>
      <c r="AX76" s="393"/>
      <c r="AY76" s="392"/>
      <c r="AZ76" s="393"/>
      <c r="BA76" s="392"/>
      <c r="BB76" s="393"/>
      <c r="BC76" s="392"/>
      <c r="BD76" s="393"/>
      <c r="BE76" s="392"/>
      <c r="BF76" s="393"/>
      <c r="BG76" s="392"/>
      <c r="BH76" s="393"/>
      <c r="BI76" s="392"/>
      <c r="BJ76" s="393"/>
      <c r="BK76" s="392"/>
      <c r="BL76" s="393"/>
      <c r="BM76" s="392"/>
      <c r="BN76" s="393"/>
      <c r="BO76" s="392"/>
      <c r="BP76" s="393"/>
      <c r="BQ76" s="392"/>
      <c r="BR76" s="393"/>
      <c r="BS76" s="392"/>
      <c r="BT76" s="393"/>
      <c r="BU76" s="392"/>
      <c r="BV76" s="393"/>
      <c r="BW76" s="392"/>
      <c r="BX76" s="393"/>
      <c r="BY76" s="392"/>
      <c r="BZ76" s="393"/>
      <c r="CA76" s="392"/>
      <c r="CB76" s="393"/>
      <c r="CC76" s="392"/>
      <c r="CD76" s="393"/>
      <c r="CE76" s="392"/>
      <c r="CF76" s="393"/>
      <c r="CG76" s="392"/>
      <c r="CH76" s="393"/>
      <c r="CI76" s="392"/>
      <c r="CJ76" s="393"/>
      <c r="CK76" s="392"/>
      <c r="CL76" s="393"/>
      <c r="CM76" s="392"/>
      <c r="CN76" s="393"/>
      <c r="CO76" s="392"/>
      <c r="CP76" s="393"/>
      <c r="CQ76" s="392"/>
      <c r="CR76" s="393"/>
      <c r="CS76" s="392"/>
      <c r="CT76" s="393"/>
      <c r="CU76" s="392"/>
      <c r="CV76" s="393"/>
      <c r="CW76" s="392"/>
      <c r="CX76" s="393"/>
      <c r="CY76" s="392"/>
      <c r="CZ76" s="393"/>
      <c r="DA76" s="392"/>
      <c r="DB76" s="393"/>
      <c r="DC76" s="392"/>
      <c r="DD76" s="393"/>
      <c r="DE76" s="392"/>
      <c r="DF76" s="393"/>
      <c r="DG76" s="392"/>
      <c r="DH76" s="393"/>
      <c r="DI76" s="392"/>
      <c r="DJ76" s="393"/>
      <c r="DK76" s="392"/>
      <c r="DL76" s="393"/>
      <c r="DM76" s="392"/>
      <c r="DN76" s="393"/>
      <c r="DO76" s="392"/>
      <c r="DP76" s="393"/>
      <c r="DQ76" s="392"/>
      <c r="DR76" s="393"/>
      <c r="DS76" s="392"/>
      <c r="DT76" s="393"/>
      <c r="DU76" s="392"/>
      <c r="DV76" s="393"/>
      <c r="DW76" s="392"/>
      <c r="DX76" s="393"/>
      <c r="DY76" s="392"/>
      <c r="DZ76" s="393"/>
      <c r="EA76" s="392"/>
      <c r="EB76" s="393"/>
      <c r="EC76" s="392"/>
      <c r="ED76" s="393"/>
      <c r="EE76" s="392"/>
      <c r="EF76" s="393"/>
      <c r="EG76" s="392"/>
      <c r="EH76" s="393"/>
      <c r="EI76" s="188">
        <f t="shared" ref="EI76:ET76" si="152">+EI68+EI69+EI70+EI73</f>
        <v>1676</v>
      </c>
      <c r="EJ76" s="216">
        <f t="shared" si="152"/>
        <v>261970164.86000007</v>
      </c>
      <c r="EK76" s="188">
        <f t="shared" si="152"/>
        <v>23</v>
      </c>
      <c r="EL76" s="216">
        <f t="shared" si="152"/>
        <v>46941.61</v>
      </c>
      <c r="EM76" s="188">
        <f t="shared" si="152"/>
        <v>12965</v>
      </c>
      <c r="EN76" s="216">
        <f t="shared" si="152"/>
        <v>459877668.5700016</v>
      </c>
      <c r="EO76" s="188">
        <f t="shared" si="152"/>
        <v>194</v>
      </c>
      <c r="EP76" s="216">
        <f t="shared" si="152"/>
        <v>109109.02000000003</v>
      </c>
      <c r="EQ76" s="188">
        <f t="shared" si="152"/>
        <v>33808</v>
      </c>
      <c r="ER76" s="216">
        <f t="shared" si="152"/>
        <v>1218342320.0900056</v>
      </c>
      <c r="ES76" s="188">
        <f t="shared" si="152"/>
        <v>214</v>
      </c>
      <c r="ET76" s="216">
        <f t="shared" si="152"/>
        <v>227633.6399999999</v>
      </c>
      <c r="EU76" s="188">
        <f t="shared" ref="EU76:EX76" si="153">+EU68+EU69+EU70+EU73</f>
        <v>11404</v>
      </c>
      <c r="EV76" s="216">
        <f t="shared" si="153"/>
        <v>407863721.22000057</v>
      </c>
      <c r="EW76" s="188">
        <f t="shared" si="153"/>
        <v>157</v>
      </c>
      <c r="EX76" s="216">
        <f t="shared" si="153"/>
        <v>130187.56</v>
      </c>
      <c r="EZ76" s="392"/>
      <c r="FA76" s="393"/>
      <c r="FB76" s="392"/>
      <c r="FC76" s="393"/>
      <c r="FE76" s="392"/>
      <c r="FF76" s="393"/>
      <c r="FG76" s="392"/>
      <c r="FH76" s="393"/>
      <c r="FJ76" s="392"/>
      <c r="FK76" s="393"/>
      <c r="FL76" s="392"/>
      <c r="FM76" s="393"/>
    </row>
    <row r="77" spans="1:169" ht="15" outlineLevel="1" x14ac:dyDescent="0.25">
      <c r="A77" s="412" t="s">
        <v>55</v>
      </c>
      <c r="B77" s="412" t="s">
        <v>50</v>
      </c>
      <c r="C77" s="413"/>
      <c r="D77" s="414"/>
      <c r="E77" s="413"/>
      <c r="F77" s="415"/>
      <c r="G77" s="413"/>
      <c r="H77" s="414"/>
      <c r="I77" s="413"/>
      <c r="J77" s="415"/>
      <c r="K77" s="413"/>
      <c r="L77" s="414"/>
      <c r="M77" s="413"/>
      <c r="N77" s="415"/>
      <c r="O77" s="413"/>
      <c r="P77" s="414"/>
      <c r="Q77" s="413"/>
      <c r="R77" s="415"/>
      <c r="S77" s="413"/>
      <c r="T77" s="414"/>
      <c r="U77" s="413"/>
      <c r="V77" s="415"/>
      <c r="W77" s="413"/>
      <c r="X77" s="414"/>
      <c r="Y77" s="413"/>
      <c r="Z77" s="415"/>
      <c r="AA77" s="413"/>
      <c r="AB77" s="414"/>
      <c r="AC77" s="413"/>
      <c r="AD77" s="415"/>
      <c r="AE77" s="413"/>
      <c r="AF77" s="414"/>
      <c r="AG77" s="413"/>
      <c r="AH77" s="415"/>
      <c r="AI77" s="413"/>
      <c r="AJ77" s="414"/>
      <c r="AK77" s="413"/>
      <c r="AL77" s="415"/>
      <c r="AM77" s="413"/>
      <c r="AN77" s="414"/>
      <c r="AO77" s="413"/>
      <c r="AP77" s="415"/>
      <c r="AQ77" s="413"/>
      <c r="AR77" s="414"/>
      <c r="AS77" s="413"/>
      <c r="AT77" s="415"/>
      <c r="AU77" s="413"/>
      <c r="AV77" s="414"/>
      <c r="AW77" s="413"/>
      <c r="AX77" s="415"/>
      <c r="AY77" s="413"/>
      <c r="AZ77" s="414"/>
      <c r="BA77" s="413"/>
      <c r="BB77" s="415"/>
      <c r="BC77" s="413"/>
      <c r="BD77" s="414"/>
      <c r="BE77" s="413"/>
      <c r="BF77" s="415"/>
      <c r="BG77" s="413"/>
      <c r="BH77" s="414"/>
      <c r="BI77" s="413"/>
      <c r="BJ77" s="415"/>
      <c r="BK77" s="413"/>
      <c r="BL77" s="414"/>
      <c r="BM77" s="413"/>
      <c r="BN77" s="415"/>
      <c r="BO77" s="413"/>
      <c r="BP77" s="414"/>
      <c r="BQ77" s="413"/>
      <c r="BR77" s="415"/>
      <c r="BS77" s="413"/>
      <c r="BT77" s="414"/>
      <c r="BU77" s="413"/>
      <c r="BV77" s="415"/>
      <c r="BW77" s="413"/>
      <c r="BX77" s="414"/>
      <c r="BY77" s="413"/>
      <c r="BZ77" s="415"/>
      <c r="CA77" s="413"/>
      <c r="CB77" s="414"/>
      <c r="CC77" s="413"/>
      <c r="CD77" s="415"/>
      <c r="CE77" s="413"/>
      <c r="CF77" s="414"/>
      <c r="CG77" s="413"/>
      <c r="CH77" s="415"/>
      <c r="CI77" s="413"/>
      <c r="CJ77" s="414"/>
      <c r="CK77" s="413"/>
      <c r="CL77" s="415"/>
      <c r="CM77" s="413"/>
      <c r="CN77" s="414"/>
      <c r="CO77" s="413"/>
      <c r="CP77" s="415"/>
      <c r="CQ77" s="413"/>
      <c r="CR77" s="414"/>
      <c r="CS77" s="413"/>
      <c r="CT77" s="415"/>
      <c r="CU77" s="413"/>
      <c r="CV77" s="414"/>
      <c r="CW77" s="413"/>
      <c r="CX77" s="415"/>
      <c r="CY77" s="413"/>
      <c r="CZ77" s="414"/>
      <c r="DA77" s="413"/>
      <c r="DB77" s="415"/>
      <c r="DC77" s="413"/>
      <c r="DD77" s="414"/>
      <c r="DE77" s="413"/>
      <c r="DF77" s="415"/>
      <c r="DG77" s="413"/>
      <c r="DH77" s="414"/>
      <c r="DI77" s="413"/>
      <c r="DJ77" s="415"/>
      <c r="DK77" s="413"/>
      <c r="DL77" s="414"/>
      <c r="DM77" s="413"/>
      <c r="DN77" s="415"/>
      <c r="DO77" s="413">
        <v>20542</v>
      </c>
      <c r="DP77" s="414">
        <v>80157178.199999973</v>
      </c>
      <c r="DQ77" s="413">
        <v>155</v>
      </c>
      <c r="DR77" s="415">
        <v>296757.56</v>
      </c>
      <c r="DS77" s="413">
        <v>23429</v>
      </c>
      <c r="DT77" s="414">
        <v>92006686.159999937</v>
      </c>
      <c r="DU77" s="413">
        <v>253</v>
      </c>
      <c r="DV77" s="415">
        <v>514940.89</v>
      </c>
      <c r="DW77" s="413">
        <v>23880</v>
      </c>
      <c r="DX77" s="414">
        <v>92846914.860000223</v>
      </c>
      <c r="DY77" s="413">
        <v>202</v>
      </c>
      <c r="DZ77" s="415">
        <v>348489.6</v>
      </c>
      <c r="EA77" s="413">
        <v>25932</v>
      </c>
      <c r="EB77" s="414">
        <v>100764468.09999996</v>
      </c>
      <c r="EC77" s="413">
        <v>67</v>
      </c>
      <c r="ED77" s="415">
        <v>103422.42</v>
      </c>
      <c r="EE77" s="413">
        <v>13310</v>
      </c>
      <c r="EF77" s="414">
        <v>51941345.73999995</v>
      </c>
      <c r="EG77" s="413">
        <v>125</v>
      </c>
      <c r="EH77" s="415">
        <v>200171.97999999998</v>
      </c>
      <c r="EI77" s="413">
        <v>13504</v>
      </c>
      <c r="EJ77" s="414">
        <v>53074469.519999899</v>
      </c>
      <c r="EK77" s="413">
        <v>92</v>
      </c>
      <c r="EL77" s="415">
        <v>164595.09</v>
      </c>
      <c r="EM77" s="420">
        <v>13435</v>
      </c>
      <c r="EN77" s="421">
        <v>52476559.919999793</v>
      </c>
      <c r="EO77" s="420">
        <v>53</v>
      </c>
      <c r="EP77" s="422">
        <v>78251.16</v>
      </c>
      <c r="EQ77" s="420">
        <v>14239</v>
      </c>
      <c r="ER77" s="421">
        <v>55597050.829999804</v>
      </c>
      <c r="ES77" s="420">
        <v>63</v>
      </c>
      <c r="ET77" s="422">
        <v>114849</v>
      </c>
      <c r="EU77" s="420">
        <v>13410</v>
      </c>
      <c r="EV77" s="421">
        <v>52623924.959999822</v>
      </c>
      <c r="EW77" s="420">
        <v>44</v>
      </c>
      <c r="EX77" s="422">
        <v>75458.320000000007</v>
      </c>
      <c r="EY77" s="412"/>
      <c r="EZ77" s="413">
        <f>SUM(C77,G77,K77,O77,S77,W77,AA77,AE77,AI77,AM77,AQ77,AU77)/12</f>
        <v>0</v>
      </c>
      <c r="FA77" s="414">
        <f>SUM(D77,H77,L77,P77,T77,X77,AB77,AF77,AJ77,AN77,AR77,AV77)/12</f>
        <v>0</v>
      </c>
      <c r="FB77" s="413">
        <f>SUM(E77,I77,M77,Q77,U77,Y77,AC77,AG77,AK77,AO77,AS77,AW77)</f>
        <v>0</v>
      </c>
      <c r="FC77" s="415">
        <f>SUM(F77,J77,N77,R77,V77,Z77,AD77,AH77,AL77,AP77,AT77,AX77)</f>
        <v>0</v>
      </c>
      <c r="FD77" s="412"/>
      <c r="FE77" s="413">
        <f>SUM(AY77,BC77,BG77,BK77,BO77,BS77,BW77,CA77,CE77,CI77,CM77,CQ77)/12</f>
        <v>0</v>
      </c>
      <c r="FF77" s="414">
        <f>SUM(AZ77,BD77,BH77,BL77,BP77,BT77,BX77,CB77,CF77,CJ77,CN77,CR77)/12</f>
        <v>0</v>
      </c>
      <c r="FG77" s="413">
        <f>SUM(BA77,BE77,BI77,BM77,BQ77,BU77,BY77,CC77,CG77,CK77,CO77,CS77)</f>
        <v>0</v>
      </c>
      <c r="FH77" s="415">
        <f>SUM(BB77,BF77,BJ77,BN77,BR77,BV77,BZ77,CD77,CH77,CL77,CP77,CT77)</f>
        <v>0</v>
      </c>
      <c r="FI77" s="412"/>
      <c r="FJ77" s="413">
        <f t="shared" ref="FJ77" si="154">SUM(CU77,CY77,DC77,DG77,DK77,DO77,DS77,DW77,EA77,EE77,EI77,EM77)/10</f>
        <v>13403.2</v>
      </c>
      <c r="FK77" s="414">
        <f t="shared" ref="FK77" si="155">SUM(CV77,CZ77,DD77,DH77,DL77,DP77,DT77,DX77,EB77,EF77,EJ77,EN77)/10</f>
        <v>52326762.24999997</v>
      </c>
      <c r="FL77" s="413">
        <f>SUM(CW77,DA77,DE77,DI77,DM77,DQ77,DU77,DY77,EC77,EG77,EK77,EO77)</f>
        <v>947</v>
      </c>
      <c r="FM77" s="415">
        <f>SUM(CX77,DB77,DF77,DJ77,DN77,DR77,DV77,DZ77,ED77,EH77,EL77,EP77)</f>
        <v>1706628.6999999997</v>
      </c>
    </row>
    <row r="78" spans="1:169" ht="15" outlineLevel="1" x14ac:dyDescent="0.25">
      <c r="B78" s="67" t="s">
        <v>51</v>
      </c>
      <c r="C78" s="186">
        <v>33430</v>
      </c>
      <c r="D78" s="212">
        <v>282047304.44000155</v>
      </c>
      <c r="E78" s="186">
        <v>7</v>
      </c>
      <c r="F78" s="213">
        <v>9111.2199999999993</v>
      </c>
      <c r="G78" s="186">
        <v>18654</v>
      </c>
      <c r="H78" s="212">
        <v>148285805.72000018</v>
      </c>
      <c r="I78" s="186">
        <v>6</v>
      </c>
      <c r="J78" s="213">
        <v>6883</v>
      </c>
      <c r="K78" s="186">
        <v>19025</v>
      </c>
      <c r="L78" s="212">
        <v>149777270.30000001</v>
      </c>
      <c r="M78" s="186">
        <v>2</v>
      </c>
      <c r="N78" s="213">
        <v>300</v>
      </c>
      <c r="O78" s="186">
        <v>19435</v>
      </c>
      <c r="P78" s="212">
        <v>151397468.03000018</v>
      </c>
      <c r="Q78" s="186">
        <v>4</v>
      </c>
      <c r="R78" s="213">
        <v>2020</v>
      </c>
      <c r="S78" s="186">
        <v>668</v>
      </c>
      <c r="T78" s="212">
        <v>2870479.21</v>
      </c>
      <c r="U78" s="186">
        <v>6</v>
      </c>
      <c r="V78" s="213">
        <v>9384</v>
      </c>
      <c r="W78" s="186">
        <v>1111</v>
      </c>
      <c r="X78" s="212">
        <v>4641881.3200000012</v>
      </c>
      <c r="Y78" s="186">
        <v>3</v>
      </c>
      <c r="Z78" s="213">
        <v>600</v>
      </c>
      <c r="AA78" s="186">
        <v>1481</v>
      </c>
      <c r="AB78" s="212">
        <v>5908462.9100000011</v>
      </c>
      <c r="AC78" s="186">
        <v>16</v>
      </c>
      <c r="AD78" s="213">
        <v>29629</v>
      </c>
      <c r="AE78" s="186">
        <v>1885</v>
      </c>
      <c r="AF78" s="212">
        <v>7488434.2299999949</v>
      </c>
      <c r="AG78" s="186">
        <v>4</v>
      </c>
      <c r="AH78" s="213">
        <v>7740</v>
      </c>
      <c r="AI78" s="186">
        <v>44300</v>
      </c>
      <c r="AJ78" s="212">
        <v>305802759.1899969</v>
      </c>
      <c r="AK78" s="186">
        <v>6</v>
      </c>
      <c r="AL78" s="213">
        <v>7832</v>
      </c>
      <c r="AM78" s="186">
        <v>44291</v>
      </c>
      <c r="AN78" s="212">
        <v>305773223.73999697</v>
      </c>
      <c r="AO78" s="186">
        <v>18</v>
      </c>
      <c r="AP78" s="213">
        <v>24014</v>
      </c>
      <c r="AQ78" s="186">
        <v>44288</v>
      </c>
      <c r="AR78" s="212">
        <v>305741606.19000208</v>
      </c>
      <c r="AS78" s="186">
        <v>3</v>
      </c>
      <c r="AT78" s="213">
        <v>3920</v>
      </c>
      <c r="AU78" s="186">
        <v>44286</v>
      </c>
      <c r="AV78" s="212">
        <v>305737686.53999692</v>
      </c>
      <c r="AW78" s="186"/>
      <c r="AX78" s="213"/>
      <c r="AY78" s="186">
        <v>39942</v>
      </c>
      <c r="AZ78" s="212">
        <v>281262903.07999998</v>
      </c>
      <c r="BA78" s="186">
        <v>4</v>
      </c>
      <c r="BB78" s="213">
        <v>6415</v>
      </c>
      <c r="BC78" s="186">
        <v>39940</v>
      </c>
      <c r="BD78" s="212">
        <v>281192281.33000004</v>
      </c>
      <c r="BE78" s="186">
        <v>14</v>
      </c>
      <c r="BF78" s="213">
        <v>59945</v>
      </c>
      <c r="BG78" s="186">
        <v>30000</v>
      </c>
      <c r="BH78" s="212">
        <v>217429094.06000105</v>
      </c>
      <c r="BI78" s="186">
        <v>45</v>
      </c>
      <c r="BJ78" s="213">
        <v>90313</v>
      </c>
      <c r="BK78" s="186">
        <v>31162</v>
      </c>
      <c r="BL78" s="212">
        <v>221586416.4600015</v>
      </c>
      <c r="BM78" s="186">
        <v>89</v>
      </c>
      <c r="BN78" s="213">
        <v>177001</v>
      </c>
      <c r="BO78" s="186">
        <v>29985</v>
      </c>
      <c r="BP78" s="212">
        <v>202880540.94000062</v>
      </c>
      <c r="BQ78" s="186">
        <v>48</v>
      </c>
      <c r="BR78" s="213">
        <v>84753</v>
      </c>
      <c r="BS78" s="186">
        <v>29979</v>
      </c>
      <c r="BT78" s="212">
        <v>202779139.09000066</v>
      </c>
      <c r="BU78" s="186">
        <v>73</v>
      </c>
      <c r="BV78" s="213">
        <v>84582</v>
      </c>
      <c r="BW78" s="186">
        <v>40000</v>
      </c>
      <c r="BX78" s="212">
        <v>274931398.23000014</v>
      </c>
      <c r="BY78" s="186">
        <v>25</v>
      </c>
      <c r="BZ78" s="213">
        <v>49440.44</v>
      </c>
      <c r="CA78" s="186">
        <v>59688</v>
      </c>
      <c r="CB78" s="212">
        <v>415471743.08999997</v>
      </c>
      <c r="CC78" s="186">
        <v>35</v>
      </c>
      <c r="CD78" s="213">
        <v>77026</v>
      </c>
      <c r="CE78" s="186">
        <v>59998</v>
      </c>
      <c r="CF78" s="212">
        <v>416659628.86000001</v>
      </c>
      <c r="CG78" s="186">
        <v>28</v>
      </c>
      <c r="CH78" s="213">
        <v>39863</v>
      </c>
      <c r="CI78" s="186">
        <v>59998</v>
      </c>
      <c r="CJ78" s="212">
        <v>416645702.86000001</v>
      </c>
      <c r="CK78" s="186">
        <v>7</v>
      </c>
      <c r="CL78" s="213">
        <v>17380</v>
      </c>
      <c r="CM78" s="186">
        <v>59996</v>
      </c>
      <c r="CN78" s="212">
        <v>416632622.81</v>
      </c>
      <c r="CO78" s="186">
        <v>3</v>
      </c>
      <c r="CP78" s="213">
        <v>14558</v>
      </c>
      <c r="CQ78" s="186">
        <v>59991</v>
      </c>
      <c r="CR78" s="212">
        <v>416599098.42000002</v>
      </c>
      <c r="CS78" s="186">
        <v>6</v>
      </c>
      <c r="CT78" s="213">
        <v>24346</v>
      </c>
      <c r="CU78" s="186">
        <v>52032</v>
      </c>
      <c r="CV78" s="212">
        <v>321353428.16000122</v>
      </c>
      <c r="CW78" s="186">
        <v>43</v>
      </c>
      <c r="CX78" s="213">
        <v>54163.03</v>
      </c>
      <c r="CY78" s="186">
        <v>51987</v>
      </c>
      <c r="CZ78" s="212">
        <v>321247318.42000139</v>
      </c>
      <c r="DA78" s="186">
        <v>23</v>
      </c>
      <c r="DB78" s="213">
        <v>47241</v>
      </c>
      <c r="DC78" s="186">
        <v>51953</v>
      </c>
      <c r="DD78" s="212">
        <v>321168135.51000124</v>
      </c>
      <c r="DE78" s="186">
        <v>31</v>
      </c>
      <c r="DF78" s="213">
        <v>62361.43</v>
      </c>
      <c r="DG78" s="186">
        <v>26800</v>
      </c>
      <c r="DH78" s="212">
        <v>180827356.91999999</v>
      </c>
      <c r="DI78" s="186">
        <v>11</v>
      </c>
      <c r="DJ78" s="213">
        <v>17754</v>
      </c>
      <c r="DK78" s="186">
        <v>26799</v>
      </c>
      <c r="DL78" s="212">
        <v>180812215.29999998</v>
      </c>
      <c r="DM78" s="186">
        <v>18</v>
      </c>
      <c r="DN78" s="213">
        <v>23304</v>
      </c>
      <c r="DO78" s="186">
        <v>10263</v>
      </c>
      <c r="DP78" s="212">
        <v>70861736.57999973</v>
      </c>
      <c r="DQ78" s="186">
        <v>6</v>
      </c>
      <c r="DR78" s="213">
        <v>10541</v>
      </c>
      <c r="DS78" s="186">
        <v>11625</v>
      </c>
      <c r="DT78" s="212">
        <v>43448307.979999974</v>
      </c>
      <c r="DU78" s="186">
        <v>13</v>
      </c>
      <c r="DV78" s="213">
        <v>16521</v>
      </c>
      <c r="DW78" s="186">
        <v>11621</v>
      </c>
      <c r="DX78" s="212">
        <v>43432592.929999977</v>
      </c>
      <c r="DY78" s="186">
        <v>23</v>
      </c>
      <c r="DZ78" s="213">
        <v>40757</v>
      </c>
      <c r="EA78" s="186">
        <v>11333</v>
      </c>
      <c r="EB78" s="212">
        <v>58280004.820000023</v>
      </c>
      <c r="EC78" s="186">
        <v>10</v>
      </c>
      <c r="ED78" s="213">
        <v>21234</v>
      </c>
      <c r="EE78" s="186">
        <v>11332</v>
      </c>
      <c r="EF78" s="212">
        <v>58268088.090000026</v>
      </c>
      <c r="EG78" s="186">
        <v>10</v>
      </c>
      <c r="EH78" s="213">
        <v>15132</v>
      </c>
      <c r="EI78" s="186">
        <v>11330</v>
      </c>
      <c r="EJ78" s="212">
        <v>58252957.520000026</v>
      </c>
      <c r="EK78" s="186">
        <v>13</v>
      </c>
      <c r="EL78" s="213">
        <v>29461</v>
      </c>
      <c r="EM78" s="420">
        <v>11327</v>
      </c>
      <c r="EN78" s="421">
        <v>58224974.060000002</v>
      </c>
      <c r="EO78" s="420"/>
      <c r="EP78" s="422"/>
      <c r="EQ78" s="420">
        <v>38149</v>
      </c>
      <c r="ER78" s="421">
        <v>310632865.57000047</v>
      </c>
      <c r="ES78" s="420">
        <v>5</v>
      </c>
      <c r="ET78" s="422">
        <v>8969</v>
      </c>
      <c r="EU78" s="420">
        <v>38149</v>
      </c>
      <c r="EV78" s="421">
        <v>310627557.57000011</v>
      </c>
      <c r="EW78" s="420"/>
      <c r="EX78" s="422"/>
      <c r="EZ78" s="186">
        <f t="shared" ref="EZ78:FA84" si="156">SUM(C78,G78,K78,O78,S78,W78,AA78,AE78,AI78,AM78,AQ78,AU78)/12</f>
        <v>22737.833333333332</v>
      </c>
      <c r="FA78" s="212">
        <f t="shared" si="156"/>
        <v>164622698.48499957</v>
      </c>
      <c r="FB78" s="186">
        <f t="shared" ref="FB78:FC84" si="157">SUM(E78,I78,M78,Q78,U78,Y78,AC78,AG78,AK78,AO78,AS78,AW78)</f>
        <v>75</v>
      </c>
      <c r="FC78" s="213">
        <f t="shared" si="157"/>
        <v>101433.22</v>
      </c>
      <c r="FE78" s="186">
        <f t="shared" ref="FE78:FF84" si="158">SUM(AY78,BC78,BG78,BK78,BO78,BS78,BW78,CA78,CE78,CI78,CM78,CQ78)/12</f>
        <v>45056.583333333336</v>
      </c>
      <c r="FF78" s="212">
        <f t="shared" si="158"/>
        <v>313672547.43583363</v>
      </c>
      <c r="FG78" s="186">
        <f t="shared" ref="FG78:FH84" si="159">SUM(BA78,BE78,BI78,BM78,BQ78,BU78,BY78,CC78,CG78,CK78,CO78,CS78)</f>
        <v>377</v>
      </c>
      <c r="FH78" s="213">
        <f t="shared" si="159"/>
        <v>725622.44</v>
      </c>
      <c r="FJ78" s="186">
        <f t="shared" ref="FJ78:FJ84" si="160">SUM(CU78,CY78,DC78,DG78,DK78,DO78,DS78,DW78,EA78,EE78,EI78,EM78)/10</f>
        <v>28840.2</v>
      </c>
      <c r="FK78" s="212">
        <f t="shared" ref="FK78:FK84" si="161">SUM(CV78,CZ78,DD78,DH78,DL78,DP78,DT78,DX78,EB78,EF78,EJ78,EN78)/10</f>
        <v>171617711.62900034</v>
      </c>
      <c r="FL78" s="186">
        <f t="shared" ref="FL78:FM84" si="162">SUM(CW78,DA78,DE78,DI78,DM78,DQ78,DU78,DY78,EC78,EG78,EK78,EO78)</f>
        <v>201</v>
      </c>
      <c r="FM78" s="213">
        <f t="shared" si="162"/>
        <v>338469.45999999996</v>
      </c>
    </row>
    <row r="79" spans="1:169" outlineLevel="1" x14ac:dyDescent="0.2">
      <c r="B79" s="179" t="s">
        <v>183</v>
      </c>
      <c r="C79" s="187"/>
      <c r="D79" s="214"/>
      <c r="E79" s="187">
        <v>6</v>
      </c>
      <c r="F79" s="215">
        <v>7435.0300000000007</v>
      </c>
      <c r="G79" s="187">
        <v>35</v>
      </c>
      <c r="H79" s="214">
        <v>2318336.85</v>
      </c>
      <c r="I79" s="187">
        <v>10</v>
      </c>
      <c r="J79" s="215">
        <v>8356</v>
      </c>
      <c r="K79" s="187">
        <v>19</v>
      </c>
      <c r="L79" s="214">
        <v>999135.61999999988</v>
      </c>
      <c r="M79" s="187">
        <v>5</v>
      </c>
      <c r="N79" s="215">
        <v>5335.19</v>
      </c>
      <c r="O79" s="187">
        <v>40</v>
      </c>
      <c r="P79" s="214">
        <v>447966.89</v>
      </c>
      <c r="Q79" s="187">
        <v>1</v>
      </c>
      <c r="R79" s="215">
        <v>625.66999999999996</v>
      </c>
      <c r="S79" s="187"/>
      <c r="T79" s="214"/>
      <c r="U79" s="187">
        <v>0</v>
      </c>
      <c r="V79" s="215">
        <v>0</v>
      </c>
      <c r="W79" s="187"/>
      <c r="X79" s="214"/>
      <c r="Y79" s="187">
        <v>0</v>
      </c>
      <c r="Z79" s="215">
        <v>0</v>
      </c>
      <c r="AA79" s="187"/>
      <c r="AB79" s="214"/>
      <c r="AC79" s="187">
        <v>0</v>
      </c>
      <c r="AD79" s="215">
        <v>0</v>
      </c>
      <c r="AE79" s="187"/>
      <c r="AF79" s="214"/>
      <c r="AG79" s="187">
        <v>0</v>
      </c>
      <c r="AH79" s="215">
        <v>0</v>
      </c>
      <c r="AI79" s="187"/>
      <c r="AJ79" s="214"/>
      <c r="AK79" s="187">
        <v>0</v>
      </c>
      <c r="AL79" s="215">
        <v>0</v>
      </c>
      <c r="AM79" s="187"/>
      <c r="AN79" s="214"/>
      <c r="AO79" s="187">
        <v>0</v>
      </c>
      <c r="AP79" s="215">
        <v>0</v>
      </c>
      <c r="AQ79" s="187"/>
      <c r="AR79" s="214"/>
      <c r="AS79" s="187">
        <v>0</v>
      </c>
      <c r="AT79" s="215">
        <v>0</v>
      </c>
      <c r="AU79" s="187">
        <v>2</v>
      </c>
      <c r="AV79" s="214">
        <v>87406.45</v>
      </c>
      <c r="AW79" s="187">
        <v>0</v>
      </c>
      <c r="AX79" s="215">
        <v>0</v>
      </c>
      <c r="AY79" s="187"/>
      <c r="AZ79" s="214"/>
      <c r="BA79" s="187">
        <v>0</v>
      </c>
      <c r="BB79" s="215">
        <v>0</v>
      </c>
      <c r="BC79" s="187"/>
      <c r="BD79" s="214"/>
      <c r="BE79" s="187">
        <v>0</v>
      </c>
      <c r="BF79" s="215">
        <v>0</v>
      </c>
      <c r="BG79" s="187"/>
      <c r="BH79" s="214"/>
      <c r="BI79" s="187">
        <v>0</v>
      </c>
      <c r="BJ79" s="215">
        <v>0</v>
      </c>
      <c r="BK79" s="187">
        <v>1</v>
      </c>
      <c r="BL79" s="214">
        <v>1366.91</v>
      </c>
      <c r="BM79" s="187">
        <v>1</v>
      </c>
      <c r="BN79" s="215">
        <v>240.65</v>
      </c>
      <c r="BO79" s="187"/>
      <c r="BP79" s="214"/>
      <c r="BQ79" s="187">
        <v>0</v>
      </c>
      <c r="BR79" s="215">
        <v>0</v>
      </c>
      <c r="BS79" s="187"/>
      <c r="BT79" s="214"/>
      <c r="BU79" s="187">
        <v>0</v>
      </c>
      <c r="BV79" s="215">
        <v>0</v>
      </c>
      <c r="BW79" s="187"/>
      <c r="BX79" s="214"/>
      <c r="BY79" s="187">
        <v>0</v>
      </c>
      <c r="BZ79" s="215">
        <v>0</v>
      </c>
      <c r="CA79" s="187"/>
      <c r="CB79" s="214"/>
      <c r="CC79" s="187">
        <v>0</v>
      </c>
      <c r="CD79" s="215">
        <v>0</v>
      </c>
      <c r="CE79" s="187"/>
      <c r="CF79" s="214"/>
      <c r="CG79" s="187">
        <v>0</v>
      </c>
      <c r="CH79" s="215">
        <v>0</v>
      </c>
      <c r="CI79" s="187"/>
      <c r="CJ79" s="214"/>
      <c r="CK79" s="187">
        <v>0</v>
      </c>
      <c r="CL79" s="215">
        <v>0</v>
      </c>
      <c r="CM79" s="187">
        <v>1</v>
      </c>
      <c r="CN79" s="214">
        <v>20868.45</v>
      </c>
      <c r="CO79" s="187">
        <v>0</v>
      </c>
      <c r="CP79" s="215">
        <v>0</v>
      </c>
      <c r="CQ79" s="187">
        <v>2</v>
      </c>
      <c r="CR79" s="214">
        <v>24819.45</v>
      </c>
      <c r="CS79" s="187">
        <v>2</v>
      </c>
      <c r="CT79" s="215">
        <v>2353.7199999999998</v>
      </c>
      <c r="CU79" s="187"/>
      <c r="CV79" s="214"/>
      <c r="CW79" s="187">
        <v>0</v>
      </c>
      <c r="CX79" s="215">
        <v>0</v>
      </c>
      <c r="CY79" s="187"/>
      <c r="CZ79" s="214"/>
      <c r="DA79" s="187">
        <v>0</v>
      </c>
      <c r="DB79" s="215">
        <v>0</v>
      </c>
      <c r="DC79" s="187"/>
      <c r="DD79" s="214"/>
      <c r="DE79" s="187">
        <v>0</v>
      </c>
      <c r="DF79" s="215">
        <v>0</v>
      </c>
      <c r="DG79" s="187"/>
      <c r="DH79" s="214"/>
      <c r="DI79" s="187">
        <v>0</v>
      </c>
      <c r="DJ79" s="215">
        <v>0</v>
      </c>
      <c r="DK79" s="187"/>
      <c r="DL79" s="214"/>
      <c r="DM79" s="187">
        <v>0</v>
      </c>
      <c r="DN79" s="215">
        <v>0</v>
      </c>
      <c r="DO79" s="187"/>
      <c r="DP79" s="214"/>
      <c r="DQ79" s="187">
        <v>0</v>
      </c>
      <c r="DR79" s="215">
        <v>0</v>
      </c>
      <c r="DS79" s="187"/>
      <c r="DT79" s="214"/>
      <c r="DU79" s="187">
        <v>0</v>
      </c>
      <c r="DV79" s="215">
        <v>0</v>
      </c>
      <c r="DW79" s="187"/>
      <c r="DX79" s="214"/>
      <c r="DY79" s="187">
        <v>0</v>
      </c>
      <c r="DZ79" s="215">
        <v>0</v>
      </c>
      <c r="EA79" s="187"/>
      <c r="EB79" s="214"/>
      <c r="EC79" s="187">
        <f>SUM(EC80:EC81)</f>
        <v>0</v>
      </c>
      <c r="ED79" s="187">
        <f>SUM(ED80:ED81)</f>
        <v>0</v>
      </c>
      <c r="EE79" s="187"/>
      <c r="EF79" s="214"/>
      <c r="EG79" s="187">
        <v>0</v>
      </c>
      <c r="EH79" s="215">
        <v>0</v>
      </c>
      <c r="EI79" s="187"/>
      <c r="EJ79" s="214"/>
      <c r="EK79" s="187">
        <v>0</v>
      </c>
      <c r="EL79" s="215">
        <v>0</v>
      </c>
      <c r="EM79" s="187"/>
      <c r="EN79" s="214"/>
      <c r="EO79" s="187"/>
      <c r="EP79" s="215"/>
      <c r="EQ79" s="187"/>
      <c r="ER79" s="214"/>
      <c r="ES79" s="187"/>
      <c r="ET79" s="215"/>
      <c r="EU79" s="187"/>
      <c r="EV79" s="214"/>
      <c r="EW79" s="187"/>
      <c r="EX79" s="215"/>
      <c r="EZ79" s="187">
        <f t="shared" si="156"/>
        <v>8</v>
      </c>
      <c r="FA79" s="214">
        <f t="shared" si="156"/>
        <v>321070.48416666669</v>
      </c>
      <c r="FB79" s="187">
        <f t="shared" si="157"/>
        <v>22</v>
      </c>
      <c r="FC79" s="215">
        <f t="shared" si="157"/>
        <v>21751.89</v>
      </c>
      <c r="FE79" s="187">
        <f t="shared" si="158"/>
        <v>0.33333333333333331</v>
      </c>
      <c r="FF79" s="214">
        <f t="shared" si="158"/>
        <v>3921.2341666666666</v>
      </c>
      <c r="FG79" s="187">
        <f t="shared" si="159"/>
        <v>3</v>
      </c>
      <c r="FH79" s="215">
        <f t="shared" si="159"/>
        <v>2594.37</v>
      </c>
      <c r="FJ79" s="187">
        <f t="shared" si="160"/>
        <v>0</v>
      </c>
      <c r="FK79" s="214">
        <f t="shared" si="161"/>
        <v>0</v>
      </c>
      <c r="FL79" s="187">
        <f t="shared" si="162"/>
        <v>0</v>
      </c>
      <c r="FM79" s="215">
        <f t="shared" si="162"/>
        <v>0</v>
      </c>
    </row>
    <row r="80" spans="1:169" ht="15" outlineLevel="1" x14ac:dyDescent="0.25">
      <c r="B80" s="67" t="s">
        <v>184</v>
      </c>
      <c r="C80" s="186"/>
      <c r="D80" s="212"/>
      <c r="E80" s="186">
        <v>6</v>
      </c>
      <c r="F80" s="213">
        <v>7435.0300000000007</v>
      </c>
      <c r="G80" s="186"/>
      <c r="H80" s="212"/>
      <c r="I80" s="186">
        <v>10</v>
      </c>
      <c r="J80" s="213">
        <v>8356</v>
      </c>
      <c r="K80" s="186"/>
      <c r="L80" s="212"/>
      <c r="M80" s="186">
        <v>5</v>
      </c>
      <c r="N80" s="213">
        <v>5335.19</v>
      </c>
      <c r="O80" s="186"/>
      <c r="P80" s="212"/>
      <c r="Q80" s="186">
        <v>1</v>
      </c>
      <c r="R80" s="213">
        <v>625.66999999999996</v>
      </c>
      <c r="S80" s="186"/>
      <c r="T80" s="212"/>
      <c r="U80" s="186"/>
      <c r="V80" s="213"/>
      <c r="W80" s="186"/>
      <c r="X80" s="212"/>
      <c r="Y80" s="186"/>
      <c r="Z80" s="213"/>
      <c r="AA80" s="186"/>
      <c r="AB80" s="212"/>
      <c r="AC80" s="186"/>
      <c r="AD80" s="213"/>
      <c r="AE80" s="186"/>
      <c r="AF80" s="212"/>
      <c r="AG80" s="186"/>
      <c r="AH80" s="213"/>
      <c r="AI80" s="186"/>
      <c r="AJ80" s="212"/>
      <c r="AK80" s="186"/>
      <c r="AL80" s="213"/>
      <c r="AM80" s="186"/>
      <c r="AN80" s="212"/>
      <c r="AO80" s="186"/>
      <c r="AP80" s="213"/>
      <c r="AQ80" s="186"/>
      <c r="AR80" s="212"/>
      <c r="AS80" s="186"/>
      <c r="AT80" s="213"/>
      <c r="AU80" s="186"/>
      <c r="AV80" s="212"/>
      <c r="AW80" s="186"/>
      <c r="AX80" s="213"/>
      <c r="AY80" s="186"/>
      <c r="AZ80" s="212"/>
      <c r="BA80" s="186"/>
      <c r="BB80" s="213"/>
      <c r="BC80" s="186"/>
      <c r="BD80" s="212"/>
      <c r="BE80" s="186"/>
      <c r="BF80" s="213"/>
      <c r="BG80" s="186"/>
      <c r="BH80" s="212"/>
      <c r="BI80" s="186"/>
      <c r="BJ80" s="213"/>
      <c r="BK80" s="186"/>
      <c r="BL80" s="212"/>
      <c r="BM80" s="186">
        <v>1</v>
      </c>
      <c r="BN80" s="213">
        <v>240.65</v>
      </c>
      <c r="BO80" s="186"/>
      <c r="BP80" s="212"/>
      <c r="BQ80" s="186"/>
      <c r="BR80" s="213"/>
      <c r="BS80" s="186"/>
      <c r="BT80" s="212"/>
      <c r="BU80" s="186"/>
      <c r="BV80" s="213"/>
      <c r="BW80" s="186"/>
      <c r="BX80" s="212"/>
      <c r="BY80" s="186"/>
      <c r="BZ80" s="213"/>
      <c r="CA80" s="186"/>
      <c r="CB80" s="212"/>
      <c r="CC80" s="186"/>
      <c r="CD80" s="213"/>
      <c r="CE80" s="186"/>
      <c r="CF80" s="212"/>
      <c r="CG80" s="186"/>
      <c r="CH80" s="213"/>
      <c r="CI80" s="186"/>
      <c r="CJ80" s="212"/>
      <c r="CK80" s="186"/>
      <c r="CL80" s="213"/>
      <c r="CM80" s="186"/>
      <c r="CN80" s="212"/>
      <c r="CO80" s="186"/>
      <c r="CP80" s="213"/>
      <c r="CQ80" s="186"/>
      <c r="CR80" s="212"/>
      <c r="CS80" s="186">
        <v>2</v>
      </c>
      <c r="CT80" s="213">
        <v>2353.7199999999998</v>
      </c>
      <c r="CU80" s="186"/>
      <c r="CV80" s="212"/>
      <c r="CW80" s="186"/>
      <c r="CX80" s="213"/>
      <c r="CY80" s="186"/>
      <c r="CZ80" s="212"/>
      <c r="DA80" s="186"/>
      <c r="DB80" s="213"/>
      <c r="DC80" s="186"/>
      <c r="DD80" s="212"/>
      <c r="DE80" s="186"/>
      <c r="DF80" s="213"/>
      <c r="DG80" s="186"/>
      <c r="DH80" s="212"/>
      <c r="DI80" s="186"/>
      <c r="DJ80" s="213"/>
      <c r="DK80" s="186"/>
      <c r="DL80" s="212"/>
      <c r="DM80" s="186"/>
      <c r="DN80" s="213"/>
      <c r="DO80" s="186"/>
      <c r="DP80" s="212"/>
      <c r="DQ80" s="186"/>
      <c r="DR80" s="213"/>
      <c r="DS80" s="186"/>
      <c r="DT80" s="212"/>
      <c r="DU80" s="186"/>
      <c r="DV80" s="213"/>
      <c r="DW80" s="186"/>
      <c r="DX80" s="212"/>
      <c r="DY80" s="186"/>
      <c r="DZ80" s="213"/>
      <c r="EA80" s="186"/>
      <c r="EB80" s="212"/>
      <c r="EC80" s="186"/>
      <c r="ED80" s="213"/>
      <c r="EE80" s="186"/>
      <c r="EF80" s="212"/>
      <c r="EG80" s="186"/>
      <c r="EH80" s="213"/>
      <c r="EI80" s="186"/>
      <c r="EJ80" s="212"/>
      <c r="EK80" s="186"/>
      <c r="EL80" s="213"/>
      <c r="EM80" s="420"/>
      <c r="EN80" s="421"/>
      <c r="EO80" s="420"/>
      <c r="EP80" s="422"/>
      <c r="EQ80" s="420"/>
      <c r="ER80" s="421"/>
      <c r="ES80" s="420"/>
      <c r="ET80" s="422"/>
      <c r="EU80" s="420"/>
      <c r="EV80" s="421"/>
      <c r="EW80" s="420"/>
      <c r="EX80" s="422"/>
      <c r="EZ80" s="186">
        <f t="shared" si="156"/>
        <v>0</v>
      </c>
      <c r="FA80" s="212">
        <f t="shared" si="156"/>
        <v>0</v>
      </c>
      <c r="FB80" s="186">
        <f t="shared" si="157"/>
        <v>22</v>
      </c>
      <c r="FC80" s="213">
        <f t="shared" si="157"/>
        <v>21751.89</v>
      </c>
      <c r="FD80" s="179"/>
      <c r="FE80" s="186">
        <f t="shared" si="158"/>
        <v>0</v>
      </c>
      <c r="FF80" s="212">
        <f t="shared" si="158"/>
        <v>0</v>
      </c>
      <c r="FG80" s="186">
        <f t="shared" si="159"/>
        <v>3</v>
      </c>
      <c r="FH80" s="213">
        <f t="shared" si="159"/>
        <v>2594.37</v>
      </c>
      <c r="FI80" s="179"/>
      <c r="FJ80" s="186">
        <f t="shared" si="160"/>
        <v>0</v>
      </c>
      <c r="FK80" s="212">
        <f t="shared" si="161"/>
        <v>0</v>
      </c>
      <c r="FL80" s="186">
        <f t="shared" si="162"/>
        <v>0</v>
      </c>
      <c r="FM80" s="213">
        <f t="shared" si="162"/>
        <v>0</v>
      </c>
    </row>
    <row r="81" spans="1:169" ht="15" outlineLevel="1" x14ac:dyDescent="0.25">
      <c r="B81" s="67" t="s">
        <v>185</v>
      </c>
      <c r="C81" s="186"/>
      <c r="D81" s="212"/>
      <c r="E81" s="186"/>
      <c r="F81" s="213"/>
      <c r="G81" s="186"/>
      <c r="H81" s="212"/>
      <c r="I81" s="186"/>
      <c r="J81" s="213"/>
      <c r="K81" s="186"/>
      <c r="L81" s="212"/>
      <c r="M81" s="186"/>
      <c r="N81" s="213"/>
      <c r="O81" s="186"/>
      <c r="P81" s="212"/>
      <c r="Q81" s="186"/>
      <c r="R81" s="213"/>
      <c r="S81" s="186"/>
      <c r="T81" s="212"/>
      <c r="U81" s="186"/>
      <c r="V81" s="213"/>
      <c r="W81" s="186"/>
      <c r="X81" s="212"/>
      <c r="Y81" s="186"/>
      <c r="Z81" s="213"/>
      <c r="AA81" s="186"/>
      <c r="AB81" s="212"/>
      <c r="AC81" s="186"/>
      <c r="AD81" s="213"/>
      <c r="AE81" s="186"/>
      <c r="AF81" s="212"/>
      <c r="AG81" s="186"/>
      <c r="AH81" s="213"/>
      <c r="AI81" s="186"/>
      <c r="AJ81" s="212"/>
      <c r="AK81" s="186"/>
      <c r="AL81" s="213"/>
      <c r="AM81" s="186"/>
      <c r="AN81" s="212"/>
      <c r="AO81" s="186"/>
      <c r="AP81" s="213"/>
      <c r="AQ81" s="186"/>
      <c r="AR81" s="212"/>
      <c r="AS81" s="186"/>
      <c r="AT81" s="213"/>
      <c r="AU81" s="186"/>
      <c r="AV81" s="212"/>
      <c r="AW81" s="186"/>
      <c r="AX81" s="213"/>
      <c r="AY81" s="186"/>
      <c r="AZ81" s="212"/>
      <c r="BA81" s="186"/>
      <c r="BB81" s="213"/>
      <c r="BC81" s="186"/>
      <c r="BD81" s="212"/>
      <c r="BE81" s="186"/>
      <c r="BF81" s="213"/>
      <c r="BG81" s="186"/>
      <c r="BH81" s="212"/>
      <c r="BI81" s="186"/>
      <c r="BJ81" s="213"/>
      <c r="BK81" s="186"/>
      <c r="BL81" s="212"/>
      <c r="BM81" s="186"/>
      <c r="BN81" s="213"/>
      <c r="BO81" s="186"/>
      <c r="BP81" s="212"/>
      <c r="BQ81" s="186"/>
      <c r="BR81" s="213"/>
      <c r="BS81" s="186"/>
      <c r="BT81" s="212"/>
      <c r="BU81" s="186"/>
      <c r="BV81" s="213"/>
      <c r="BW81" s="186"/>
      <c r="BX81" s="212"/>
      <c r="BY81" s="186"/>
      <c r="BZ81" s="213"/>
      <c r="CA81" s="186"/>
      <c r="CB81" s="212"/>
      <c r="CC81" s="186"/>
      <c r="CD81" s="213"/>
      <c r="CE81" s="186"/>
      <c r="CF81" s="212"/>
      <c r="CG81" s="186"/>
      <c r="CH81" s="213"/>
      <c r="CI81" s="186"/>
      <c r="CJ81" s="212"/>
      <c r="CK81" s="186"/>
      <c r="CL81" s="213"/>
      <c r="CM81" s="186"/>
      <c r="CN81" s="212"/>
      <c r="CO81" s="186"/>
      <c r="CP81" s="213"/>
      <c r="CQ81" s="186"/>
      <c r="CR81" s="212"/>
      <c r="CS81" s="186"/>
      <c r="CT81" s="213"/>
      <c r="CU81" s="186"/>
      <c r="CV81" s="212"/>
      <c r="CW81" s="186"/>
      <c r="CX81" s="213"/>
      <c r="CY81" s="186"/>
      <c r="CZ81" s="212"/>
      <c r="DA81" s="186"/>
      <c r="DB81" s="213"/>
      <c r="DC81" s="186"/>
      <c r="DD81" s="212"/>
      <c r="DE81" s="186"/>
      <c r="DF81" s="213"/>
      <c r="DG81" s="186"/>
      <c r="DH81" s="212"/>
      <c r="DI81" s="186"/>
      <c r="DJ81" s="213"/>
      <c r="DK81" s="186"/>
      <c r="DL81" s="212"/>
      <c r="DM81" s="186"/>
      <c r="DN81" s="213"/>
      <c r="DO81" s="186"/>
      <c r="DP81" s="212"/>
      <c r="DQ81" s="186"/>
      <c r="DR81" s="213"/>
      <c r="DS81" s="186"/>
      <c r="DT81" s="212"/>
      <c r="DU81" s="186"/>
      <c r="DV81" s="213"/>
      <c r="DW81" s="186"/>
      <c r="DX81" s="212"/>
      <c r="DY81" s="186"/>
      <c r="DZ81" s="213"/>
      <c r="EA81" s="186"/>
      <c r="EB81" s="212"/>
      <c r="EC81" s="186"/>
      <c r="ED81" s="213"/>
      <c r="EE81" s="186"/>
      <c r="EF81" s="212"/>
      <c r="EG81" s="186"/>
      <c r="EH81" s="213"/>
      <c r="EI81" s="186"/>
      <c r="EJ81" s="212"/>
      <c r="EK81" s="186"/>
      <c r="EL81" s="213"/>
      <c r="EM81" s="420"/>
      <c r="EN81" s="421"/>
      <c r="EO81" s="420"/>
      <c r="EP81" s="422"/>
      <c r="EQ81" s="420"/>
      <c r="ER81" s="421"/>
      <c r="ES81" s="420"/>
      <c r="ET81" s="422"/>
      <c r="EU81" s="420"/>
      <c r="EV81" s="421"/>
      <c r="EW81" s="420"/>
      <c r="EX81" s="422"/>
      <c r="EZ81" s="186">
        <f t="shared" si="156"/>
        <v>0</v>
      </c>
      <c r="FA81" s="212">
        <f t="shared" si="156"/>
        <v>0</v>
      </c>
      <c r="FB81" s="186">
        <f t="shared" si="157"/>
        <v>0</v>
      </c>
      <c r="FC81" s="213">
        <f t="shared" si="157"/>
        <v>0</v>
      </c>
      <c r="FE81" s="186">
        <f t="shared" si="158"/>
        <v>0</v>
      </c>
      <c r="FF81" s="212">
        <f t="shared" si="158"/>
        <v>0</v>
      </c>
      <c r="FG81" s="186">
        <f t="shared" si="159"/>
        <v>0</v>
      </c>
      <c r="FH81" s="213">
        <f t="shared" si="159"/>
        <v>0</v>
      </c>
      <c r="FJ81" s="186">
        <f t="shared" si="160"/>
        <v>0</v>
      </c>
      <c r="FK81" s="212">
        <f t="shared" si="161"/>
        <v>0</v>
      </c>
      <c r="FL81" s="186">
        <f t="shared" si="162"/>
        <v>0</v>
      </c>
      <c r="FM81" s="213">
        <f t="shared" si="162"/>
        <v>0</v>
      </c>
    </row>
    <row r="82" spans="1:169" outlineLevel="1" x14ac:dyDescent="0.2">
      <c r="B82" s="179" t="s">
        <v>186</v>
      </c>
      <c r="C82" s="187">
        <v>1310</v>
      </c>
      <c r="D82" s="214">
        <v>32528240.189999972</v>
      </c>
      <c r="E82" s="187">
        <v>32</v>
      </c>
      <c r="F82" s="215">
        <v>6517.8399999999992</v>
      </c>
      <c r="G82" s="187">
        <v>5234</v>
      </c>
      <c r="H82" s="214">
        <v>165910282.64000025</v>
      </c>
      <c r="I82" s="187">
        <v>46</v>
      </c>
      <c r="J82" s="215">
        <v>50003.25</v>
      </c>
      <c r="K82" s="187">
        <v>5548</v>
      </c>
      <c r="L82" s="214">
        <v>179685425.91000018</v>
      </c>
      <c r="M82" s="187">
        <v>32</v>
      </c>
      <c r="N82" s="215">
        <v>23003.620000000003</v>
      </c>
      <c r="O82" s="187">
        <v>5420</v>
      </c>
      <c r="P82" s="214">
        <v>176348432.89000043</v>
      </c>
      <c r="Q82" s="187">
        <v>11</v>
      </c>
      <c r="R82" s="215">
        <v>3197.7599999999998</v>
      </c>
      <c r="S82" s="187"/>
      <c r="T82" s="214"/>
      <c r="U82" s="187">
        <v>0</v>
      </c>
      <c r="V82" s="215">
        <v>0</v>
      </c>
      <c r="W82" s="187"/>
      <c r="X82" s="214"/>
      <c r="Y82" s="187">
        <v>0</v>
      </c>
      <c r="Z82" s="215">
        <v>0</v>
      </c>
      <c r="AA82" s="187"/>
      <c r="AB82" s="214"/>
      <c r="AC82" s="187">
        <v>0</v>
      </c>
      <c r="AD82" s="215">
        <v>0</v>
      </c>
      <c r="AE82" s="187"/>
      <c r="AF82" s="214"/>
      <c r="AG82" s="187">
        <v>0</v>
      </c>
      <c r="AH82" s="215">
        <v>0</v>
      </c>
      <c r="AI82" s="187"/>
      <c r="AJ82" s="214"/>
      <c r="AK82" s="187">
        <v>0</v>
      </c>
      <c r="AL82" s="215">
        <v>0</v>
      </c>
      <c r="AM82" s="187"/>
      <c r="AN82" s="214"/>
      <c r="AO82" s="187">
        <v>45</v>
      </c>
      <c r="AP82" s="215">
        <v>111615.08</v>
      </c>
      <c r="AQ82" s="187">
        <v>873</v>
      </c>
      <c r="AR82" s="214">
        <v>67757063.9799999</v>
      </c>
      <c r="AS82" s="187">
        <v>34</v>
      </c>
      <c r="AT82" s="215">
        <v>90022.75</v>
      </c>
      <c r="AU82" s="187">
        <v>1783</v>
      </c>
      <c r="AV82" s="214">
        <v>94863912.350000113</v>
      </c>
      <c r="AW82" s="187">
        <v>56</v>
      </c>
      <c r="AX82" s="215">
        <v>55611.94</v>
      </c>
      <c r="AY82" s="187"/>
      <c r="AZ82" s="214"/>
      <c r="BA82" s="187">
        <v>6</v>
      </c>
      <c r="BB82" s="215">
        <v>8907.7999999999993</v>
      </c>
      <c r="BC82" s="187"/>
      <c r="BD82" s="214"/>
      <c r="BE82" s="187">
        <v>3</v>
      </c>
      <c r="BF82" s="215">
        <v>1694.83</v>
      </c>
      <c r="BG82" s="187">
        <v>1000</v>
      </c>
      <c r="BH82" s="214">
        <v>35513565.199999988</v>
      </c>
      <c r="BI82" s="187">
        <v>6</v>
      </c>
      <c r="BJ82" s="215">
        <v>13758</v>
      </c>
      <c r="BK82" s="187">
        <v>2199</v>
      </c>
      <c r="BL82" s="214">
        <v>64639027.450000115</v>
      </c>
      <c r="BM82" s="187">
        <v>49</v>
      </c>
      <c r="BN82" s="215">
        <v>48316.38</v>
      </c>
      <c r="BO82" s="187">
        <v>2</v>
      </c>
      <c r="BP82" s="214">
        <v>847355.41</v>
      </c>
      <c r="BQ82" s="187">
        <v>7</v>
      </c>
      <c r="BR82" s="215">
        <v>31324.489999999998</v>
      </c>
      <c r="BS82" s="187">
        <v>3</v>
      </c>
      <c r="BT82" s="214">
        <v>956303.56</v>
      </c>
      <c r="BU82" s="187">
        <v>1</v>
      </c>
      <c r="BV82" s="215">
        <v>32250</v>
      </c>
      <c r="BW82" s="187">
        <v>2</v>
      </c>
      <c r="BX82" s="214">
        <v>815105.41</v>
      </c>
      <c r="BY82" s="187">
        <v>1</v>
      </c>
      <c r="BZ82" s="215">
        <v>484.13</v>
      </c>
      <c r="CA82" s="187">
        <v>2</v>
      </c>
      <c r="CB82" s="214">
        <v>815105.41</v>
      </c>
      <c r="CC82" s="187">
        <v>0</v>
      </c>
      <c r="CD82" s="215">
        <v>0</v>
      </c>
      <c r="CE82" s="187">
        <v>626</v>
      </c>
      <c r="CF82" s="214">
        <v>20748898.709999967</v>
      </c>
      <c r="CG82" s="187">
        <v>42</v>
      </c>
      <c r="CH82" s="215">
        <v>54574.22</v>
      </c>
      <c r="CI82" s="187">
        <v>614</v>
      </c>
      <c r="CJ82" s="214">
        <v>20445337.320000015</v>
      </c>
      <c r="CK82" s="187">
        <v>23</v>
      </c>
      <c r="CL82" s="215">
        <v>16489.450000000004</v>
      </c>
      <c r="CM82" s="187">
        <v>604</v>
      </c>
      <c r="CN82" s="214">
        <v>19877176.200000014</v>
      </c>
      <c r="CO82" s="187">
        <v>16</v>
      </c>
      <c r="CP82" s="215">
        <v>16567.22</v>
      </c>
      <c r="CQ82" s="187">
        <v>592</v>
      </c>
      <c r="CR82" s="214">
        <v>19509234.800000008</v>
      </c>
      <c r="CS82" s="187">
        <v>20</v>
      </c>
      <c r="CT82" s="215">
        <v>26978.76</v>
      </c>
      <c r="CU82" s="187">
        <v>1</v>
      </c>
      <c r="CV82" s="214">
        <v>558404.9</v>
      </c>
      <c r="CW82" s="187">
        <v>4</v>
      </c>
      <c r="CX82" s="215">
        <v>1417.0900000000001</v>
      </c>
      <c r="CY82" s="187">
        <v>1</v>
      </c>
      <c r="CZ82" s="214">
        <v>558404.9</v>
      </c>
      <c r="DA82" s="187">
        <v>1</v>
      </c>
      <c r="DB82" s="215">
        <v>6294.51</v>
      </c>
      <c r="DC82" s="187">
        <v>1</v>
      </c>
      <c r="DD82" s="214">
        <v>552110.39</v>
      </c>
      <c r="DE82" s="187">
        <v>0</v>
      </c>
      <c r="DF82" s="215">
        <v>0</v>
      </c>
      <c r="DG82" s="187">
        <v>1</v>
      </c>
      <c r="DH82" s="214">
        <v>552110.39</v>
      </c>
      <c r="DI82" s="187">
        <v>0</v>
      </c>
      <c r="DJ82" s="215">
        <v>0</v>
      </c>
      <c r="DK82" s="187">
        <v>1</v>
      </c>
      <c r="DL82" s="214">
        <v>552110.39</v>
      </c>
      <c r="DM82" s="187">
        <v>1</v>
      </c>
      <c r="DN82" s="215">
        <v>12589.02</v>
      </c>
      <c r="DO82" s="187">
        <v>1</v>
      </c>
      <c r="DP82" s="214">
        <v>539521.37</v>
      </c>
      <c r="DQ82" s="187">
        <v>0</v>
      </c>
      <c r="DR82" s="215">
        <v>0</v>
      </c>
      <c r="DS82" s="187"/>
      <c r="DT82" s="214"/>
      <c r="DU82" s="187">
        <v>0</v>
      </c>
      <c r="DV82" s="215">
        <v>0</v>
      </c>
      <c r="DW82" s="187"/>
      <c r="DX82" s="214"/>
      <c r="DY82" s="187">
        <v>0</v>
      </c>
      <c r="DZ82" s="215">
        <v>0</v>
      </c>
      <c r="EA82" s="187"/>
      <c r="EB82" s="214"/>
      <c r="EC82" s="187">
        <f>SUM(EC83:EC84)</f>
        <v>0</v>
      </c>
      <c r="ED82" s="187">
        <f>SUM(ED83:ED84)</f>
        <v>0</v>
      </c>
      <c r="EE82" s="187"/>
      <c r="EF82" s="214"/>
      <c r="EG82" s="187">
        <v>0</v>
      </c>
      <c r="EH82" s="215">
        <v>0</v>
      </c>
      <c r="EI82" s="187"/>
      <c r="EJ82" s="214"/>
      <c r="EK82" s="187">
        <v>0</v>
      </c>
      <c r="EL82" s="215">
        <v>0</v>
      </c>
      <c r="EM82" s="187"/>
      <c r="EN82" s="214"/>
      <c r="EO82" s="187"/>
      <c r="EP82" s="215"/>
      <c r="EQ82" s="187"/>
      <c r="ER82" s="214"/>
      <c r="ES82" s="187"/>
      <c r="ET82" s="215"/>
      <c r="EU82" s="187"/>
      <c r="EV82" s="214"/>
      <c r="EW82" s="187"/>
      <c r="EX82" s="215"/>
      <c r="EZ82" s="187">
        <f t="shared" si="156"/>
        <v>1680.6666666666667</v>
      </c>
      <c r="FA82" s="214">
        <f t="shared" si="156"/>
        <v>59757779.830000073</v>
      </c>
      <c r="FB82" s="187">
        <f t="shared" si="157"/>
        <v>256</v>
      </c>
      <c r="FC82" s="215">
        <f t="shared" si="157"/>
        <v>339972.24</v>
      </c>
      <c r="FE82" s="187">
        <f t="shared" si="158"/>
        <v>470.33333333333331</v>
      </c>
      <c r="FF82" s="214">
        <f t="shared" si="158"/>
        <v>15347259.122500008</v>
      </c>
      <c r="FG82" s="187">
        <f t="shared" si="159"/>
        <v>174</v>
      </c>
      <c r="FH82" s="215">
        <f t="shared" si="159"/>
        <v>251345.28000000003</v>
      </c>
      <c r="FJ82" s="187">
        <f t="shared" si="160"/>
        <v>0.6</v>
      </c>
      <c r="FK82" s="214">
        <f t="shared" si="161"/>
        <v>331266.23400000005</v>
      </c>
      <c r="FL82" s="187">
        <f t="shared" si="162"/>
        <v>6</v>
      </c>
      <c r="FM82" s="215">
        <f t="shared" si="162"/>
        <v>20300.620000000003</v>
      </c>
    </row>
    <row r="83" spans="1:169" ht="15" outlineLevel="1" x14ac:dyDescent="0.25">
      <c r="B83" s="67" t="s">
        <v>187</v>
      </c>
      <c r="C83" s="186"/>
      <c r="D83" s="212"/>
      <c r="E83" s="186">
        <v>30</v>
      </c>
      <c r="F83" s="213">
        <v>5875.3799999999992</v>
      </c>
      <c r="G83" s="186"/>
      <c r="H83" s="212"/>
      <c r="I83" s="186">
        <v>34</v>
      </c>
      <c r="J83" s="213">
        <v>10196.349999999999</v>
      </c>
      <c r="K83" s="186"/>
      <c r="L83" s="212"/>
      <c r="M83" s="186">
        <v>30</v>
      </c>
      <c r="N83" s="213">
        <v>11290.7</v>
      </c>
      <c r="O83" s="186"/>
      <c r="P83" s="212"/>
      <c r="Q83" s="186">
        <v>11</v>
      </c>
      <c r="R83" s="213">
        <v>3197.7599999999998</v>
      </c>
      <c r="S83" s="186"/>
      <c r="T83" s="212"/>
      <c r="U83" s="186"/>
      <c r="V83" s="213"/>
      <c r="W83" s="186"/>
      <c r="X83" s="212"/>
      <c r="Y83" s="186"/>
      <c r="Z83" s="213"/>
      <c r="AA83" s="186"/>
      <c r="AB83" s="212"/>
      <c r="AC83" s="186"/>
      <c r="AD83" s="213"/>
      <c r="AE83" s="186"/>
      <c r="AF83" s="212"/>
      <c r="AG83" s="186"/>
      <c r="AH83" s="213"/>
      <c r="AI83" s="186"/>
      <c r="AJ83" s="212"/>
      <c r="AK83" s="186"/>
      <c r="AL83" s="213"/>
      <c r="AM83" s="186"/>
      <c r="AN83" s="212"/>
      <c r="AO83" s="186">
        <v>31</v>
      </c>
      <c r="AP83" s="213">
        <v>11344.08</v>
      </c>
      <c r="AQ83" s="186"/>
      <c r="AR83" s="212"/>
      <c r="AS83" s="186">
        <v>23</v>
      </c>
      <c r="AT83" s="213">
        <v>10126.75</v>
      </c>
      <c r="AU83" s="186"/>
      <c r="AV83" s="212"/>
      <c r="AW83" s="186">
        <v>43</v>
      </c>
      <c r="AX83" s="213">
        <v>12391.94</v>
      </c>
      <c r="AY83" s="186"/>
      <c r="AZ83" s="212"/>
      <c r="BA83" s="186">
        <v>5</v>
      </c>
      <c r="BB83" s="213">
        <v>6648.7999999999993</v>
      </c>
      <c r="BC83" s="186"/>
      <c r="BD83" s="212"/>
      <c r="BE83" s="186"/>
      <c r="BF83" s="213"/>
      <c r="BG83" s="186"/>
      <c r="BH83" s="212"/>
      <c r="BI83" s="186"/>
      <c r="BJ83" s="213"/>
      <c r="BK83" s="186"/>
      <c r="BL83" s="212"/>
      <c r="BM83" s="186">
        <v>41</v>
      </c>
      <c r="BN83" s="213">
        <v>11146.38</v>
      </c>
      <c r="BO83" s="186"/>
      <c r="BP83" s="212"/>
      <c r="BQ83" s="186">
        <v>6</v>
      </c>
      <c r="BR83" s="213">
        <v>2733.49</v>
      </c>
      <c r="BS83" s="186"/>
      <c r="BT83" s="212"/>
      <c r="BU83" s="186"/>
      <c r="BV83" s="213"/>
      <c r="BW83" s="186"/>
      <c r="BX83" s="212"/>
      <c r="BY83" s="186">
        <v>1</v>
      </c>
      <c r="BZ83" s="213">
        <v>484.13</v>
      </c>
      <c r="CA83" s="186"/>
      <c r="CB83" s="212"/>
      <c r="CC83" s="186"/>
      <c r="CD83" s="213"/>
      <c r="CE83" s="186"/>
      <c r="CF83" s="212"/>
      <c r="CG83" s="186">
        <v>12</v>
      </c>
      <c r="CH83" s="213">
        <v>7027.2199999999993</v>
      </c>
      <c r="CI83" s="186"/>
      <c r="CJ83" s="212"/>
      <c r="CK83" s="186">
        <v>22</v>
      </c>
      <c r="CL83" s="213">
        <v>14489.450000000003</v>
      </c>
      <c r="CM83" s="186"/>
      <c r="CN83" s="212"/>
      <c r="CO83" s="186">
        <v>13</v>
      </c>
      <c r="CP83" s="213">
        <v>4391.22</v>
      </c>
      <c r="CQ83" s="186"/>
      <c r="CR83" s="212"/>
      <c r="CS83" s="186">
        <v>19</v>
      </c>
      <c r="CT83" s="213">
        <v>23978.76</v>
      </c>
      <c r="CU83" s="186"/>
      <c r="CV83" s="212"/>
      <c r="CW83" s="186">
        <v>4</v>
      </c>
      <c r="CX83" s="213">
        <v>1417.0900000000001</v>
      </c>
      <c r="CY83" s="186"/>
      <c r="CZ83" s="212"/>
      <c r="DA83" s="186">
        <v>1</v>
      </c>
      <c r="DB83" s="213">
        <v>6294.51</v>
      </c>
      <c r="DC83" s="186"/>
      <c r="DD83" s="212"/>
      <c r="DE83" s="186"/>
      <c r="DF83" s="213"/>
      <c r="DG83" s="186"/>
      <c r="DH83" s="212"/>
      <c r="DI83" s="186"/>
      <c r="DJ83" s="213"/>
      <c r="DK83" s="186"/>
      <c r="DL83" s="212"/>
      <c r="DM83" s="186">
        <v>1</v>
      </c>
      <c r="DN83" s="213">
        <v>12589.02</v>
      </c>
      <c r="DO83" s="186"/>
      <c r="DP83" s="212"/>
      <c r="DQ83" s="186"/>
      <c r="DR83" s="213"/>
      <c r="DS83" s="186"/>
      <c r="DT83" s="212"/>
      <c r="DU83" s="186"/>
      <c r="DV83" s="213"/>
      <c r="DW83" s="186"/>
      <c r="DX83" s="212"/>
      <c r="DY83" s="186"/>
      <c r="DZ83" s="213"/>
      <c r="EA83" s="186"/>
      <c r="EB83" s="212"/>
      <c r="EC83" s="186"/>
      <c r="ED83" s="213"/>
      <c r="EE83" s="186"/>
      <c r="EF83" s="212"/>
      <c r="EG83" s="186"/>
      <c r="EH83" s="213"/>
      <c r="EI83" s="186"/>
      <c r="EJ83" s="212"/>
      <c r="EK83" s="186"/>
      <c r="EL83" s="213"/>
      <c r="EM83" s="420"/>
      <c r="EN83" s="421"/>
      <c r="EO83" s="420"/>
      <c r="EP83" s="422"/>
      <c r="EQ83" s="420"/>
      <c r="ER83" s="421"/>
      <c r="ES83" s="420"/>
      <c r="ET83" s="422"/>
      <c r="EU83" s="420"/>
      <c r="EV83" s="421"/>
      <c r="EW83" s="420"/>
      <c r="EX83" s="422"/>
      <c r="EZ83" s="186">
        <f t="shared" si="156"/>
        <v>0</v>
      </c>
      <c r="FA83" s="212">
        <f t="shared" si="156"/>
        <v>0</v>
      </c>
      <c r="FB83" s="186">
        <f t="shared" si="157"/>
        <v>202</v>
      </c>
      <c r="FC83" s="213">
        <f t="shared" si="157"/>
        <v>64422.96</v>
      </c>
      <c r="FD83" s="179"/>
      <c r="FE83" s="186">
        <f t="shared" si="158"/>
        <v>0</v>
      </c>
      <c r="FF83" s="212">
        <f t="shared" si="158"/>
        <v>0</v>
      </c>
      <c r="FG83" s="186">
        <f t="shared" si="159"/>
        <v>119</v>
      </c>
      <c r="FH83" s="213">
        <f t="shared" si="159"/>
        <v>70899.45</v>
      </c>
      <c r="FI83" s="179"/>
      <c r="FJ83" s="186">
        <f t="shared" si="160"/>
        <v>0</v>
      </c>
      <c r="FK83" s="212">
        <f t="shared" si="161"/>
        <v>0</v>
      </c>
      <c r="FL83" s="186">
        <f t="shared" si="162"/>
        <v>6</v>
      </c>
      <c r="FM83" s="213">
        <f t="shared" si="162"/>
        <v>20300.620000000003</v>
      </c>
    </row>
    <row r="84" spans="1:169" ht="15" outlineLevel="1" x14ac:dyDescent="0.25">
      <c r="B84" s="67" t="s">
        <v>188</v>
      </c>
      <c r="C84" s="186"/>
      <c r="D84" s="212"/>
      <c r="E84" s="186">
        <v>2</v>
      </c>
      <c r="F84" s="213">
        <v>642.46</v>
      </c>
      <c r="G84" s="186"/>
      <c r="H84" s="212"/>
      <c r="I84" s="186">
        <v>12</v>
      </c>
      <c r="J84" s="213">
        <v>39806.9</v>
      </c>
      <c r="K84" s="186"/>
      <c r="L84" s="212"/>
      <c r="M84" s="186">
        <v>2</v>
      </c>
      <c r="N84" s="213">
        <v>11712.92</v>
      </c>
      <c r="O84" s="186"/>
      <c r="P84" s="212"/>
      <c r="Q84" s="186"/>
      <c r="R84" s="213"/>
      <c r="S84" s="186"/>
      <c r="T84" s="212"/>
      <c r="U84" s="186"/>
      <c r="V84" s="213"/>
      <c r="W84" s="186"/>
      <c r="X84" s="212"/>
      <c r="Y84" s="186"/>
      <c r="Z84" s="213"/>
      <c r="AA84" s="186"/>
      <c r="AB84" s="212"/>
      <c r="AC84" s="186"/>
      <c r="AD84" s="213"/>
      <c r="AE84" s="186"/>
      <c r="AF84" s="212"/>
      <c r="AG84" s="186"/>
      <c r="AH84" s="213"/>
      <c r="AI84" s="186"/>
      <c r="AJ84" s="212"/>
      <c r="AK84" s="186"/>
      <c r="AL84" s="213"/>
      <c r="AM84" s="186"/>
      <c r="AN84" s="212"/>
      <c r="AO84" s="186">
        <v>14</v>
      </c>
      <c r="AP84" s="213">
        <v>100271</v>
      </c>
      <c r="AQ84" s="186"/>
      <c r="AR84" s="212"/>
      <c r="AS84" s="186">
        <v>11</v>
      </c>
      <c r="AT84" s="213">
        <v>79896</v>
      </c>
      <c r="AU84" s="186"/>
      <c r="AV84" s="212"/>
      <c r="AW84" s="186">
        <v>13</v>
      </c>
      <c r="AX84" s="213">
        <v>43220</v>
      </c>
      <c r="AY84" s="186"/>
      <c r="AZ84" s="212"/>
      <c r="BA84" s="186">
        <v>1</v>
      </c>
      <c r="BB84" s="213">
        <v>2259</v>
      </c>
      <c r="BC84" s="186"/>
      <c r="BD84" s="212"/>
      <c r="BE84" s="186">
        <v>3</v>
      </c>
      <c r="BF84" s="213">
        <v>1694.83</v>
      </c>
      <c r="BG84" s="186"/>
      <c r="BH84" s="212"/>
      <c r="BI84" s="186">
        <v>6</v>
      </c>
      <c r="BJ84" s="213">
        <v>13758</v>
      </c>
      <c r="BK84" s="186"/>
      <c r="BL84" s="212"/>
      <c r="BM84" s="186">
        <v>8</v>
      </c>
      <c r="BN84" s="213">
        <v>37170</v>
      </c>
      <c r="BO84" s="186"/>
      <c r="BP84" s="212"/>
      <c r="BQ84" s="186">
        <v>1</v>
      </c>
      <c r="BR84" s="213">
        <v>28591</v>
      </c>
      <c r="BS84" s="186"/>
      <c r="BT84" s="212"/>
      <c r="BU84" s="186">
        <v>1</v>
      </c>
      <c r="BV84" s="213">
        <v>32250</v>
      </c>
      <c r="BW84" s="186"/>
      <c r="BX84" s="212"/>
      <c r="BY84" s="186"/>
      <c r="BZ84" s="213"/>
      <c r="CA84" s="186"/>
      <c r="CB84" s="212"/>
      <c r="CC84" s="186"/>
      <c r="CD84" s="213"/>
      <c r="CE84" s="186"/>
      <c r="CF84" s="212"/>
      <c r="CG84" s="186">
        <v>30</v>
      </c>
      <c r="CH84" s="213">
        <v>47547</v>
      </c>
      <c r="CI84" s="186"/>
      <c r="CJ84" s="212"/>
      <c r="CK84" s="186">
        <v>1</v>
      </c>
      <c r="CL84" s="213">
        <v>2000</v>
      </c>
      <c r="CM84" s="186"/>
      <c r="CN84" s="212"/>
      <c r="CO84" s="186">
        <v>3</v>
      </c>
      <c r="CP84" s="213">
        <v>12176</v>
      </c>
      <c r="CQ84" s="186"/>
      <c r="CR84" s="212"/>
      <c r="CS84" s="186">
        <v>1</v>
      </c>
      <c r="CT84" s="213">
        <v>3000</v>
      </c>
      <c r="CU84" s="186"/>
      <c r="CV84" s="212"/>
      <c r="CW84" s="186"/>
      <c r="CX84" s="213"/>
      <c r="CY84" s="186"/>
      <c r="CZ84" s="212"/>
      <c r="DA84" s="186"/>
      <c r="DB84" s="213"/>
      <c r="DC84" s="186"/>
      <c r="DD84" s="212"/>
      <c r="DE84" s="186"/>
      <c r="DF84" s="213"/>
      <c r="DG84" s="186"/>
      <c r="DH84" s="212"/>
      <c r="DI84" s="186"/>
      <c r="DJ84" s="213"/>
      <c r="DK84" s="186"/>
      <c r="DL84" s="212"/>
      <c r="DM84" s="186"/>
      <c r="DN84" s="213"/>
      <c r="DO84" s="186"/>
      <c r="DP84" s="212"/>
      <c r="DQ84" s="186"/>
      <c r="DR84" s="213"/>
      <c r="DS84" s="186"/>
      <c r="DT84" s="212"/>
      <c r="DU84" s="186"/>
      <c r="DV84" s="213"/>
      <c r="DW84" s="186"/>
      <c r="DX84" s="212"/>
      <c r="DY84" s="186"/>
      <c r="DZ84" s="213"/>
      <c r="EA84" s="186"/>
      <c r="EB84" s="212"/>
      <c r="EC84" s="186"/>
      <c r="ED84" s="213"/>
      <c r="EE84" s="186"/>
      <c r="EF84" s="212"/>
      <c r="EG84" s="186"/>
      <c r="EH84" s="213"/>
      <c r="EI84" s="186"/>
      <c r="EJ84" s="212"/>
      <c r="EK84" s="186"/>
      <c r="EL84" s="213"/>
      <c r="EM84" s="420"/>
      <c r="EN84" s="421"/>
      <c r="EO84" s="420"/>
      <c r="EP84" s="422"/>
      <c r="EQ84" s="420"/>
      <c r="ER84" s="421"/>
      <c r="ES84" s="420"/>
      <c r="ET84" s="422"/>
      <c r="EU84" s="420"/>
      <c r="EV84" s="421"/>
      <c r="EW84" s="420"/>
      <c r="EX84" s="422"/>
      <c r="EZ84" s="186">
        <f t="shared" si="156"/>
        <v>0</v>
      </c>
      <c r="FA84" s="212">
        <f t="shared" si="156"/>
        <v>0</v>
      </c>
      <c r="FB84" s="186">
        <f t="shared" si="157"/>
        <v>54</v>
      </c>
      <c r="FC84" s="213">
        <f t="shared" si="157"/>
        <v>275549.28000000003</v>
      </c>
      <c r="FE84" s="186">
        <f t="shared" si="158"/>
        <v>0</v>
      </c>
      <c r="FF84" s="212">
        <f t="shared" si="158"/>
        <v>0</v>
      </c>
      <c r="FG84" s="186">
        <f t="shared" si="159"/>
        <v>55</v>
      </c>
      <c r="FH84" s="213">
        <f t="shared" si="159"/>
        <v>180445.83000000002</v>
      </c>
      <c r="FJ84" s="186">
        <f t="shared" si="160"/>
        <v>0</v>
      </c>
      <c r="FK84" s="212">
        <f t="shared" si="161"/>
        <v>0</v>
      </c>
      <c r="FL84" s="186">
        <f t="shared" si="162"/>
        <v>0</v>
      </c>
      <c r="FM84" s="213">
        <f t="shared" si="162"/>
        <v>0</v>
      </c>
    </row>
    <row r="85" spans="1:169" x14ac:dyDescent="0.2">
      <c r="A85" s="189" t="s">
        <v>193</v>
      </c>
      <c r="B85" s="189"/>
      <c r="C85" s="188">
        <f>+C77+C78+C79+C82</f>
        <v>34740</v>
      </c>
      <c r="D85" s="216">
        <f t="shared" ref="D85:BO85" si="163">+D77+D78+D79+D82</f>
        <v>314575544.63000154</v>
      </c>
      <c r="E85" s="188">
        <f t="shared" si="163"/>
        <v>45</v>
      </c>
      <c r="F85" s="216">
        <f t="shared" si="163"/>
        <v>23064.09</v>
      </c>
      <c r="G85" s="188">
        <f t="shared" si="163"/>
        <v>23923</v>
      </c>
      <c r="H85" s="216">
        <f t="shared" si="163"/>
        <v>316514425.2100004</v>
      </c>
      <c r="I85" s="188">
        <f t="shared" si="163"/>
        <v>62</v>
      </c>
      <c r="J85" s="216">
        <f t="shared" si="163"/>
        <v>65242.25</v>
      </c>
      <c r="K85" s="188">
        <f t="shared" si="163"/>
        <v>24592</v>
      </c>
      <c r="L85" s="216">
        <f t="shared" si="163"/>
        <v>330461831.83000016</v>
      </c>
      <c r="M85" s="188">
        <f t="shared" si="163"/>
        <v>39</v>
      </c>
      <c r="N85" s="216">
        <f t="shared" si="163"/>
        <v>28638.81</v>
      </c>
      <c r="O85" s="188">
        <f t="shared" si="163"/>
        <v>24895</v>
      </c>
      <c r="P85" s="216">
        <f t="shared" si="163"/>
        <v>328193867.8100006</v>
      </c>
      <c r="Q85" s="188">
        <f t="shared" si="163"/>
        <v>16</v>
      </c>
      <c r="R85" s="216">
        <f t="shared" si="163"/>
        <v>5843.43</v>
      </c>
      <c r="S85" s="188">
        <f t="shared" si="163"/>
        <v>668</v>
      </c>
      <c r="T85" s="216">
        <f t="shared" si="163"/>
        <v>2870479.21</v>
      </c>
      <c r="U85" s="188">
        <f t="shared" si="163"/>
        <v>6</v>
      </c>
      <c r="V85" s="216">
        <f t="shared" si="163"/>
        <v>9384</v>
      </c>
      <c r="W85" s="188">
        <f t="shared" si="163"/>
        <v>1111</v>
      </c>
      <c r="X85" s="216">
        <f t="shared" si="163"/>
        <v>4641881.3200000012</v>
      </c>
      <c r="Y85" s="188">
        <f t="shared" si="163"/>
        <v>3</v>
      </c>
      <c r="Z85" s="216">
        <f t="shared" si="163"/>
        <v>600</v>
      </c>
      <c r="AA85" s="188">
        <f t="shared" si="163"/>
        <v>1481</v>
      </c>
      <c r="AB85" s="216">
        <f t="shared" si="163"/>
        <v>5908462.9100000011</v>
      </c>
      <c r="AC85" s="188">
        <f t="shared" si="163"/>
        <v>16</v>
      </c>
      <c r="AD85" s="216">
        <f t="shared" si="163"/>
        <v>29629</v>
      </c>
      <c r="AE85" s="188">
        <f t="shared" si="163"/>
        <v>1885</v>
      </c>
      <c r="AF85" s="216">
        <f t="shared" si="163"/>
        <v>7488434.2299999949</v>
      </c>
      <c r="AG85" s="188">
        <f t="shared" si="163"/>
        <v>4</v>
      </c>
      <c r="AH85" s="216">
        <f t="shared" si="163"/>
        <v>7740</v>
      </c>
      <c r="AI85" s="188">
        <f t="shared" si="163"/>
        <v>44300</v>
      </c>
      <c r="AJ85" s="216">
        <f t="shared" si="163"/>
        <v>305802759.1899969</v>
      </c>
      <c r="AK85" s="188">
        <f t="shared" si="163"/>
        <v>6</v>
      </c>
      <c r="AL85" s="216">
        <f t="shared" si="163"/>
        <v>7832</v>
      </c>
      <c r="AM85" s="188">
        <f t="shared" si="163"/>
        <v>44291</v>
      </c>
      <c r="AN85" s="216">
        <f t="shared" si="163"/>
        <v>305773223.73999697</v>
      </c>
      <c r="AO85" s="188">
        <f t="shared" si="163"/>
        <v>63</v>
      </c>
      <c r="AP85" s="216">
        <f t="shared" si="163"/>
        <v>135629.08000000002</v>
      </c>
      <c r="AQ85" s="188">
        <f t="shared" si="163"/>
        <v>45161</v>
      </c>
      <c r="AR85" s="216">
        <f t="shared" si="163"/>
        <v>373498670.17000198</v>
      </c>
      <c r="AS85" s="188">
        <f t="shared" si="163"/>
        <v>37</v>
      </c>
      <c r="AT85" s="216">
        <f t="shared" si="163"/>
        <v>93942.75</v>
      </c>
      <c r="AU85" s="188">
        <f t="shared" si="163"/>
        <v>46071</v>
      </c>
      <c r="AV85" s="216">
        <f t="shared" si="163"/>
        <v>400689005.33999705</v>
      </c>
      <c r="AW85" s="188">
        <f t="shared" si="163"/>
        <v>56</v>
      </c>
      <c r="AX85" s="216">
        <f t="shared" si="163"/>
        <v>55611.94</v>
      </c>
      <c r="AY85" s="188">
        <f t="shared" si="163"/>
        <v>39942</v>
      </c>
      <c r="AZ85" s="216">
        <f t="shared" si="163"/>
        <v>281262903.07999998</v>
      </c>
      <c r="BA85" s="188">
        <f t="shared" si="163"/>
        <v>10</v>
      </c>
      <c r="BB85" s="216">
        <f t="shared" si="163"/>
        <v>15322.8</v>
      </c>
      <c r="BC85" s="188">
        <f t="shared" si="163"/>
        <v>39940</v>
      </c>
      <c r="BD85" s="216">
        <f t="shared" si="163"/>
        <v>281192281.33000004</v>
      </c>
      <c r="BE85" s="188">
        <f t="shared" si="163"/>
        <v>17</v>
      </c>
      <c r="BF85" s="216">
        <f t="shared" si="163"/>
        <v>61639.83</v>
      </c>
      <c r="BG85" s="188">
        <f t="shared" si="163"/>
        <v>31000</v>
      </c>
      <c r="BH85" s="216">
        <f t="shared" si="163"/>
        <v>252942659.26000103</v>
      </c>
      <c r="BI85" s="188">
        <f t="shared" si="163"/>
        <v>51</v>
      </c>
      <c r="BJ85" s="216">
        <f t="shared" si="163"/>
        <v>104071</v>
      </c>
      <c r="BK85" s="188">
        <f t="shared" si="163"/>
        <v>33362</v>
      </c>
      <c r="BL85" s="216">
        <f t="shared" si="163"/>
        <v>286226810.8200016</v>
      </c>
      <c r="BM85" s="188">
        <f t="shared" si="163"/>
        <v>139</v>
      </c>
      <c r="BN85" s="216">
        <f t="shared" si="163"/>
        <v>225558.03</v>
      </c>
      <c r="BO85" s="188">
        <f t="shared" si="163"/>
        <v>29987</v>
      </c>
      <c r="BP85" s="216">
        <f t="shared" ref="BP85:EA85" si="164">+BP77+BP78+BP79+BP82</f>
        <v>203727896.35000062</v>
      </c>
      <c r="BQ85" s="188">
        <f t="shared" si="164"/>
        <v>55</v>
      </c>
      <c r="BR85" s="216">
        <f t="shared" si="164"/>
        <v>116077.48999999999</v>
      </c>
      <c r="BS85" s="188">
        <f t="shared" si="164"/>
        <v>29982</v>
      </c>
      <c r="BT85" s="216">
        <f t="shared" si="164"/>
        <v>203735442.65000066</v>
      </c>
      <c r="BU85" s="188">
        <f t="shared" si="164"/>
        <v>74</v>
      </c>
      <c r="BV85" s="216">
        <f t="shared" si="164"/>
        <v>116832</v>
      </c>
      <c r="BW85" s="188">
        <f t="shared" si="164"/>
        <v>40002</v>
      </c>
      <c r="BX85" s="216">
        <f t="shared" si="164"/>
        <v>275746503.64000016</v>
      </c>
      <c r="BY85" s="188">
        <f t="shared" si="164"/>
        <v>26</v>
      </c>
      <c r="BZ85" s="216">
        <f t="shared" si="164"/>
        <v>49924.57</v>
      </c>
      <c r="CA85" s="188">
        <f t="shared" si="164"/>
        <v>59690</v>
      </c>
      <c r="CB85" s="216">
        <f t="shared" si="164"/>
        <v>416286848.5</v>
      </c>
      <c r="CC85" s="188">
        <f t="shared" si="164"/>
        <v>35</v>
      </c>
      <c r="CD85" s="216">
        <f t="shared" si="164"/>
        <v>77026</v>
      </c>
      <c r="CE85" s="188">
        <f t="shared" si="164"/>
        <v>60624</v>
      </c>
      <c r="CF85" s="216">
        <f t="shared" si="164"/>
        <v>437408527.56999999</v>
      </c>
      <c r="CG85" s="188">
        <f t="shared" si="164"/>
        <v>70</v>
      </c>
      <c r="CH85" s="216">
        <f t="shared" si="164"/>
        <v>94437.22</v>
      </c>
      <c r="CI85" s="188">
        <f t="shared" si="164"/>
        <v>60612</v>
      </c>
      <c r="CJ85" s="216">
        <f t="shared" si="164"/>
        <v>437091040.18000001</v>
      </c>
      <c r="CK85" s="188">
        <f t="shared" si="164"/>
        <v>30</v>
      </c>
      <c r="CL85" s="216">
        <f t="shared" si="164"/>
        <v>33869.450000000004</v>
      </c>
      <c r="CM85" s="188">
        <f t="shared" si="164"/>
        <v>60601</v>
      </c>
      <c r="CN85" s="216">
        <f t="shared" si="164"/>
        <v>436530667.45999998</v>
      </c>
      <c r="CO85" s="188">
        <f t="shared" si="164"/>
        <v>19</v>
      </c>
      <c r="CP85" s="216">
        <f t="shared" si="164"/>
        <v>31125.22</v>
      </c>
      <c r="CQ85" s="188">
        <f t="shared" si="164"/>
        <v>60585</v>
      </c>
      <c r="CR85" s="216">
        <f t="shared" si="164"/>
        <v>436133152.67000002</v>
      </c>
      <c r="CS85" s="188">
        <f t="shared" si="164"/>
        <v>28</v>
      </c>
      <c r="CT85" s="216">
        <f t="shared" si="164"/>
        <v>53678.479999999996</v>
      </c>
      <c r="CU85" s="188">
        <f t="shared" si="164"/>
        <v>52033</v>
      </c>
      <c r="CV85" s="216">
        <f t="shared" si="164"/>
        <v>321911833.06000119</v>
      </c>
      <c r="CW85" s="188">
        <f t="shared" si="164"/>
        <v>47</v>
      </c>
      <c r="CX85" s="216">
        <f t="shared" si="164"/>
        <v>55580.119999999995</v>
      </c>
      <c r="CY85" s="188">
        <f t="shared" si="164"/>
        <v>51988</v>
      </c>
      <c r="CZ85" s="216">
        <f t="shared" si="164"/>
        <v>321805723.32000136</v>
      </c>
      <c r="DA85" s="188">
        <f t="shared" si="164"/>
        <v>24</v>
      </c>
      <c r="DB85" s="216">
        <f t="shared" si="164"/>
        <v>53535.51</v>
      </c>
      <c r="DC85" s="188">
        <f t="shared" si="164"/>
        <v>51954</v>
      </c>
      <c r="DD85" s="216">
        <f t="shared" si="164"/>
        <v>321720245.90000123</v>
      </c>
      <c r="DE85" s="188">
        <f t="shared" si="164"/>
        <v>31</v>
      </c>
      <c r="DF85" s="216">
        <f t="shared" si="164"/>
        <v>62361.43</v>
      </c>
      <c r="DG85" s="188">
        <f t="shared" si="164"/>
        <v>26801</v>
      </c>
      <c r="DH85" s="216">
        <f t="shared" si="164"/>
        <v>181379467.30999997</v>
      </c>
      <c r="DI85" s="188">
        <f t="shared" si="164"/>
        <v>11</v>
      </c>
      <c r="DJ85" s="216">
        <f t="shared" si="164"/>
        <v>17754</v>
      </c>
      <c r="DK85" s="188">
        <f t="shared" si="164"/>
        <v>26800</v>
      </c>
      <c r="DL85" s="216">
        <f t="shared" si="164"/>
        <v>181364325.68999997</v>
      </c>
      <c r="DM85" s="188">
        <f t="shared" si="164"/>
        <v>19</v>
      </c>
      <c r="DN85" s="216">
        <f t="shared" si="164"/>
        <v>35893.020000000004</v>
      </c>
      <c r="DO85" s="188">
        <f t="shared" si="164"/>
        <v>30806</v>
      </c>
      <c r="DP85" s="216">
        <f t="shared" si="164"/>
        <v>151558436.14999971</v>
      </c>
      <c r="DQ85" s="188">
        <f t="shared" si="164"/>
        <v>161</v>
      </c>
      <c r="DR85" s="216">
        <f t="shared" si="164"/>
        <v>307298.56</v>
      </c>
      <c r="DS85" s="188">
        <f t="shared" si="164"/>
        <v>35054</v>
      </c>
      <c r="DT85" s="216">
        <f t="shared" si="164"/>
        <v>135454994.13999993</v>
      </c>
      <c r="DU85" s="188">
        <f t="shared" si="164"/>
        <v>266</v>
      </c>
      <c r="DV85" s="216">
        <f t="shared" si="164"/>
        <v>531461.89</v>
      </c>
      <c r="DW85" s="188">
        <f t="shared" si="164"/>
        <v>35501</v>
      </c>
      <c r="DX85" s="216">
        <f t="shared" si="164"/>
        <v>136279507.7900002</v>
      </c>
      <c r="DY85" s="188">
        <f t="shared" si="164"/>
        <v>225</v>
      </c>
      <c r="DZ85" s="216">
        <f t="shared" si="164"/>
        <v>389246.6</v>
      </c>
      <c r="EA85" s="188">
        <f t="shared" si="164"/>
        <v>37265</v>
      </c>
      <c r="EB85" s="216">
        <f t="shared" ref="EB85:ET85" si="165">+EB77+EB78+EB79+EB82</f>
        <v>159044472.91999999</v>
      </c>
      <c r="EC85" s="188">
        <f t="shared" si="165"/>
        <v>77</v>
      </c>
      <c r="ED85" s="216">
        <f t="shared" si="165"/>
        <v>124656.42</v>
      </c>
      <c r="EE85" s="188">
        <f t="shared" si="165"/>
        <v>24642</v>
      </c>
      <c r="EF85" s="216">
        <f t="shared" si="165"/>
        <v>110209433.82999998</v>
      </c>
      <c r="EG85" s="188">
        <f t="shared" si="165"/>
        <v>135</v>
      </c>
      <c r="EH85" s="216">
        <f t="shared" si="165"/>
        <v>215303.97999999998</v>
      </c>
      <c r="EI85" s="188">
        <f t="shared" si="165"/>
        <v>24834</v>
      </c>
      <c r="EJ85" s="216">
        <f t="shared" si="165"/>
        <v>111327427.03999993</v>
      </c>
      <c r="EK85" s="188">
        <f t="shared" si="165"/>
        <v>105</v>
      </c>
      <c r="EL85" s="216">
        <f t="shared" si="165"/>
        <v>194056.09</v>
      </c>
      <c r="EM85" s="188">
        <f t="shared" si="165"/>
        <v>24762</v>
      </c>
      <c r="EN85" s="216">
        <f t="shared" si="165"/>
        <v>110701533.9799998</v>
      </c>
      <c r="EO85" s="188">
        <f t="shared" si="165"/>
        <v>53</v>
      </c>
      <c r="EP85" s="216">
        <f t="shared" si="165"/>
        <v>78251.16</v>
      </c>
      <c r="EQ85" s="188">
        <f t="shared" si="165"/>
        <v>52388</v>
      </c>
      <c r="ER85" s="216">
        <f t="shared" si="165"/>
        <v>366229916.40000027</v>
      </c>
      <c r="ES85" s="188">
        <f t="shared" si="165"/>
        <v>68</v>
      </c>
      <c r="ET85" s="216">
        <f t="shared" si="165"/>
        <v>123818</v>
      </c>
      <c r="EU85" s="188">
        <f t="shared" ref="EU85:EX85" si="166">+EU77+EU78+EU79+EU82</f>
        <v>51559</v>
      </c>
      <c r="EV85" s="216">
        <f t="shared" si="166"/>
        <v>363251482.52999991</v>
      </c>
      <c r="EW85" s="188">
        <f t="shared" si="166"/>
        <v>44</v>
      </c>
      <c r="EX85" s="216">
        <f t="shared" si="166"/>
        <v>75458.320000000007</v>
      </c>
      <c r="EZ85" s="188">
        <f>SUM(EZ77,EZ78,EZ79,EZ82)</f>
        <v>24426.5</v>
      </c>
      <c r="FA85" s="216">
        <f>SUM(FA77,FA78,FA79,FA82)</f>
        <v>224701548.79916629</v>
      </c>
      <c r="FB85" s="188">
        <f>SUM(FB77,FB78,FB79,FB82)</f>
        <v>353</v>
      </c>
      <c r="FC85" s="216">
        <f>SUM(FC77,FC78,FC79,FC82)</f>
        <v>463157.35</v>
      </c>
      <c r="FE85" s="188">
        <f>SUM(FE77,FE78,FE79,FE82)</f>
        <v>45527.250000000007</v>
      </c>
      <c r="FF85" s="216">
        <f>SUM(FF77,FF78,FF79,FF82)</f>
        <v>329023727.79250032</v>
      </c>
      <c r="FG85" s="188">
        <f>SUM(FG77,FG78,FG79,FG82)</f>
        <v>554</v>
      </c>
      <c r="FH85" s="216">
        <f>SUM(FH77,FH78,FH79,FH82)</f>
        <v>979562.09</v>
      </c>
      <c r="FJ85" s="188">
        <f>SUM(FJ77,FJ78,FJ79,FJ82)</f>
        <v>42244</v>
      </c>
      <c r="FK85" s="216">
        <f>SUM(FK77,FK78,FK79,FK82)</f>
        <v>224275740.1130003</v>
      </c>
      <c r="FL85" s="188">
        <f>SUM(FL77,FL78,FL79,FL82)</f>
        <v>1154</v>
      </c>
      <c r="FM85" s="216">
        <f>SUM(FM77,FM78,FM79,FM82)</f>
        <v>2065398.7799999998</v>
      </c>
    </row>
    <row r="86" spans="1:169" ht="15" outlineLevel="1" x14ac:dyDescent="0.25">
      <c r="A86" s="67" t="s">
        <v>229</v>
      </c>
      <c r="B86" s="67" t="s">
        <v>50</v>
      </c>
      <c r="C86" s="186"/>
      <c r="D86" s="212"/>
      <c r="E86" s="186"/>
      <c r="F86" s="213"/>
      <c r="G86" s="186"/>
      <c r="H86" s="212"/>
      <c r="I86" s="186"/>
      <c r="J86" s="213"/>
      <c r="K86" s="186"/>
      <c r="L86" s="212"/>
      <c r="M86" s="186"/>
      <c r="N86" s="213"/>
      <c r="O86" s="186"/>
      <c r="P86" s="212"/>
      <c r="Q86" s="186"/>
      <c r="R86" s="213"/>
      <c r="S86" s="186"/>
      <c r="T86" s="212"/>
      <c r="U86" s="186"/>
      <c r="V86" s="213"/>
      <c r="W86" s="186"/>
      <c r="X86" s="212"/>
      <c r="Y86" s="186"/>
      <c r="Z86" s="213"/>
      <c r="AA86" s="186"/>
      <c r="AB86" s="212"/>
      <c r="AC86" s="186"/>
      <c r="AD86" s="213"/>
      <c r="AE86" s="186"/>
      <c r="AF86" s="212"/>
      <c r="AG86" s="186"/>
      <c r="AH86" s="213"/>
      <c r="AI86" s="186"/>
      <c r="AJ86" s="212"/>
      <c r="AK86" s="186"/>
      <c r="AL86" s="213"/>
      <c r="AM86" s="186"/>
      <c r="AN86" s="212"/>
      <c r="AO86" s="186"/>
      <c r="AP86" s="213"/>
      <c r="AQ86" s="186"/>
      <c r="AR86" s="212"/>
      <c r="AS86" s="186"/>
      <c r="AT86" s="213"/>
      <c r="AU86" s="186"/>
      <c r="AV86" s="212"/>
      <c r="AW86" s="186"/>
      <c r="AX86" s="213"/>
      <c r="AY86" s="186"/>
      <c r="AZ86" s="212"/>
      <c r="BA86" s="186"/>
      <c r="BB86" s="213"/>
      <c r="BC86" s="186"/>
      <c r="BD86" s="212"/>
      <c r="BE86" s="186"/>
      <c r="BF86" s="213"/>
      <c r="BG86" s="186"/>
      <c r="BH86" s="212"/>
      <c r="BI86" s="186"/>
      <c r="BJ86" s="213"/>
      <c r="BK86" s="186"/>
      <c r="BL86" s="212"/>
      <c r="BM86" s="186"/>
      <c r="BN86" s="213"/>
      <c r="BO86" s="186"/>
      <c r="BP86" s="212"/>
      <c r="BQ86" s="186"/>
      <c r="BR86" s="213"/>
      <c r="BS86" s="186"/>
      <c r="BT86" s="212"/>
      <c r="BU86" s="186"/>
      <c r="BV86" s="213"/>
      <c r="BW86" s="186"/>
      <c r="BX86" s="212"/>
      <c r="BY86" s="186"/>
      <c r="BZ86" s="213"/>
      <c r="CA86" s="186"/>
      <c r="CB86" s="212"/>
      <c r="CC86" s="186"/>
      <c r="CD86" s="213"/>
      <c r="CE86" s="186"/>
      <c r="CF86" s="212"/>
      <c r="CG86" s="186"/>
      <c r="CH86" s="213"/>
      <c r="CI86" s="186"/>
      <c r="CJ86" s="212"/>
      <c r="CK86" s="186"/>
      <c r="CL86" s="213"/>
      <c r="CM86" s="186"/>
      <c r="CN86" s="212"/>
      <c r="CO86" s="186"/>
      <c r="CP86" s="213"/>
      <c r="CQ86" s="186"/>
      <c r="CR86" s="212"/>
      <c r="CS86" s="186"/>
      <c r="CT86" s="213"/>
      <c r="CU86" s="186"/>
      <c r="CV86" s="212"/>
      <c r="CW86" s="186"/>
      <c r="CX86" s="213"/>
      <c r="CY86" s="186"/>
      <c r="CZ86" s="212"/>
      <c r="DA86" s="186"/>
      <c r="DB86" s="213"/>
      <c r="DC86" s="186"/>
      <c r="DD86" s="212"/>
      <c r="DE86" s="186"/>
      <c r="DF86" s="213"/>
      <c r="DG86" s="186"/>
      <c r="DH86" s="212"/>
      <c r="DI86" s="186"/>
      <c r="DJ86" s="213"/>
      <c r="DK86" s="186"/>
      <c r="DL86" s="212"/>
      <c r="DM86" s="186"/>
      <c r="DN86" s="213"/>
      <c r="DO86" s="186"/>
      <c r="DP86" s="212"/>
      <c r="DQ86" s="186"/>
      <c r="DR86" s="213"/>
      <c r="DS86" s="186"/>
      <c r="DT86" s="212"/>
      <c r="DU86" s="186"/>
      <c r="DV86" s="213"/>
      <c r="DW86" s="186"/>
      <c r="DX86" s="212"/>
      <c r="DY86" s="186"/>
      <c r="DZ86" s="213"/>
      <c r="EA86" s="186"/>
      <c r="EB86" s="212"/>
      <c r="EC86" s="186"/>
      <c r="ED86" s="213"/>
      <c r="EE86" s="186"/>
      <c r="EF86" s="212"/>
      <c r="EG86" s="186"/>
      <c r="EH86" s="213"/>
      <c r="EI86" s="186"/>
      <c r="EJ86" s="212"/>
      <c r="EK86" s="186"/>
      <c r="EL86" s="213"/>
      <c r="EM86" s="420"/>
      <c r="EN86" s="421"/>
      <c r="EO86" s="420"/>
      <c r="EP86" s="422"/>
      <c r="EQ86" s="420"/>
      <c r="ER86" s="421"/>
      <c r="ES86" s="420"/>
      <c r="ET86" s="422"/>
      <c r="EU86" s="420"/>
      <c r="EV86" s="421"/>
      <c r="EW86" s="420"/>
      <c r="EX86" s="422"/>
      <c r="EZ86" s="186">
        <f>SUM(C86,G86,K86,O86,S86,W86,AA86,AE86,AI86,AM86,AQ86,AU86)/12</f>
        <v>0</v>
      </c>
      <c r="FA86" s="212">
        <f>SUM(D86,H86,L86,P86,T86,X86,AB86,AF86,AJ86,AN86,AR86,AV86)/12</f>
        <v>0</v>
      </c>
      <c r="FB86" s="186">
        <f>SUM(E86,I86,M86,Q86,U86,Y86,AC86,AG86,AK86,AO86,AS86,AW86)</f>
        <v>0</v>
      </c>
      <c r="FC86" s="213">
        <f>SUM(F86,J86,N86,R86,V86,Z86,AD86,AH86,AL86,AP86,AT86,AX86)</f>
        <v>0</v>
      </c>
      <c r="FE86" s="186">
        <f>SUM(AY86,BC86,BG86,BK86,BO86,BS86,BW86,CA86,CE86,CI86,CM86,CQ86)/12</f>
        <v>0</v>
      </c>
      <c r="FF86" s="212">
        <f>SUM(AZ86,BD86,BH86,BL86,BP86,BT86,BX86,CB86,CF86,CJ86,CN86,CR86)/12</f>
        <v>0</v>
      </c>
      <c r="FG86" s="186">
        <f>SUM(BA86,BE86,BI86,BM86,BQ86,BU86,BY86,CC86,CG86,CK86,CO86,CS86)</f>
        <v>0</v>
      </c>
      <c r="FH86" s="213">
        <f>SUM(BB86,BF86,BJ86,BN86,BR86,BV86,BZ86,CD86,CH86,CL86,CP86,CT86)</f>
        <v>0</v>
      </c>
      <c r="FJ86" s="186">
        <f t="shared" ref="FJ86:FJ93" si="167">SUM(CU86,CY86,DC86,DG86,DK86,DO86,DS86,DW86,EA86,EE86,EI86,EM86)/10</f>
        <v>0</v>
      </c>
      <c r="FK86" s="212">
        <f t="shared" ref="FK86:FK93" si="168">SUM(CV86,CZ86,DD86,DH86,DL86,DP86,DT86,DX86,EB86,EF86,EJ86,EN86)/10</f>
        <v>0</v>
      </c>
      <c r="FL86" s="186">
        <f>SUM(CW86,DA86,DE86,DI86,DM86,DQ86,DU86,DY86,EC86,EG86,EK86,EO86)</f>
        <v>0</v>
      </c>
      <c r="FM86" s="213">
        <f>SUM(CX86,DB86,DF86,DJ86,DN86,DR86,DV86,DZ86,ED86,EH86,EL86,EP86)</f>
        <v>0</v>
      </c>
    </row>
    <row r="87" spans="1:169" ht="15" outlineLevel="1" x14ac:dyDescent="0.25">
      <c r="B87" s="67" t="s">
        <v>51</v>
      </c>
      <c r="C87" s="186"/>
      <c r="D87" s="212"/>
      <c r="E87" s="186"/>
      <c r="F87" s="213"/>
      <c r="G87" s="186"/>
      <c r="H87" s="212"/>
      <c r="I87" s="186"/>
      <c r="J87" s="213"/>
      <c r="K87" s="186"/>
      <c r="L87" s="212"/>
      <c r="M87" s="186"/>
      <c r="N87" s="213"/>
      <c r="O87" s="186"/>
      <c r="P87" s="212"/>
      <c r="Q87" s="186"/>
      <c r="R87" s="213"/>
      <c r="S87" s="186"/>
      <c r="T87" s="212"/>
      <c r="U87" s="186"/>
      <c r="V87" s="213"/>
      <c r="W87" s="186"/>
      <c r="X87" s="212"/>
      <c r="Y87" s="186"/>
      <c r="Z87" s="213"/>
      <c r="AA87" s="186"/>
      <c r="AB87" s="212"/>
      <c r="AC87" s="186"/>
      <c r="AD87" s="213"/>
      <c r="AE87" s="186"/>
      <c r="AF87" s="212"/>
      <c r="AG87" s="186"/>
      <c r="AH87" s="213"/>
      <c r="AI87" s="186"/>
      <c r="AJ87" s="212"/>
      <c r="AK87" s="186"/>
      <c r="AL87" s="213"/>
      <c r="AM87" s="186"/>
      <c r="AN87" s="212"/>
      <c r="AO87" s="186"/>
      <c r="AP87" s="213"/>
      <c r="AQ87" s="186"/>
      <c r="AR87" s="212"/>
      <c r="AS87" s="186"/>
      <c r="AT87" s="213"/>
      <c r="AU87" s="186"/>
      <c r="AV87" s="212"/>
      <c r="AW87" s="186"/>
      <c r="AX87" s="213"/>
      <c r="AY87" s="186"/>
      <c r="AZ87" s="212"/>
      <c r="BA87" s="186"/>
      <c r="BB87" s="213"/>
      <c r="BC87" s="186"/>
      <c r="BD87" s="212"/>
      <c r="BE87" s="186"/>
      <c r="BF87" s="213"/>
      <c r="BG87" s="186"/>
      <c r="BH87" s="212"/>
      <c r="BI87" s="186"/>
      <c r="BJ87" s="213"/>
      <c r="BK87" s="186"/>
      <c r="BL87" s="212"/>
      <c r="BM87" s="186"/>
      <c r="BN87" s="213"/>
      <c r="BO87" s="186"/>
      <c r="BP87" s="212"/>
      <c r="BQ87" s="186"/>
      <c r="BR87" s="213"/>
      <c r="BS87" s="186"/>
      <c r="BT87" s="212"/>
      <c r="BU87" s="186"/>
      <c r="BV87" s="213"/>
      <c r="BW87" s="186"/>
      <c r="BX87" s="212"/>
      <c r="BY87" s="186"/>
      <c r="BZ87" s="213"/>
      <c r="CA87" s="186"/>
      <c r="CB87" s="212"/>
      <c r="CC87" s="186"/>
      <c r="CD87" s="213"/>
      <c r="CE87" s="186"/>
      <c r="CF87" s="212"/>
      <c r="CG87" s="186"/>
      <c r="CH87" s="213"/>
      <c r="CI87" s="186"/>
      <c r="CJ87" s="212"/>
      <c r="CK87" s="186"/>
      <c r="CL87" s="213"/>
      <c r="CM87" s="186"/>
      <c r="CN87" s="212"/>
      <c r="CO87" s="186"/>
      <c r="CP87" s="213"/>
      <c r="CQ87" s="186"/>
      <c r="CR87" s="212"/>
      <c r="CS87" s="186"/>
      <c r="CT87" s="213"/>
      <c r="CU87" s="186"/>
      <c r="CV87" s="212"/>
      <c r="CW87" s="186"/>
      <c r="CX87" s="213"/>
      <c r="CY87" s="186"/>
      <c r="CZ87" s="212"/>
      <c r="DA87" s="186"/>
      <c r="DB87" s="213"/>
      <c r="DC87" s="186"/>
      <c r="DD87" s="212"/>
      <c r="DE87" s="186"/>
      <c r="DF87" s="213"/>
      <c r="DG87" s="186"/>
      <c r="DH87" s="212"/>
      <c r="DI87" s="186"/>
      <c r="DJ87" s="213"/>
      <c r="DK87" s="186"/>
      <c r="DL87" s="212"/>
      <c r="DM87" s="186"/>
      <c r="DN87" s="213"/>
      <c r="DO87" s="186"/>
      <c r="DP87" s="212"/>
      <c r="DQ87" s="186"/>
      <c r="DR87" s="213"/>
      <c r="DS87" s="186"/>
      <c r="DT87" s="212"/>
      <c r="DU87" s="186"/>
      <c r="DV87" s="213"/>
      <c r="DW87" s="186"/>
      <c r="DX87" s="212"/>
      <c r="DY87" s="186"/>
      <c r="DZ87" s="213"/>
      <c r="EA87" s="186"/>
      <c r="EB87" s="212"/>
      <c r="EC87" s="186"/>
      <c r="ED87" s="213"/>
      <c r="EE87" s="186"/>
      <c r="EF87" s="212"/>
      <c r="EG87" s="186"/>
      <c r="EH87" s="213"/>
      <c r="EI87" s="186"/>
      <c r="EJ87" s="212"/>
      <c r="EK87" s="186"/>
      <c r="EL87" s="213"/>
      <c r="EM87" s="420"/>
      <c r="EN87" s="421"/>
      <c r="EO87" s="420"/>
      <c r="EP87" s="422"/>
      <c r="EQ87" s="420"/>
      <c r="ER87" s="421"/>
      <c r="ES87" s="420"/>
      <c r="ET87" s="422"/>
      <c r="EU87" s="420"/>
      <c r="EV87" s="421"/>
      <c r="EW87" s="420"/>
      <c r="EX87" s="422"/>
      <c r="EZ87" s="186">
        <f t="shared" ref="EZ87:FA93" si="169">SUM(C87,G87,K87,O87,S87,W87,AA87,AE87,AI87,AM87,AQ87,AU87)/12</f>
        <v>0</v>
      </c>
      <c r="FA87" s="212">
        <f t="shared" si="169"/>
        <v>0</v>
      </c>
      <c r="FB87" s="186">
        <f t="shared" ref="FB87:FC93" si="170">SUM(E87,I87,M87,Q87,U87,Y87,AC87,AG87,AK87,AO87,AS87,AW87)</f>
        <v>0</v>
      </c>
      <c r="FC87" s="213">
        <f t="shared" si="170"/>
        <v>0</v>
      </c>
      <c r="FE87" s="186">
        <f t="shared" ref="FE87:FF93" si="171">SUM(AY87,BC87,BG87,BK87,BO87,BS87,BW87,CA87,CE87,CI87,CM87,CQ87)/12</f>
        <v>0</v>
      </c>
      <c r="FF87" s="212">
        <f t="shared" si="171"/>
        <v>0</v>
      </c>
      <c r="FG87" s="186">
        <f t="shared" ref="FG87:FH93" si="172">SUM(BA87,BE87,BI87,BM87,BQ87,BU87,BY87,CC87,CG87,CK87,CO87,CS87)</f>
        <v>0</v>
      </c>
      <c r="FH87" s="213">
        <f t="shared" si="172"/>
        <v>0</v>
      </c>
      <c r="FJ87" s="186">
        <f t="shared" si="167"/>
        <v>0</v>
      </c>
      <c r="FK87" s="212">
        <f t="shared" si="168"/>
        <v>0</v>
      </c>
      <c r="FL87" s="186">
        <f t="shared" ref="FL87:FM93" si="173">SUM(CW87,DA87,DE87,DI87,DM87,DQ87,DU87,DY87,EC87,EG87,EK87,EO87)</f>
        <v>0</v>
      </c>
      <c r="FM87" s="213">
        <f t="shared" si="173"/>
        <v>0</v>
      </c>
    </row>
    <row r="88" spans="1:169" outlineLevel="1" x14ac:dyDescent="0.2">
      <c r="B88" s="179" t="s">
        <v>183</v>
      </c>
      <c r="C88" s="187"/>
      <c r="D88" s="214"/>
      <c r="E88" s="187">
        <v>0</v>
      </c>
      <c r="F88" s="215">
        <v>0</v>
      </c>
      <c r="G88" s="187"/>
      <c r="H88" s="214"/>
      <c r="I88" s="187">
        <v>0</v>
      </c>
      <c r="J88" s="215">
        <v>0</v>
      </c>
      <c r="K88" s="187"/>
      <c r="L88" s="214"/>
      <c r="M88" s="187">
        <v>0</v>
      </c>
      <c r="N88" s="215">
        <v>0</v>
      </c>
      <c r="O88" s="187"/>
      <c r="P88" s="214"/>
      <c r="Q88" s="187">
        <v>0</v>
      </c>
      <c r="R88" s="215">
        <v>0</v>
      </c>
      <c r="S88" s="187"/>
      <c r="T88" s="214"/>
      <c r="U88" s="187">
        <v>0</v>
      </c>
      <c r="V88" s="215">
        <v>0</v>
      </c>
      <c r="W88" s="187"/>
      <c r="X88" s="214"/>
      <c r="Y88" s="187">
        <v>0</v>
      </c>
      <c r="Z88" s="215">
        <v>0</v>
      </c>
      <c r="AA88" s="187"/>
      <c r="AB88" s="214"/>
      <c r="AC88" s="187">
        <v>0</v>
      </c>
      <c r="AD88" s="215">
        <v>0</v>
      </c>
      <c r="AE88" s="187"/>
      <c r="AF88" s="214"/>
      <c r="AG88" s="187">
        <v>0</v>
      </c>
      <c r="AH88" s="215">
        <v>0</v>
      </c>
      <c r="AI88" s="187"/>
      <c r="AJ88" s="214"/>
      <c r="AK88" s="187">
        <v>0</v>
      </c>
      <c r="AL88" s="215">
        <v>0</v>
      </c>
      <c r="AM88" s="187"/>
      <c r="AN88" s="214"/>
      <c r="AO88" s="187">
        <v>0</v>
      </c>
      <c r="AP88" s="215">
        <v>0</v>
      </c>
      <c r="AQ88" s="187"/>
      <c r="AR88" s="214"/>
      <c r="AS88" s="187">
        <v>0</v>
      </c>
      <c r="AT88" s="215">
        <v>0</v>
      </c>
      <c r="AU88" s="187"/>
      <c r="AV88" s="214"/>
      <c r="AW88" s="187">
        <v>0</v>
      </c>
      <c r="AX88" s="215">
        <v>0</v>
      </c>
      <c r="AY88" s="187"/>
      <c r="AZ88" s="214"/>
      <c r="BA88" s="187">
        <v>0</v>
      </c>
      <c r="BB88" s="215">
        <v>0</v>
      </c>
      <c r="BC88" s="187"/>
      <c r="BD88" s="214"/>
      <c r="BE88" s="187">
        <v>0</v>
      </c>
      <c r="BF88" s="215">
        <v>0</v>
      </c>
      <c r="BG88" s="187"/>
      <c r="BH88" s="214"/>
      <c r="BI88" s="187">
        <v>0</v>
      </c>
      <c r="BJ88" s="215">
        <v>0</v>
      </c>
      <c r="BK88" s="187"/>
      <c r="BL88" s="214"/>
      <c r="BM88" s="187">
        <v>0</v>
      </c>
      <c r="BN88" s="215">
        <v>0</v>
      </c>
      <c r="BO88" s="187"/>
      <c r="BP88" s="214"/>
      <c r="BQ88" s="187">
        <v>0</v>
      </c>
      <c r="BR88" s="215">
        <v>0</v>
      </c>
      <c r="BS88" s="187"/>
      <c r="BT88" s="214"/>
      <c r="BU88" s="187">
        <v>0</v>
      </c>
      <c r="BV88" s="215">
        <v>0</v>
      </c>
      <c r="BW88" s="187"/>
      <c r="BX88" s="214"/>
      <c r="BY88" s="187">
        <v>0</v>
      </c>
      <c r="BZ88" s="215">
        <v>0</v>
      </c>
      <c r="CA88" s="187"/>
      <c r="CB88" s="214"/>
      <c r="CC88" s="187">
        <v>0</v>
      </c>
      <c r="CD88" s="215">
        <v>0</v>
      </c>
      <c r="CE88" s="187"/>
      <c r="CF88" s="214"/>
      <c r="CG88" s="187">
        <v>0</v>
      </c>
      <c r="CH88" s="215">
        <v>0</v>
      </c>
      <c r="CI88" s="187"/>
      <c r="CJ88" s="214"/>
      <c r="CK88" s="187">
        <v>0</v>
      </c>
      <c r="CL88" s="215">
        <v>0</v>
      </c>
      <c r="CM88" s="187"/>
      <c r="CN88" s="214"/>
      <c r="CO88" s="187">
        <v>0</v>
      </c>
      <c r="CP88" s="215">
        <v>0</v>
      </c>
      <c r="CQ88" s="187"/>
      <c r="CR88" s="214"/>
      <c r="CS88" s="187">
        <v>0</v>
      </c>
      <c r="CT88" s="215">
        <v>0</v>
      </c>
      <c r="CU88" s="187"/>
      <c r="CV88" s="214"/>
      <c r="CW88" s="187">
        <v>0</v>
      </c>
      <c r="CX88" s="215">
        <v>0</v>
      </c>
      <c r="CY88" s="187"/>
      <c r="CZ88" s="214"/>
      <c r="DA88" s="187">
        <v>0</v>
      </c>
      <c r="DB88" s="215">
        <v>0</v>
      </c>
      <c r="DC88" s="187"/>
      <c r="DD88" s="214"/>
      <c r="DE88" s="187">
        <v>0</v>
      </c>
      <c r="DF88" s="215">
        <v>0</v>
      </c>
      <c r="DG88" s="187"/>
      <c r="DH88" s="214"/>
      <c r="DI88" s="187">
        <v>0</v>
      </c>
      <c r="DJ88" s="215">
        <v>0</v>
      </c>
      <c r="DK88" s="187"/>
      <c r="DL88" s="214"/>
      <c r="DM88" s="187">
        <v>15</v>
      </c>
      <c r="DN88" s="215">
        <v>9212.93</v>
      </c>
      <c r="DO88" s="187">
        <v>77</v>
      </c>
      <c r="DP88" s="214">
        <v>1161985.7200000004</v>
      </c>
      <c r="DQ88" s="187">
        <v>13</v>
      </c>
      <c r="DR88" s="215">
        <v>10537.07</v>
      </c>
      <c r="DS88" s="187">
        <v>344</v>
      </c>
      <c r="DT88" s="214">
        <v>16661959.039999999</v>
      </c>
      <c r="DU88" s="187">
        <v>78</v>
      </c>
      <c r="DV88" s="215">
        <v>115976.43999999999</v>
      </c>
      <c r="DW88" s="187">
        <v>367</v>
      </c>
      <c r="DX88" s="214">
        <v>16157864.379999995</v>
      </c>
      <c r="DY88" s="187">
        <v>96</v>
      </c>
      <c r="DZ88" s="215">
        <v>186450.8</v>
      </c>
      <c r="EA88" s="187">
        <v>257</v>
      </c>
      <c r="EB88" s="214">
        <v>14317964.439999999</v>
      </c>
      <c r="EC88" s="187">
        <f>SUM(EC89:EC90)</f>
        <v>82</v>
      </c>
      <c r="ED88" s="187">
        <f>SUM(ED89:ED90)</f>
        <v>84512.609999999986</v>
      </c>
      <c r="EE88" s="187">
        <v>180</v>
      </c>
      <c r="EF88" s="214">
        <v>7870996.6300000008</v>
      </c>
      <c r="EG88" s="187">
        <v>36</v>
      </c>
      <c r="EH88" s="215">
        <v>55108.399999999994</v>
      </c>
      <c r="EI88" s="187">
        <v>89</v>
      </c>
      <c r="EJ88" s="214">
        <v>2981706.1500000004</v>
      </c>
      <c r="EK88" s="187">
        <v>53</v>
      </c>
      <c r="EL88" s="215">
        <v>88572.47</v>
      </c>
      <c r="EM88" s="187">
        <v>131</v>
      </c>
      <c r="EN88" s="214">
        <v>5622890.7400000002</v>
      </c>
      <c r="EO88" s="187">
        <v>58</v>
      </c>
      <c r="EP88" s="215">
        <v>73293.659999999989</v>
      </c>
      <c r="EQ88" s="187">
        <v>108</v>
      </c>
      <c r="ER88" s="214">
        <v>5578763.5700000012</v>
      </c>
      <c r="ES88" s="187">
        <v>38</v>
      </c>
      <c r="ET88" s="215">
        <v>70209.279999999999</v>
      </c>
      <c r="EU88" s="187">
        <v>180</v>
      </c>
      <c r="EV88" s="214">
        <v>11095164.170000006</v>
      </c>
      <c r="EW88" s="187">
        <v>57</v>
      </c>
      <c r="EX88" s="215">
        <v>66655.400000000009</v>
      </c>
      <c r="EZ88" s="187">
        <f t="shared" si="169"/>
        <v>0</v>
      </c>
      <c r="FA88" s="214">
        <f t="shared" si="169"/>
        <v>0</v>
      </c>
      <c r="FB88" s="187">
        <f t="shared" si="170"/>
        <v>0</v>
      </c>
      <c r="FC88" s="215">
        <f t="shared" si="170"/>
        <v>0</v>
      </c>
      <c r="FE88" s="187">
        <f t="shared" si="171"/>
        <v>0</v>
      </c>
      <c r="FF88" s="214">
        <f t="shared" si="171"/>
        <v>0</v>
      </c>
      <c r="FG88" s="187">
        <f t="shared" si="172"/>
        <v>0</v>
      </c>
      <c r="FH88" s="215">
        <f t="shared" si="172"/>
        <v>0</v>
      </c>
      <c r="FJ88" s="187">
        <f t="shared" si="167"/>
        <v>144.5</v>
      </c>
      <c r="FK88" s="214">
        <f t="shared" si="168"/>
        <v>6477536.709999999</v>
      </c>
      <c r="FL88" s="187">
        <f t="shared" si="173"/>
        <v>431</v>
      </c>
      <c r="FM88" s="215">
        <f t="shared" si="173"/>
        <v>623664.38</v>
      </c>
    </row>
    <row r="89" spans="1:169" ht="15" outlineLevel="1" x14ac:dyDescent="0.25">
      <c r="B89" s="67" t="s">
        <v>184</v>
      </c>
      <c r="C89" s="186"/>
      <c r="D89" s="212"/>
      <c r="E89" s="186"/>
      <c r="F89" s="213"/>
      <c r="G89" s="186"/>
      <c r="H89" s="212"/>
      <c r="I89" s="186"/>
      <c r="J89" s="213"/>
      <c r="K89" s="186"/>
      <c r="L89" s="212"/>
      <c r="M89" s="186"/>
      <c r="N89" s="213"/>
      <c r="O89" s="186"/>
      <c r="P89" s="212"/>
      <c r="Q89" s="186"/>
      <c r="R89" s="213"/>
      <c r="S89" s="186"/>
      <c r="T89" s="212"/>
      <c r="U89" s="186"/>
      <c r="V89" s="213"/>
      <c r="W89" s="186"/>
      <c r="X89" s="212"/>
      <c r="Y89" s="186"/>
      <c r="Z89" s="213"/>
      <c r="AA89" s="186"/>
      <c r="AB89" s="212"/>
      <c r="AC89" s="186"/>
      <c r="AD89" s="213"/>
      <c r="AE89" s="186"/>
      <c r="AF89" s="212"/>
      <c r="AG89" s="186"/>
      <c r="AH89" s="213"/>
      <c r="AI89" s="186"/>
      <c r="AJ89" s="212"/>
      <c r="AK89" s="186"/>
      <c r="AL89" s="213"/>
      <c r="AM89" s="186"/>
      <c r="AN89" s="212"/>
      <c r="AO89" s="186"/>
      <c r="AP89" s="213"/>
      <c r="AQ89" s="186"/>
      <c r="AR89" s="212"/>
      <c r="AS89" s="186"/>
      <c r="AT89" s="213"/>
      <c r="AU89" s="186"/>
      <c r="AV89" s="212"/>
      <c r="AW89" s="186"/>
      <c r="AX89" s="213"/>
      <c r="AY89" s="186"/>
      <c r="AZ89" s="212"/>
      <c r="BA89" s="186"/>
      <c r="BB89" s="213"/>
      <c r="BC89" s="186"/>
      <c r="BD89" s="212"/>
      <c r="BE89" s="186"/>
      <c r="BF89" s="213"/>
      <c r="BG89" s="186"/>
      <c r="BH89" s="212"/>
      <c r="BI89" s="186"/>
      <c r="BJ89" s="213"/>
      <c r="BK89" s="186"/>
      <c r="BL89" s="212"/>
      <c r="BM89" s="186"/>
      <c r="BN89" s="213"/>
      <c r="BO89" s="186"/>
      <c r="BP89" s="212"/>
      <c r="BQ89" s="186"/>
      <c r="BR89" s="213"/>
      <c r="BS89" s="186"/>
      <c r="BT89" s="212"/>
      <c r="BU89" s="186"/>
      <c r="BV89" s="213"/>
      <c r="BW89" s="186"/>
      <c r="BX89" s="212"/>
      <c r="BY89" s="186"/>
      <c r="BZ89" s="213"/>
      <c r="CA89" s="186"/>
      <c r="CB89" s="212"/>
      <c r="CC89" s="186"/>
      <c r="CD89" s="213"/>
      <c r="CE89" s="186"/>
      <c r="CF89" s="212"/>
      <c r="CG89" s="186"/>
      <c r="CH89" s="213"/>
      <c r="CI89" s="186"/>
      <c r="CJ89" s="212"/>
      <c r="CK89" s="186"/>
      <c r="CL89" s="213"/>
      <c r="CM89" s="186"/>
      <c r="CN89" s="212"/>
      <c r="CO89" s="186"/>
      <c r="CP89" s="213"/>
      <c r="CQ89" s="186"/>
      <c r="CR89" s="212"/>
      <c r="CS89" s="186"/>
      <c r="CT89" s="213"/>
      <c r="CU89" s="186"/>
      <c r="CV89" s="212"/>
      <c r="CW89" s="186"/>
      <c r="CX89" s="213"/>
      <c r="CY89" s="186"/>
      <c r="CZ89" s="212"/>
      <c r="DA89" s="186"/>
      <c r="DB89" s="213"/>
      <c r="DC89" s="186"/>
      <c r="DD89" s="212"/>
      <c r="DE89" s="186"/>
      <c r="DF89" s="213"/>
      <c r="DG89" s="186"/>
      <c r="DH89" s="212"/>
      <c r="DI89" s="186"/>
      <c r="DJ89" s="213"/>
      <c r="DK89" s="186"/>
      <c r="DL89" s="212"/>
      <c r="DM89" s="186">
        <v>13</v>
      </c>
      <c r="DN89" s="213">
        <v>7362.93</v>
      </c>
      <c r="DO89" s="186"/>
      <c r="DP89" s="212"/>
      <c r="DQ89" s="186">
        <v>10</v>
      </c>
      <c r="DR89" s="213">
        <v>5565.07</v>
      </c>
      <c r="DS89" s="186"/>
      <c r="DT89" s="212"/>
      <c r="DU89" s="186">
        <v>64</v>
      </c>
      <c r="DV89" s="213">
        <v>40456.039999999994</v>
      </c>
      <c r="DW89" s="186"/>
      <c r="DX89" s="212"/>
      <c r="DY89" s="186">
        <v>84</v>
      </c>
      <c r="DZ89" s="213">
        <v>79559.839999999982</v>
      </c>
      <c r="EA89" s="186"/>
      <c r="EB89" s="212"/>
      <c r="EC89" s="186">
        <v>69</v>
      </c>
      <c r="ED89" s="213">
        <v>35239.50999999998</v>
      </c>
      <c r="EE89" s="186"/>
      <c r="EF89" s="212"/>
      <c r="EG89" s="186">
        <v>27</v>
      </c>
      <c r="EH89" s="213">
        <v>19993.2</v>
      </c>
      <c r="EI89" s="186"/>
      <c r="EJ89" s="212"/>
      <c r="EK89" s="186">
        <v>39</v>
      </c>
      <c r="EL89" s="213">
        <v>32031.539999999994</v>
      </c>
      <c r="EM89" s="420"/>
      <c r="EN89" s="421"/>
      <c r="EO89" s="420">
        <v>48</v>
      </c>
      <c r="EP89" s="422">
        <v>34824.999999999985</v>
      </c>
      <c r="EQ89" s="420"/>
      <c r="ER89" s="421"/>
      <c r="ES89" s="420">
        <v>32</v>
      </c>
      <c r="ET89" s="422">
        <v>23312.55</v>
      </c>
      <c r="EU89" s="420"/>
      <c r="EV89" s="421"/>
      <c r="EW89" s="420">
        <v>43</v>
      </c>
      <c r="EX89" s="422">
        <v>26740.06</v>
      </c>
      <c r="EZ89" s="186">
        <f t="shared" si="169"/>
        <v>0</v>
      </c>
      <c r="FA89" s="212">
        <f t="shared" si="169"/>
        <v>0</v>
      </c>
      <c r="FB89" s="186">
        <f t="shared" si="170"/>
        <v>0</v>
      </c>
      <c r="FC89" s="213">
        <f t="shared" si="170"/>
        <v>0</v>
      </c>
      <c r="FD89" s="179"/>
      <c r="FE89" s="186">
        <f t="shared" si="171"/>
        <v>0</v>
      </c>
      <c r="FF89" s="212">
        <f t="shared" si="171"/>
        <v>0</v>
      </c>
      <c r="FG89" s="186">
        <f t="shared" si="172"/>
        <v>0</v>
      </c>
      <c r="FH89" s="213">
        <f t="shared" si="172"/>
        <v>0</v>
      </c>
      <c r="FI89" s="179"/>
      <c r="FJ89" s="186">
        <f t="shared" si="167"/>
        <v>0</v>
      </c>
      <c r="FK89" s="212">
        <f t="shared" si="168"/>
        <v>0</v>
      </c>
      <c r="FL89" s="186">
        <f t="shared" si="173"/>
        <v>354</v>
      </c>
      <c r="FM89" s="213">
        <f t="shared" si="173"/>
        <v>255033.12999999995</v>
      </c>
    </row>
    <row r="90" spans="1:169" ht="15" outlineLevel="1" x14ac:dyDescent="0.25">
      <c r="B90" s="67" t="s">
        <v>185</v>
      </c>
      <c r="C90" s="186"/>
      <c r="D90" s="212"/>
      <c r="E90" s="186"/>
      <c r="F90" s="213"/>
      <c r="G90" s="186"/>
      <c r="H90" s="212"/>
      <c r="I90" s="186"/>
      <c r="J90" s="213"/>
      <c r="K90" s="186"/>
      <c r="L90" s="212"/>
      <c r="M90" s="186"/>
      <c r="N90" s="213"/>
      <c r="O90" s="186"/>
      <c r="P90" s="212"/>
      <c r="Q90" s="186"/>
      <c r="R90" s="213"/>
      <c r="S90" s="186"/>
      <c r="T90" s="212"/>
      <c r="U90" s="186"/>
      <c r="V90" s="213"/>
      <c r="W90" s="186"/>
      <c r="X90" s="212"/>
      <c r="Y90" s="186"/>
      <c r="Z90" s="213"/>
      <c r="AA90" s="186"/>
      <c r="AB90" s="212"/>
      <c r="AC90" s="186"/>
      <c r="AD90" s="213"/>
      <c r="AE90" s="186"/>
      <c r="AF90" s="212"/>
      <c r="AG90" s="186"/>
      <c r="AH90" s="213"/>
      <c r="AI90" s="186"/>
      <c r="AJ90" s="212"/>
      <c r="AK90" s="186"/>
      <c r="AL90" s="213"/>
      <c r="AM90" s="186"/>
      <c r="AN90" s="212"/>
      <c r="AO90" s="186"/>
      <c r="AP90" s="213"/>
      <c r="AQ90" s="186"/>
      <c r="AR90" s="212"/>
      <c r="AS90" s="186"/>
      <c r="AT90" s="213"/>
      <c r="AU90" s="186"/>
      <c r="AV90" s="212"/>
      <c r="AW90" s="186"/>
      <c r="AX90" s="213"/>
      <c r="AY90" s="186"/>
      <c r="AZ90" s="212"/>
      <c r="BA90" s="186"/>
      <c r="BB90" s="213"/>
      <c r="BC90" s="186"/>
      <c r="BD90" s="212"/>
      <c r="BE90" s="186"/>
      <c r="BF90" s="213"/>
      <c r="BG90" s="186"/>
      <c r="BH90" s="212"/>
      <c r="BI90" s="186"/>
      <c r="BJ90" s="213"/>
      <c r="BK90" s="186"/>
      <c r="BL90" s="212"/>
      <c r="BM90" s="186"/>
      <c r="BN90" s="213"/>
      <c r="BO90" s="186"/>
      <c r="BP90" s="212"/>
      <c r="BQ90" s="186"/>
      <c r="BR90" s="213"/>
      <c r="BS90" s="186"/>
      <c r="BT90" s="212"/>
      <c r="BU90" s="186"/>
      <c r="BV90" s="213"/>
      <c r="BW90" s="186"/>
      <c r="BX90" s="212"/>
      <c r="BY90" s="186"/>
      <c r="BZ90" s="213"/>
      <c r="CA90" s="186"/>
      <c r="CB90" s="212"/>
      <c r="CC90" s="186"/>
      <c r="CD90" s="213"/>
      <c r="CE90" s="186"/>
      <c r="CF90" s="212"/>
      <c r="CG90" s="186"/>
      <c r="CH90" s="213"/>
      <c r="CI90" s="186"/>
      <c r="CJ90" s="212"/>
      <c r="CK90" s="186"/>
      <c r="CL90" s="213"/>
      <c r="CM90" s="186"/>
      <c r="CN90" s="212"/>
      <c r="CO90" s="186"/>
      <c r="CP90" s="213"/>
      <c r="CQ90" s="186"/>
      <c r="CR90" s="212"/>
      <c r="CS90" s="186"/>
      <c r="CT90" s="213"/>
      <c r="CU90" s="186"/>
      <c r="CV90" s="212"/>
      <c r="CW90" s="186"/>
      <c r="CX90" s="213"/>
      <c r="CY90" s="186"/>
      <c r="CZ90" s="212"/>
      <c r="DA90" s="186"/>
      <c r="DB90" s="213"/>
      <c r="DC90" s="186"/>
      <c r="DD90" s="212"/>
      <c r="DE90" s="186"/>
      <c r="DF90" s="213"/>
      <c r="DG90" s="186"/>
      <c r="DH90" s="212"/>
      <c r="DI90" s="186"/>
      <c r="DJ90" s="213"/>
      <c r="DK90" s="186"/>
      <c r="DL90" s="212"/>
      <c r="DM90" s="186">
        <v>2</v>
      </c>
      <c r="DN90" s="213">
        <v>1850</v>
      </c>
      <c r="DO90" s="186"/>
      <c r="DP90" s="212"/>
      <c r="DQ90" s="186">
        <v>3</v>
      </c>
      <c r="DR90" s="213">
        <v>4972</v>
      </c>
      <c r="DS90" s="186"/>
      <c r="DT90" s="212"/>
      <c r="DU90" s="186">
        <v>14</v>
      </c>
      <c r="DV90" s="213">
        <v>75520.399999999994</v>
      </c>
      <c r="DW90" s="186"/>
      <c r="DX90" s="212"/>
      <c r="DY90" s="186">
        <v>12</v>
      </c>
      <c r="DZ90" s="213">
        <v>106890.95999999999</v>
      </c>
      <c r="EA90" s="186"/>
      <c r="EB90" s="212"/>
      <c r="EC90" s="186">
        <v>13</v>
      </c>
      <c r="ED90" s="213">
        <v>49273.100000000006</v>
      </c>
      <c r="EE90" s="186"/>
      <c r="EF90" s="212"/>
      <c r="EG90" s="186">
        <v>9</v>
      </c>
      <c r="EH90" s="213">
        <v>35115.199999999997</v>
      </c>
      <c r="EI90" s="186"/>
      <c r="EJ90" s="212"/>
      <c r="EK90" s="186">
        <v>14</v>
      </c>
      <c r="EL90" s="213">
        <v>56540.93</v>
      </c>
      <c r="EM90" s="420"/>
      <c r="EN90" s="421"/>
      <c r="EO90" s="420">
        <v>10</v>
      </c>
      <c r="EP90" s="422">
        <v>38468.660000000003</v>
      </c>
      <c r="EQ90" s="420"/>
      <c r="ER90" s="421"/>
      <c r="ES90" s="420">
        <v>6</v>
      </c>
      <c r="ET90" s="422">
        <v>46896.729999999996</v>
      </c>
      <c r="EU90" s="420"/>
      <c r="EV90" s="421"/>
      <c r="EW90" s="420">
        <v>14</v>
      </c>
      <c r="EX90" s="422">
        <v>39915.339999999997</v>
      </c>
      <c r="EZ90" s="186">
        <f t="shared" si="169"/>
        <v>0</v>
      </c>
      <c r="FA90" s="212">
        <f t="shared" si="169"/>
        <v>0</v>
      </c>
      <c r="FB90" s="186">
        <f t="shared" si="170"/>
        <v>0</v>
      </c>
      <c r="FC90" s="213">
        <f t="shared" si="170"/>
        <v>0</v>
      </c>
      <c r="FE90" s="186">
        <f t="shared" si="171"/>
        <v>0</v>
      </c>
      <c r="FF90" s="212">
        <f t="shared" si="171"/>
        <v>0</v>
      </c>
      <c r="FG90" s="186">
        <f t="shared" si="172"/>
        <v>0</v>
      </c>
      <c r="FH90" s="213">
        <f t="shared" si="172"/>
        <v>0</v>
      </c>
      <c r="FJ90" s="186">
        <f t="shared" si="167"/>
        <v>0</v>
      </c>
      <c r="FK90" s="212">
        <f t="shared" si="168"/>
        <v>0</v>
      </c>
      <c r="FL90" s="186">
        <f t="shared" si="173"/>
        <v>77</v>
      </c>
      <c r="FM90" s="213">
        <f t="shared" si="173"/>
        <v>368631.25</v>
      </c>
    </row>
    <row r="91" spans="1:169" outlineLevel="1" x14ac:dyDescent="0.2">
      <c r="B91" s="179" t="s">
        <v>186</v>
      </c>
      <c r="C91" s="187"/>
      <c r="D91" s="214"/>
      <c r="E91" s="187">
        <v>0</v>
      </c>
      <c r="F91" s="215">
        <v>0</v>
      </c>
      <c r="G91" s="187"/>
      <c r="H91" s="214"/>
      <c r="I91" s="187">
        <v>0</v>
      </c>
      <c r="J91" s="215">
        <v>0</v>
      </c>
      <c r="K91" s="187"/>
      <c r="L91" s="214"/>
      <c r="M91" s="187">
        <v>0</v>
      </c>
      <c r="N91" s="215">
        <v>0</v>
      </c>
      <c r="O91" s="187"/>
      <c r="P91" s="214"/>
      <c r="Q91" s="187">
        <v>0</v>
      </c>
      <c r="R91" s="215">
        <v>0</v>
      </c>
      <c r="S91" s="187"/>
      <c r="T91" s="214"/>
      <c r="U91" s="187">
        <v>0</v>
      </c>
      <c r="V91" s="215">
        <v>0</v>
      </c>
      <c r="W91" s="187"/>
      <c r="X91" s="214"/>
      <c r="Y91" s="187">
        <v>0</v>
      </c>
      <c r="Z91" s="215">
        <v>0</v>
      </c>
      <c r="AA91" s="187"/>
      <c r="AB91" s="214"/>
      <c r="AC91" s="187">
        <v>0</v>
      </c>
      <c r="AD91" s="215">
        <v>0</v>
      </c>
      <c r="AE91" s="187"/>
      <c r="AF91" s="214"/>
      <c r="AG91" s="187">
        <v>0</v>
      </c>
      <c r="AH91" s="215">
        <v>0</v>
      </c>
      <c r="AI91" s="187"/>
      <c r="AJ91" s="214"/>
      <c r="AK91" s="187">
        <v>0</v>
      </c>
      <c r="AL91" s="215">
        <v>0</v>
      </c>
      <c r="AM91" s="187"/>
      <c r="AN91" s="214"/>
      <c r="AO91" s="187">
        <v>0</v>
      </c>
      <c r="AP91" s="215">
        <v>0</v>
      </c>
      <c r="AQ91" s="187"/>
      <c r="AR91" s="214"/>
      <c r="AS91" s="187">
        <v>0</v>
      </c>
      <c r="AT91" s="215">
        <v>0</v>
      </c>
      <c r="AU91" s="187"/>
      <c r="AV91" s="214"/>
      <c r="AW91" s="187">
        <v>0</v>
      </c>
      <c r="AX91" s="215">
        <v>0</v>
      </c>
      <c r="AY91" s="187"/>
      <c r="AZ91" s="214"/>
      <c r="BA91" s="187">
        <v>0</v>
      </c>
      <c r="BB91" s="215">
        <v>0</v>
      </c>
      <c r="BC91" s="187"/>
      <c r="BD91" s="214"/>
      <c r="BE91" s="187">
        <v>0</v>
      </c>
      <c r="BF91" s="215">
        <v>0</v>
      </c>
      <c r="BG91" s="187"/>
      <c r="BH91" s="214"/>
      <c r="BI91" s="187">
        <v>0</v>
      </c>
      <c r="BJ91" s="215">
        <v>0</v>
      </c>
      <c r="BK91" s="187"/>
      <c r="BL91" s="214"/>
      <c r="BM91" s="187">
        <v>0</v>
      </c>
      <c r="BN91" s="215">
        <v>0</v>
      </c>
      <c r="BO91" s="187"/>
      <c r="BP91" s="214"/>
      <c r="BQ91" s="187">
        <v>0</v>
      </c>
      <c r="BR91" s="215">
        <v>0</v>
      </c>
      <c r="BS91" s="187"/>
      <c r="BT91" s="214"/>
      <c r="BU91" s="187">
        <v>0</v>
      </c>
      <c r="BV91" s="215">
        <v>0</v>
      </c>
      <c r="BW91" s="187"/>
      <c r="BX91" s="214"/>
      <c r="BY91" s="187">
        <v>0</v>
      </c>
      <c r="BZ91" s="215">
        <v>0</v>
      </c>
      <c r="CA91" s="187"/>
      <c r="CB91" s="214"/>
      <c r="CC91" s="187">
        <v>0</v>
      </c>
      <c r="CD91" s="215">
        <v>0</v>
      </c>
      <c r="CE91" s="187"/>
      <c r="CF91" s="214"/>
      <c r="CG91" s="187">
        <v>0</v>
      </c>
      <c r="CH91" s="215">
        <v>0</v>
      </c>
      <c r="CI91" s="187"/>
      <c r="CJ91" s="214"/>
      <c r="CK91" s="187">
        <v>0</v>
      </c>
      <c r="CL91" s="215">
        <v>0</v>
      </c>
      <c r="CM91" s="187"/>
      <c r="CN91" s="214"/>
      <c r="CO91" s="187">
        <v>0</v>
      </c>
      <c r="CP91" s="215">
        <v>0</v>
      </c>
      <c r="CQ91" s="187"/>
      <c r="CR91" s="214"/>
      <c r="CS91" s="187">
        <v>0</v>
      </c>
      <c r="CT91" s="215">
        <v>0</v>
      </c>
      <c r="CU91" s="187"/>
      <c r="CV91" s="214"/>
      <c r="CW91" s="187">
        <v>0</v>
      </c>
      <c r="CX91" s="215">
        <v>0</v>
      </c>
      <c r="CY91" s="187"/>
      <c r="CZ91" s="214"/>
      <c r="DA91" s="187">
        <v>0</v>
      </c>
      <c r="DB91" s="215">
        <v>0</v>
      </c>
      <c r="DC91" s="187"/>
      <c r="DD91" s="214"/>
      <c r="DE91" s="187">
        <v>0</v>
      </c>
      <c r="DF91" s="215">
        <v>0</v>
      </c>
      <c r="DG91" s="187"/>
      <c r="DH91" s="214"/>
      <c r="DI91" s="187">
        <v>0</v>
      </c>
      <c r="DJ91" s="215">
        <v>0</v>
      </c>
      <c r="DK91" s="187"/>
      <c r="DL91" s="214"/>
      <c r="DM91" s="187">
        <v>4</v>
      </c>
      <c r="DN91" s="215">
        <v>3754.66</v>
      </c>
      <c r="DO91" s="187">
        <v>1476</v>
      </c>
      <c r="DP91" s="214">
        <v>27591558.420000017</v>
      </c>
      <c r="DQ91" s="187">
        <v>9</v>
      </c>
      <c r="DR91" s="215">
        <v>9347.7799999999988</v>
      </c>
      <c r="DS91" s="187">
        <v>2735</v>
      </c>
      <c r="DT91" s="214">
        <v>65167219.82000009</v>
      </c>
      <c r="DU91" s="187">
        <v>74</v>
      </c>
      <c r="DV91" s="215">
        <v>95912.53</v>
      </c>
      <c r="DW91" s="187">
        <v>3618</v>
      </c>
      <c r="DX91" s="214">
        <v>89371827.96999985</v>
      </c>
      <c r="DY91" s="187">
        <v>46</v>
      </c>
      <c r="DZ91" s="215">
        <v>66803.460000000006</v>
      </c>
      <c r="EA91" s="187">
        <v>3641</v>
      </c>
      <c r="EB91" s="214">
        <v>130554146.88999985</v>
      </c>
      <c r="EC91" s="187">
        <f>SUM(EC92:EC93)</f>
        <v>46</v>
      </c>
      <c r="ED91" s="187">
        <f>SUM(ED92:ED93)</f>
        <v>43226.340000000011</v>
      </c>
      <c r="EE91" s="187">
        <v>3175</v>
      </c>
      <c r="EF91" s="214">
        <v>121814019.52999987</v>
      </c>
      <c r="EG91" s="187">
        <v>30</v>
      </c>
      <c r="EH91" s="215">
        <v>32397.200000000001</v>
      </c>
      <c r="EI91" s="187">
        <v>242</v>
      </c>
      <c r="EJ91" s="214">
        <v>10597444.339999996</v>
      </c>
      <c r="EK91" s="187">
        <v>19</v>
      </c>
      <c r="EL91" s="215">
        <v>17871.349999999999</v>
      </c>
      <c r="EM91" s="187">
        <v>346</v>
      </c>
      <c r="EN91" s="214">
        <v>16268425.870000005</v>
      </c>
      <c r="EO91" s="187">
        <v>18</v>
      </c>
      <c r="EP91" s="215">
        <v>102188.38</v>
      </c>
      <c r="EQ91" s="187">
        <v>305</v>
      </c>
      <c r="ER91" s="214">
        <v>15323344.13000001</v>
      </c>
      <c r="ES91" s="187">
        <v>18</v>
      </c>
      <c r="ET91" s="215">
        <v>67378.350000000006</v>
      </c>
      <c r="EU91" s="187">
        <v>1380</v>
      </c>
      <c r="EV91" s="214">
        <v>59071509.509999968</v>
      </c>
      <c r="EW91" s="187">
        <v>19</v>
      </c>
      <c r="EX91" s="215">
        <v>31933.65</v>
      </c>
      <c r="EZ91" s="187">
        <f t="shared" si="169"/>
        <v>0</v>
      </c>
      <c r="FA91" s="214">
        <f t="shared" si="169"/>
        <v>0</v>
      </c>
      <c r="FB91" s="187">
        <f t="shared" si="170"/>
        <v>0</v>
      </c>
      <c r="FC91" s="215">
        <f t="shared" si="170"/>
        <v>0</v>
      </c>
      <c r="FE91" s="187">
        <f t="shared" si="171"/>
        <v>0</v>
      </c>
      <c r="FF91" s="214">
        <f t="shared" si="171"/>
        <v>0</v>
      </c>
      <c r="FG91" s="187">
        <f t="shared" si="172"/>
        <v>0</v>
      </c>
      <c r="FH91" s="215">
        <f t="shared" si="172"/>
        <v>0</v>
      </c>
      <c r="FJ91" s="187">
        <f t="shared" si="167"/>
        <v>1523.3</v>
      </c>
      <c r="FK91" s="214">
        <f t="shared" si="168"/>
        <v>46136464.283999965</v>
      </c>
      <c r="FL91" s="187">
        <f t="shared" si="173"/>
        <v>246</v>
      </c>
      <c r="FM91" s="215">
        <f t="shared" si="173"/>
        <v>371501.7</v>
      </c>
    </row>
    <row r="92" spans="1:169" ht="15" outlineLevel="1" x14ac:dyDescent="0.25">
      <c r="B92" s="67" t="s">
        <v>187</v>
      </c>
      <c r="C92" s="186"/>
      <c r="D92" s="212"/>
      <c r="E92" s="186"/>
      <c r="F92" s="213"/>
      <c r="G92" s="186"/>
      <c r="H92" s="212"/>
      <c r="I92" s="186"/>
      <c r="J92" s="213"/>
      <c r="K92" s="186"/>
      <c r="L92" s="212"/>
      <c r="M92" s="186"/>
      <c r="N92" s="213"/>
      <c r="O92" s="186"/>
      <c r="P92" s="212"/>
      <c r="Q92" s="186"/>
      <c r="R92" s="213"/>
      <c r="S92" s="186"/>
      <c r="T92" s="212"/>
      <c r="U92" s="186"/>
      <c r="V92" s="213"/>
      <c r="W92" s="186"/>
      <c r="X92" s="212"/>
      <c r="Y92" s="186"/>
      <c r="Z92" s="213"/>
      <c r="AA92" s="186"/>
      <c r="AB92" s="212"/>
      <c r="AC92" s="186"/>
      <c r="AD92" s="213"/>
      <c r="AE92" s="186"/>
      <c r="AF92" s="212"/>
      <c r="AG92" s="186"/>
      <c r="AH92" s="213"/>
      <c r="AI92" s="186"/>
      <c r="AJ92" s="212"/>
      <c r="AK92" s="186"/>
      <c r="AL92" s="213"/>
      <c r="AM92" s="186"/>
      <c r="AN92" s="212"/>
      <c r="AO92" s="186"/>
      <c r="AP92" s="213"/>
      <c r="AQ92" s="186"/>
      <c r="AR92" s="212"/>
      <c r="AS92" s="186"/>
      <c r="AT92" s="213"/>
      <c r="AU92" s="186"/>
      <c r="AV92" s="212"/>
      <c r="AW92" s="186"/>
      <c r="AX92" s="213"/>
      <c r="AY92" s="186"/>
      <c r="AZ92" s="212"/>
      <c r="BA92" s="186"/>
      <c r="BB92" s="213"/>
      <c r="BC92" s="186"/>
      <c r="BD92" s="212"/>
      <c r="BE92" s="186"/>
      <c r="BF92" s="213"/>
      <c r="BG92" s="186"/>
      <c r="BH92" s="212"/>
      <c r="BI92" s="186"/>
      <c r="BJ92" s="213"/>
      <c r="BK92" s="186"/>
      <c r="BL92" s="212"/>
      <c r="BM92" s="186"/>
      <c r="BN92" s="213"/>
      <c r="BO92" s="186"/>
      <c r="BP92" s="212"/>
      <c r="BQ92" s="186"/>
      <c r="BR92" s="213"/>
      <c r="BS92" s="186"/>
      <c r="BT92" s="212"/>
      <c r="BU92" s="186"/>
      <c r="BV92" s="213"/>
      <c r="BW92" s="186"/>
      <c r="BX92" s="212"/>
      <c r="BY92" s="186"/>
      <c r="BZ92" s="213"/>
      <c r="CA92" s="186"/>
      <c r="CB92" s="212"/>
      <c r="CC92" s="186"/>
      <c r="CD92" s="213"/>
      <c r="CE92" s="186"/>
      <c r="CF92" s="212"/>
      <c r="CG92" s="186"/>
      <c r="CH92" s="213"/>
      <c r="CI92" s="186"/>
      <c r="CJ92" s="212"/>
      <c r="CK92" s="186"/>
      <c r="CL92" s="213"/>
      <c r="CM92" s="186"/>
      <c r="CN92" s="212"/>
      <c r="CO92" s="186"/>
      <c r="CP92" s="213"/>
      <c r="CQ92" s="186"/>
      <c r="CR92" s="212"/>
      <c r="CS92" s="186"/>
      <c r="CT92" s="213"/>
      <c r="CU92" s="186"/>
      <c r="CV92" s="212"/>
      <c r="CW92" s="186"/>
      <c r="CX92" s="213"/>
      <c r="CY92" s="186"/>
      <c r="CZ92" s="212"/>
      <c r="DA92" s="186"/>
      <c r="DB92" s="213"/>
      <c r="DC92" s="186"/>
      <c r="DD92" s="212"/>
      <c r="DE92" s="186"/>
      <c r="DF92" s="213"/>
      <c r="DG92" s="186"/>
      <c r="DH92" s="212"/>
      <c r="DI92" s="186"/>
      <c r="DJ92" s="213"/>
      <c r="DK92" s="186"/>
      <c r="DL92" s="212"/>
      <c r="DM92" s="186">
        <v>2</v>
      </c>
      <c r="DN92" s="213">
        <v>2754.66</v>
      </c>
      <c r="DO92" s="186"/>
      <c r="DP92" s="212"/>
      <c r="DQ92" s="186">
        <v>3</v>
      </c>
      <c r="DR92" s="213">
        <v>2242.7799999999997</v>
      </c>
      <c r="DS92" s="186"/>
      <c r="DT92" s="212"/>
      <c r="DU92" s="186">
        <v>56</v>
      </c>
      <c r="DV92" s="213">
        <v>32890.359999999993</v>
      </c>
      <c r="DW92" s="186"/>
      <c r="DX92" s="212"/>
      <c r="DY92" s="186">
        <v>32</v>
      </c>
      <c r="DZ92" s="213">
        <v>13370.020000000002</v>
      </c>
      <c r="EA92" s="186"/>
      <c r="EB92" s="212"/>
      <c r="EC92" s="186">
        <v>37</v>
      </c>
      <c r="ED92" s="213">
        <v>19091.120000000006</v>
      </c>
      <c r="EE92" s="186"/>
      <c r="EF92" s="212"/>
      <c r="EG92" s="186">
        <v>19</v>
      </c>
      <c r="EH92" s="213">
        <v>7759.1899999999987</v>
      </c>
      <c r="EI92" s="186"/>
      <c r="EJ92" s="212"/>
      <c r="EK92" s="186">
        <v>14</v>
      </c>
      <c r="EL92" s="213">
        <v>8655.35</v>
      </c>
      <c r="EM92" s="420"/>
      <c r="EN92" s="421"/>
      <c r="EO92" s="420">
        <v>11</v>
      </c>
      <c r="EP92" s="422">
        <v>12568.08</v>
      </c>
      <c r="EQ92" s="420"/>
      <c r="ER92" s="421"/>
      <c r="ES92" s="420">
        <v>14</v>
      </c>
      <c r="ET92" s="422">
        <v>17073.05</v>
      </c>
      <c r="EU92" s="420"/>
      <c r="EV92" s="421"/>
      <c r="EW92" s="420">
        <v>12</v>
      </c>
      <c r="EX92" s="422">
        <v>15416.650000000003</v>
      </c>
      <c r="EZ92" s="186">
        <f t="shared" si="169"/>
        <v>0</v>
      </c>
      <c r="FA92" s="212">
        <f t="shared" si="169"/>
        <v>0</v>
      </c>
      <c r="FB92" s="186">
        <f t="shared" si="170"/>
        <v>0</v>
      </c>
      <c r="FC92" s="213">
        <f t="shared" si="170"/>
        <v>0</v>
      </c>
      <c r="FD92" s="179"/>
      <c r="FE92" s="186">
        <f t="shared" si="171"/>
        <v>0</v>
      </c>
      <c r="FF92" s="212">
        <f t="shared" si="171"/>
        <v>0</v>
      </c>
      <c r="FG92" s="186">
        <f t="shared" si="172"/>
        <v>0</v>
      </c>
      <c r="FH92" s="213">
        <f t="shared" si="172"/>
        <v>0</v>
      </c>
      <c r="FI92" s="179"/>
      <c r="FJ92" s="186">
        <f t="shared" si="167"/>
        <v>0</v>
      </c>
      <c r="FK92" s="212">
        <f t="shared" si="168"/>
        <v>0</v>
      </c>
      <c r="FL92" s="186">
        <f t="shared" si="173"/>
        <v>174</v>
      </c>
      <c r="FM92" s="213">
        <f t="shared" si="173"/>
        <v>99331.560000000012</v>
      </c>
    </row>
    <row r="93" spans="1:169" ht="15" outlineLevel="1" x14ac:dyDescent="0.25">
      <c r="B93" s="67" t="s">
        <v>188</v>
      </c>
      <c r="C93" s="186"/>
      <c r="D93" s="212"/>
      <c r="E93" s="186"/>
      <c r="F93" s="213"/>
      <c r="G93" s="186"/>
      <c r="H93" s="212"/>
      <c r="I93" s="186"/>
      <c r="J93" s="213"/>
      <c r="K93" s="186"/>
      <c r="L93" s="212"/>
      <c r="M93" s="186"/>
      <c r="N93" s="213"/>
      <c r="O93" s="186"/>
      <c r="P93" s="212"/>
      <c r="Q93" s="186"/>
      <c r="R93" s="213"/>
      <c r="S93" s="186"/>
      <c r="T93" s="212"/>
      <c r="U93" s="186"/>
      <c r="V93" s="213"/>
      <c r="W93" s="186"/>
      <c r="X93" s="212"/>
      <c r="Y93" s="186"/>
      <c r="Z93" s="213"/>
      <c r="AA93" s="186"/>
      <c r="AB93" s="212"/>
      <c r="AC93" s="186"/>
      <c r="AD93" s="213"/>
      <c r="AE93" s="186"/>
      <c r="AF93" s="212"/>
      <c r="AG93" s="186"/>
      <c r="AH93" s="213"/>
      <c r="AI93" s="186"/>
      <c r="AJ93" s="212"/>
      <c r="AK93" s="186"/>
      <c r="AL93" s="213"/>
      <c r="AM93" s="186"/>
      <c r="AN93" s="212"/>
      <c r="AO93" s="186"/>
      <c r="AP93" s="213"/>
      <c r="AQ93" s="186"/>
      <c r="AR93" s="212"/>
      <c r="AS93" s="186"/>
      <c r="AT93" s="213"/>
      <c r="AU93" s="186"/>
      <c r="AV93" s="212"/>
      <c r="AW93" s="186"/>
      <c r="AX93" s="213"/>
      <c r="AY93" s="186"/>
      <c r="AZ93" s="212"/>
      <c r="BA93" s="186"/>
      <c r="BB93" s="213"/>
      <c r="BC93" s="186"/>
      <c r="BD93" s="212"/>
      <c r="BE93" s="186"/>
      <c r="BF93" s="213"/>
      <c r="BG93" s="186"/>
      <c r="BH93" s="212"/>
      <c r="BI93" s="186"/>
      <c r="BJ93" s="213"/>
      <c r="BK93" s="186"/>
      <c r="BL93" s="212"/>
      <c r="BM93" s="186"/>
      <c r="BN93" s="213"/>
      <c r="BO93" s="186"/>
      <c r="BP93" s="212"/>
      <c r="BQ93" s="186"/>
      <c r="BR93" s="213"/>
      <c r="BS93" s="186"/>
      <c r="BT93" s="212"/>
      <c r="BU93" s="186"/>
      <c r="BV93" s="213"/>
      <c r="BW93" s="186"/>
      <c r="BX93" s="212"/>
      <c r="BY93" s="186"/>
      <c r="BZ93" s="213"/>
      <c r="CA93" s="186"/>
      <c r="CB93" s="212"/>
      <c r="CC93" s="186"/>
      <c r="CD93" s="213"/>
      <c r="CE93" s="186"/>
      <c r="CF93" s="212"/>
      <c r="CG93" s="186"/>
      <c r="CH93" s="213"/>
      <c r="CI93" s="186"/>
      <c r="CJ93" s="212"/>
      <c r="CK93" s="186"/>
      <c r="CL93" s="213"/>
      <c r="CM93" s="186"/>
      <c r="CN93" s="212"/>
      <c r="CO93" s="186"/>
      <c r="CP93" s="213"/>
      <c r="CQ93" s="186"/>
      <c r="CR93" s="212"/>
      <c r="CS93" s="186"/>
      <c r="CT93" s="213"/>
      <c r="CU93" s="186"/>
      <c r="CV93" s="212"/>
      <c r="CW93" s="186"/>
      <c r="CX93" s="213"/>
      <c r="CY93" s="186"/>
      <c r="CZ93" s="212"/>
      <c r="DA93" s="186"/>
      <c r="DB93" s="213"/>
      <c r="DC93" s="186"/>
      <c r="DD93" s="212"/>
      <c r="DE93" s="186"/>
      <c r="DF93" s="213"/>
      <c r="DG93" s="186"/>
      <c r="DH93" s="212"/>
      <c r="DI93" s="186"/>
      <c r="DJ93" s="213"/>
      <c r="DK93" s="186"/>
      <c r="DL93" s="212"/>
      <c r="DM93" s="186">
        <v>2</v>
      </c>
      <c r="DN93" s="213">
        <v>1000</v>
      </c>
      <c r="DO93" s="186"/>
      <c r="DP93" s="212"/>
      <c r="DQ93" s="186">
        <v>6</v>
      </c>
      <c r="DR93" s="213">
        <v>7105</v>
      </c>
      <c r="DS93" s="186"/>
      <c r="DT93" s="212"/>
      <c r="DU93" s="186">
        <v>18</v>
      </c>
      <c r="DV93" s="213">
        <v>63022.17</v>
      </c>
      <c r="DW93" s="186"/>
      <c r="DX93" s="212"/>
      <c r="DY93" s="186">
        <v>14</v>
      </c>
      <c r="DZ93" s="213">
        <v>53433.440000000002</v>
      </c>
      <c r="EA93" s="186"/>
      <c r="EB93" s="212"/>
      <c r="EC93" s="186">
        <v>9</v>
      </c>
      <c r="ED93" s="213">
        <v>24135.22</v>
      </c>
      <c r="EE93" s="186"/>
      <c r="EF93" s="212"/>
      <c r="EG93" s="186">
        <v>11</v>
      </c>
      <c r="EH93" s="213">
        <v>24638.010000000002</v>
      </c>
      <c r="EI93" s="186"/>
      <c r="EJ93" s="212"/>
      <c r="EK93" s="186">
        <v>5</v>
      </c>
      <c r="EL93" s="213">
        <v>9216</v>
      </c>
      <c r="EM93" s="420"/>
      <c r="EN93" s="421"/>
      <c r="EO93" s="420">
        <v>7</v>
      </c>
      <c r="EP93" s="422">
        <v>89620.3</v>
      </c>
      <c r="EQ93" s="420"/>
      <c r="ER93" s="421"/>
      <c r="ES93" s="420">
        <v>4</v>
      </c>
      <c r="ET93" s="422">
        <v>50305.3</v>
      </c>
      <c r="EU93" s="420"/>
      <c r="EV93" s="421"/>
      <c r="EW93" s="420">
        <v>7</v>
      </c>
      <c r="EX93" s="422">
        <v>16517</v>
      </c>
      <c r="EZ93" s="186">
        <f t="shared" si="169"/>
        <v>0</v>
      </c>
      <c r="FA93" s="212">
        <f t="shared" si="169"/>
        <v>0</v>
      </c>
      <c r="FB93" s="186">
        <f t="shared" si="170"/>
        <v>0</v>
      </c>
      <c r="FC93" s="213">
        <f t="shared" si="170"/>
        <v>0</v>
      </c>
      <c r="FE93" s="186">
        <f t="shared" si="171"/>
        <v>0</v>
      </c>
      <c r="FF93" s="212">
        <f t="shared" si="171"/>
        <v>0</v>
      </c>
      <c r="FG93" s="186">
        <f t="shared" si="172"/>
        <v>0</v>
      </c>
      <c r="FH93" s="213">
        <f t="shared" si="172"/>
        <v>0</v>
      </c>
      <c r="FJ93" s="186">
        <f t="shared" si="167"/>
        <v>0</v>
      </c>
      <c r="FK93" s="212">
        <f t="shared" si="168"/>
        <v>0</v>
      </c>
      <c r="FL93" s="186">
        <f t="shared" si="173"/>
        <v>72</v>
      </c>
      <c r="FM93" s="213">
        <f t="shared" si="173"/>
        <v>272170.14</v>
      </c>
    </row>
    <row r="94" spans="1:169" x14ac:dyDescent="0.2">
      <c r="A94" s="189" t="s">
        <v>233</v>
      </c>
      <c r="B94" s="189"/>
      <c r="C94" s="188">
        <f>+C86+C87+C88+C91</f>
        <v>0</v>
      </c>
      <c r="D94" s="216">
        <f t="shared" ref="D94:BO94" si="174">+D86+D87+D88+D91</f>
        <v>0</v>
      </c>
      <c r="E94" s="188">
        <f t="shared" si="174"/>
        <v>0</v>
      </c>
      <c r="F94" s="216">
        <f t="shared" si="174"/>
        <v>0</v>
      </c>
      <c r="G94" s="188">
        <f t="shared" si="174"/>
        <v>0</v>
      </c>
      <c r="H94" s="216">
        <f t="shared" si="174"/>
        <v>0</v>
      </c>
      <c r="I94" s="188">
        <f t="shared" si="174"/>
        <v>0</v>
      </c>
      <c r="J94" s="216">
        <f t="shared" si="174"/>
        <v>0</v>
      </c>
      <c r="K94" s="188">
        <f t="shared" si="174"/>
        <v>0</v>
      </c>
      <c r="L94" s="216">
        <f t="shared" si="174"/>
        <v>0</v>
      </c>
      <c r="M94" s="188">
        <f t="shared" si="174"/>
        <v>0</v>
      </c>
      <c r="N94" s="216">
        <f t="shared" si="174"/>
        <v>0</v>
      </c>
      <c r="O94" s="188">
        <f t="shared" si="174"/>
        <v>0</v>
      </c>
      <c r="P94" s="216">
        <f t="shared" si="174"/>
        <v>0</v>
      </c>
      <c r="Q94" s="188">
        <f t="shared" si="174"/>
        <v>0</v>
      </c>
      <c r="R94" s="216">
        <f t="shared" si="174"/>
        <v>0</v>
      </c>
      <c r="S94" s="188">
        <f t="shared" si="174"/>
        <v>0</v>
      </c>
      <c r="T94" s="216">
        <f t="shared" si="174"/>
        <v>0</v>
      </c>
      <c r="U94" s="188">
        <f t="shared" si="174"/>
        <v>0</v>
      </c>
      <c r="V94" s="216">
        <f t="shared" si="174"/>
        <v>0</v>
      </c>
      <c r="W94" s="188">
        <f t="shared" si="174"/>
        <v>0</v>
      </c>
      <c r="X94" s="216">
        <f t="shared" si="174"/>
        <v>0</v>
      </c>
      <c r="Y94" s="188">
        <f t="shared" si="174"/>
        <v>0</v>
      </c>
      <c r="Z94" s="216">
        <f t="shared" si="174"/>
        <v>0</v>
      </c>
      <c r="AA94" s="188">
        <f t="shared" si="174"/>
        <v>0</v>
      </c>
      <c r="AB94" s="216">
        <f t="shared" si="174"/>
        <v>0</v>
      </c>
      <c r="AC94" s="188">
        <f t="shared" si="174"/>
        <v>0</v>
      </c>
      <c r="AD94" s="216">
        <f t="shared" si="174"/>
        <v>0</v>
      </c>
      <c r="AE94" s="188">
        <f t="shared" si="174"/>
        <v>0</v>
      </c>
      <c r="AF94" s="216">
        <f t="shared" si="174"/>
        <v>0</v>
      </c>
      <c r="AG94" s="188">
        <f t="shared" si="174"/>
        <v>0</v>
      </c>
      <c r="AH94" s="216">
        <f t="shared" si="174"/>
        <v>0</v>
      </c>
      <c r="AI94" s="188">
        <f t="shared" si="174"/>
        <v>0</v>
      </c>
      <c r="AJ94" s="216">
        <f t="shared" si="174"/>
        <v>0</v>
      </c>
      <c r="AK94" s="188">
        <f t="shared" si="174"/>
        <v>0</v>
      </c>
      <c r="AL94" s="216">
        <f t="shared" si="174"/>
        <v>0</v>
      </c>
      <c r="AM94" s="188">
        <f t="shared" si="174"/>
        <v>0</v>
      </c>
      <c r="AN94" s="216">
        <f t="shared" si="174"/>
        <v>0</v>
      </c>
      <c r="AO94" s="188">
        <f t="shared" si="174"/>
        <v>0</v>
      </c>
      <c r="AP94" s="216">
        <f t="shared" si="174"/>
        <v>0</v>
      </c>
      <c r="AQ94" s="188">
        <f t="shared" si="174"/>
        <v>0</v>
      </c>
      <c r="AR94" s="216">
        <f t="shared" si="174"/>
        <v>0</v>
      </c>
      <c r="AS94" s="188">
        <f t="shared" si="174"/>
        <v>0</v>
      </c>
      <c r="AT94" s="216">
        <f t="shared" si="174"/>
        <v>0</v>
      </c>
      <c r="AU94" s="188">
        <f t="shared" si="174"/>
        <v>0</v>
      </c>
      <c r="AV94" s="216">
        <f t="shared" si="174"/>
        <v>0</v>
      </c>
      <c r="AW94" s="188">
        <f t="shared" si="174"/>
        <v>0</v>
      </c>
      <c r="AX94" s="216">
        <f t="shared" si="174"/>
        <v>0</v>
      </c>
      <c r="AY94" s="188">
        <f t="shared" si="174"/>
        <v>0</v>
      </c>
      <c r="AZ94" s="216">
        <f t="shared" si="174"/>
        <v>0</v>
      </c>
      <c r="BA94" s="188">
        <f t="shared" si="174"/>
        <v>0</v>
      </c>
      <c r="BB94" s="216">
        <f t="shared" si="174"/>
        <v>0</v>
      </c>
      <c r="BC94" s="188">
        <f t="shared" si="174"/>
        <v>0</v>
      </c>
      <c r="BD94" s="216">
        <f t="shared" si="174"/>
        <v>0</v>
      </c>
      <c r="BE94" s="188">
        <f t="shared" si="174"/>
        <v>0</v>
      </c>
      <c r="BF94" s="216">
        <f t="shared" si="174"/>
        <v>0</v>
      </c>
      <c r="BG94" s="188">
        <f t="shared" si="174"/>
        <v>0</v>
      </c>
      <c r="BH94" s="216">
        <f t="shared" si="174"/>
        <v>0</v>
      </c>
      <c r="BI94" s="188">
        <f t="shared" si="174"/>
        <v>0</v>
      </c>
      <c r="BJ94" s="216">
        <f t="shared" si="174"/>
        <v>0</v>
      </c>
      <c r="BK94" s="188">
        <f t="shared" si="174"/>
        <v>0</v>
      </c>
      <c r="BL94" s="216">
        <f t="shared" si="174"/>
        <v>0</v>
      </c>
      <c r="BM94" s="188">
        <f t="shared" si="174"/>
        <v>0</v>
      </c>
      <c r="BN94" s="216">
        <f t="shared" si="174"/>
        <v>0</v>
      </c>
      <c r="BO94" s="188">
        <f t="shared" si="174"/>
        <v>0</v>
      </c>
      <c r="BP94" s="216">
        <f t="shared" ref="BP94:EA94" si="175">+BP86+BP87+BP88+BP91</f>
        <v>0</v>
      </c>
      <c r="BQ94" s="188">
        <f t="shared" si="175"/>
        <v>0</v>
      </c>
      <c r="BR94" s="216">
        <f t="shared" si="175"/>
        <v>0</v>
      </c>
      <c r="BS94" s="188">
        <f t="shared" si="175"/>
        <v>0</v>
      </c>
      <c r="BT94" s="216">
        <f t="shared" si="175"/>
        <v>0</v>
      </c>
      <c r="BU94" s="188">
        <f t="shared" si="175"/>
        <v>0</v>
      </c>
      <c r="BV94" s="216">
        <f t="shared" si="175"/>
        <v>0</v>
      </c>
      <c r="BW94" s="188">
        <f t="shared" si="175"/>
        <v>0</v>
      </c>
      <c r="BX94" s="216">
        <f t="shared" si="175"/>
        <v>0</v>
      </c>
      <c r="BY94" s="188">
        <f t="shared" si="175"/>
        <v>0</v>
      </c>
      <c r="BZ94" s="216">
        <f t="shared" si="175"/>
        <v>0</v>
      </c>
      <c r="CA94" s="188">
        <f t="shared" si="175"/>
        <v>0</v>
      </c>
      <c r="CB94" s="216">
        <f t="shared" si="175"/>
        <v>0</v>
      </c>
      <c r="CC94" s="188">
        <f t="shared" si="175"/>
        <v>0</v>
      </c>
      <c r="CD94" s="216">
        <f t="shared" si="175"/>
        <v>0</v>
      </c>
      <c r="CE94" s="188">
        <f t="shared" si="175"/>
        <v>0</v>
      </c>
      <c r="CF94" s="216">
        <f t="shared" si="175"/>
        <v>0</v>
      </c>
      <c r="CG94" s="188">
        <f t="shared" si="175"/>
        <v>0</v>
      </c>
      <c r="CH94" s="216">
        <f t="shared" si="175"/>
        <v>0</v>
      </c>
      <c r="CI94" s="188">
        <f t="shared" si="175"/>
        <v>0</v>
      </c>
      <c r="CJ94" s="216">
        <f t="shared" si="175"/>
        <v>0</v>
      </c>
      <c r="CK94" s="188">
        <f t="shared" si="175"/>
        <v>0</v>
      </c>
      <c r="CL94" s="216">
        <f t="shared" si="175"/>
        <v>0</v>
      </c>
      <c r="CM94" s="188">
        <f t="shared" si="175"/>
        <v>0</v>
      </c>
      <c r="CN94" s="216">
        <f t="shared" si="175"/>
        <v>0</v>
      </c>
      <c r="CO94" s="188">
        <f t="shared" si="175"/>
        <v>0</v>
      </c>
      <c r="CP94" s="216">
        <f t="shared" si="175"/>
        <v>0</v>
      </c>
      <c r="CQ94" s="188">
        <f t="shared" si="175"/>
        <v>0</v>
      </c>
      <c r="CR94" s="216">
        <f t="shared" si="175"/>
        <v>0</v>
      </c>
      <c r="CS94" s="188">
        <f t="shared" si="175"/>
        <v>0</v>
      </c>
      <c r="CT94" s="216">
        <f t="shared" si="175"/>
        <v>0</v>
      </c>
      <c r="CU94" s="188">
        <f t="shared" si="175"/>
        <v>0</v>
      </c>
      <c r="CV94" s="216">
        <f t="shared" si="175"/>
        <v>0</v>
      </c>
      <c r="CW94" s="188">
        <f t="shared" si="175"/>
        <v>0</v>
      </c>
      <c r="CX94" s="216">
        <f t="shared" si="175"/>
        <v>0</v>
      </c>
      <c r="CY94" s="188">
        <f t="shared" si="175"/>
        <v>0</v>
      </c>
      <c r="CZ94" s="216">
        <f t="shared" si="175"/>
        <v>0</v>
      </c>
      <c r="DA94" s="188">
        <f t="shared" si="175"/>
        <v>0</v>
      </c>
      <c r="DB94" s="216">
        <f t="shared" si="175"/>
        <v>0</v>
      </c>
      <c r="DC94" s="188">
        <f t="shared" si="175"/>
        <v>0</v>
      </c>
      <c r="DD94" s="216">
        <f t="shared" si="175"/>
        <v>0</v>
      </c>
      <c r="DE94" s="188">
        <f t="shared" si="175"/>
        <v>0</v>
      </c>
      <c r="DF94" s="216">
        <f t="shared" si="175"/>
        <v>0</v>
      </c>
      <c r="DG94" s="188">
        <f t="shared" si="175"/>
        <v>0</v>
      </c>
      <c r="DH94" s="216">
        <f t="shared" si="175"/>
        <v>0</v>
      </c>
      <c r="DI94" s="188">
        <f t="shared" si="175"/>
        <v>0</v>
      </c>
      <c r="DJ94" s="216">
        <f t="shared" si="175"/>
        <v>0</v>
      </c>
      <c r="DK94" s="188">
        <f t="shared" si="175"/>
        <v>0</v>
      </c>
      <c r="DL94" s="216">
        <f t="shared" si="175"/>
        <v>0</v>
      </c>
      <c r="DM94" s="188">
        <f t="shared" si="175"/>
        <v>19</v>
      </c>
      <c r="DN94" s="216">
        <f t="shared" si="175"/>
        <v>12967.59</v>
      </c>
      <c r="DO94" s="188">
        <f t="shared" si="175"/>
        <v>1553</v>
      </c>
      <c r="DP94" s="216">
        <f t="shared" si="175"/>
        <v>28753544.140000015</v>
      </c>
      <c r="DQ94" s="188">
        <f t="shared" si="175"/>
        <v>22</v>
      </c>
      <c r="DR94" s="216">
        <f t="shared" si="175"/>
        <v>19884.849999999999</v>
      </c>
      <c r="DS94" s="188">
        <f t="shared" si="175"/>
        <v>3079</v>
      </c>
      <c r="DT94" s="216">
        <f t="shared" si="175"/>
        <v>81829178.860000089</v>
      </c>
      <c r="DU94" s="188">
        <f t="shared" si="175"/>
        <v>152</v>
      </c>
      <c r="DV94" s="216">
        <f t="shared" si="175"/>
        <v>211888.96999999997</v>
      </c>
      <c r="DW94" s="188">
        <f t="shared" si="175"/>
        <v>3985</v>
      </c>
      <c r="DX94" s="216">
        <f t="shared" si="175"/>
        <v>105529692.34999985</v>
      </c>
      <c r="DY94" s="188">
        <f t="shared" si="175"/>
        <v>142</v>
      </c>
      <c r="DZ94" s="216">
        <f t="shared" si="175"/>
        <v>253254.26</v>
      </c>
      <c r="EA94" s="188">
        <f t="shared" si="175"/>
        <v>3898</v>
      </c>
      <c r="EB94" s="216">
        <f t="shared" ref="EB94:ET94" si="176">+EB86+EB87+EB88+EB91</f>
        <v>144872111.32999986</v>
      </c>
      <c r="EC94" s="188">
        <f t="shared" si="176"/>
        <v>128</v>
      </c>
      <c r="ED94" s="216">
        <f t="shared" si="176"/>
        <v>127738.95</v>
      </c>
      <c r="EE94" s="188">
        <f t="shared" si="176"/>
        <v>3355</v>
      </c>
      <c r="EF94" s="216">
        <f t="shared" si="176"/>
        <v>129685016.15999986</v>
      </c>
      <c r="EG94" s="188">
        <f t="shared" si="176"/>
        <v>66</v>
      </c>
      <c r="EH94" s="216">
        <f t="shared" si="176"/>
        <v>87505.599999999991</v>
      </c>
      <c r="EI94" s="188">
        <f t="shared" si="176"/>
        <v>331</v>
      </c>
      <c r="EJ94" s="216">
        <f t="shared" si="176"/>
        <v>13579150.489999996</v>
      </c>
      <c r="EK94" s="188">
        <f t="shared" si="176"/>
        <v>72</v>
      </c>
      <c r="EL94" s="216">
        <f t="shared" si="176"/>
        <v>106443.82</v>
      </c>
      <c r="EM94" s="188">
        <f t="shared" si="176"/>
        <v>477</v>
      </c>
      <c r="EN94" s="216">
        <f t="shared" si="176"/>
        <v>21891316.610000007</v>
      </c>
      <c r="EO94" s="188">
        <f t="shared" si="176"/>
        <v>76</v>
      </c>
      <c r="EP94" s="216">
        <f t="shared" si="176"/>
        <v>175482.03999999998</v>
      </c>
      <c r="EQ94" s="188">
        <f t="shared" si="176"/>
        <v>413</v>
      </c>
      <c r="ER94" s="216">
        <f t="shared" si="176"/>
        <v>20902107.70000001</v>
      </c>
      <c r="ES94" s="188">
        <f t="shared" si="176"/>
        <v>56</v>
      </c>
      <c r="ET94" s="216">
        <f t="shared" si="176"/>
        <v>137587.63</v>
      </c>
      <c r="EU94" s="188">
        <f t="shared" ref="EU94:EX94" si="177">+EU86+EU87+EU88+EU91</f>
        <v>1560</v>
      </c>
      <c r="EV94" s="216">
        <f t="shared" si="177"/>
        <v>70166673.679999977</v>
      </c>
      <c r="EW94" s="188">
        <f t="shared" si="177"/>
        <v>76</v>
      </c>
      <c r="EX94" s="216">
        <f t="shared" si="177"/>
        <v>98589.050000000017</v>
      </c>
      <c r="EZ94" s="188">
        <f>SUM(EZ86,EZ87,EZ88,EZ91)</f>
        <v>0</v>
      </c>
      <c r="FA94" s="216">
        <f>SUM(FA86,FA87,FA88,FA91)</f>
        <v>0</v>
      </c>
      <c r="FB94" s="188">
        <f>SUM(FB86,FB87,FB88,FB91)</f>
        <v>0</v>
      </c>
      <c r="FC94" s="216">
        <f>SUM(FC86,FC87,FC88,FC91)</f>
        <v>0</v>
      </c>
      <c r="FE94" s="188">
        <f>SUM(FE86,FE87,FE88,FE91)</f>
        <v>0</v>
      </c>
      <c r="FF94" s="216">
        <f>SUM(FF86,FF87,FF88,FF91)</f>
        <v>0</v>
      </c>
      <c r="FG94" s="188">
        <f>SUM(FG86,FG87,FG88,FG91)</f>
        <v>0</v>
      </c>
      <c r="FH94" s="216">
        <f>SUM(FH86,FH87,FH88,FH91)</f>
        <v>0</v>
      </c>
      <c r="FJ94" s="188">
        <f>SUM(FJ86,FJ87,FJ88,FJ91)</f>
        <v>1667.8</v>
      </c>
      <c r="FK94" s="216">
        <f>SUM(FK86,FK87,FK88,FK91)</f>
        <v>52614000.993999965</v>
      </c>
      <c r="FL94" s="188">
        <f>SUM(FL86,FL87,FL88,FL91)</f>
        <v>677</v>
      </c>
      <c r="FM94" s="216">
        <f>SUM(FM86,FM87,FM88,FM91)</f>
        <v>995166.08000000007</v>
      </c>
    </row>
    <row r="95" spans="1:169" ht="15" outlineLevel="1" x14ac:dyDescent="0.25">
      <c r="A95" s="67" t="s">
        <v>56</v>
      </c>
      <c r="B95" s="67" t="s">
        <v>50</v>
      </c>
      <c r="C95" s="186"/>
      <c r="D95" s="212"/>
      <c r="E95" s="186"/>
      <c r="F95" s="213"/>
      <c r="G95" s="186"/>
      <c r="H95" s="212"/>
      <c r="I95" s="186"/>
      <c r="J95" s="213"/>
      <c r="K95" s="186"/>
      <c r="L95" s="212"/>
      <c r="M95" s="186"/>
      <c r="N95" s="213"/>
      <c r="O95" s="186"/>
      <c r="P95" s="212"/>
      <c r="Q95" s="186"/>
      <c r="R95" s="213"/>
      <c r="S95" s="186"/>
      <c r="T95" s="212"/>
      <c r="U95" s="186"/>
      <c r="V95" s="213"/>
      <c r="W95" s="186"/>
      <c r="X95" s="212"/>
      <c r="Y95" s="186"/>
      <c r="Z95" s="213"/>
      <c r="AA95" s="186"/>
      <c r="AB95" s="212"/>
      <c r="AC95" s="186"/>
      <c r="AD95" s="213"/>
      <c r="AE95" s="186"/>
      <c r="AF95" s="212"/>
      <c r="AG95" s="186"/>
      <c r="AH95" s="213"/>
      <c r="AI95" s="186"/>
      <c r="AJ95" s="212"/>
      <c r="AK95" s="186"/>
      <c r="AL95" s="213"/>
      <c r="AM95" s="186"/>
      <c r="AN95" s="212"/>
      <c r="AO95" s="186"/>
      <c r="AP95" s="213"/>
      <c r="AQ95" s="186"/>
      <c r="AR95" s="212"/>
      <c r="AS95" s="186"/>
      <c r="AT95" s="213"/>
      <c r="AU95" s="186"/>
      <c r="AV95" s="212"/>
      <c r="AW95" s="186"/>
      <c r="AX95" s="213"/>
      <c r="AY95" s="186"/>
      <c r="AZ95" s="212"/>
      <c r="BA95" s="186"/>
      <c r="BB95" s="213"/>
      <c r="BC95" s="186"/>
      <c r="BD95" s="212"/>
      <c r="BE95" s="186"/>
      <c r="BF95" s="213"/>
      <c r="BG95" s="186"/>
      <c r="BH95" s="212"/>
      <c r="BI95" s="186"/>
      <c r="BJ95" s="213"/>
      <c r="BK95" s="186"/>
      <c r="BL95" s="212"/>
      <c r="BM95" s="186"/>
      <c r="BN95" s="213"/>
      <c r="BO95" s="186"/>
      <c r="BP95" s="212"/>
      <c r="BQ95" s="186"/>
      <c r="BR95" s="213"/>
      <c r="BS95" s="186"/>
      <c r="BT95" s="212"/>
      <c r="BU95" s="186"/>
      <c r="BV95" s="213"/>
      <c r="BW95" s="186"/>
      <c r="BX95" s="212"/>
      <c r="BY95" s="186"/>
      <c r="BZ95" s="213"/>
      <c r="CA95" s="186"/>
      <c r="CB95" s="212"/>
      <c r="CC95" s="186"/>
      <c r="CD95" s="213"/>
      <c r="CE95" s="186"/>
      <c r="CF95" s="212"/>
      <c r="CG95" s="186"/>
      <c r="CH95" s="213"/>
      <c r="CI95" s="186"/>
      <c r="CJ95" s="212"/>
      <c r="CK95" s="186"/>
      <c r="CL95" s="213"/>
      <c r="CM95" s="186"/>
      <c r="CN95" s="212"/>
      <c r="CO95" s="186"/>
      <c r="CP95" s="213"/>
      <c r="CQ95" s="186"/>
      <c r="CR95" s="212"/>
      <c r="CS95" s="186"/>
      <c r="CT95" s="213"/>
      <c r="CU95" s="186"/>
      <c r="CV95" s="212"/>
      <c r="CW95" s="186"/>
      <c r="CX95" s="213"/>
      <c r="CY95" s="186"/>
      <c r="CZ95" s="212"/>
      <c r="DA95" s="186"/>
      <c r="DB95" s="213"/>
      <c r="DC95" s="186"/>
      <c r="DD95" s="212"/>
      <c r="DE95" s="186"/>
      <c r="DF95" s="213"/>
      <c r="DG95" s="186"/>
      <c r="DH95" s="212"/>
      <c r="DI95" s="186"/>
      <c r="DJ95" s="213"/>
      <c r="DK95" s="186"/>
      <c r="DL95" s="212"/>
      <c r="DM95" s="186"/>
      <c r="DN95" s="213"/>
      <c r="DO95" s="186"/>
      <c r="DP95" s="212"/>
      <c r="DQ95" s="186"/>
      <c r="DR95" s="213"/>
      <c r="DS95" s="186"/>
      <c r="DT95" s="212"/>
      <c r="DU95" s="186"/>
      <c r="DV95" s="213"/>
      <c r="DW95" s="186"/>
      <c r="DX95" s="212"/>
      <c r="DY95" s="186"/>
      <c r="DZ95" s="213"/>
      <c r="EA95" s="186"/>
      <c r="EB95" s="212"/>
      <c r="EC95" s="186"/>
      <c r="ED95" s="213"/>
      <c r="EE95" s="186"/>
      <c r="EF95" s="212"/>
      <c r="EG95" s="186"/>
      <c r="EH95" s="213"/>
      <c r="EI95" s="186"/>
      <c r="EJ95" s="212"/>
      <c r="EK95" s="186"/>
      <c r="EL95" s="213"/>
      <c r="EM95" s="420"/>
      <c r="EN95" s="421"/>
      <c r="EO95" s="420"/>
      <c r="EP95" s="422"/>
      <c r="EQ95" s="420"/>
      <c r="ER95" s="421"/>
      <c r="ES95" s="420"/>
      <c r="ET95" s="422"/>
      <c r="EU95" s="420"/>
      <c r="EV95" s="421"/>
      <c r="EW95" s="420"/>
      <c r="EX95" s="422"/>
      <c r="EZ95" s="186">
        <f>SUM(C95,G95,K95,O95,S95,W95,AA95,AE95,AI95,AM95,AQ95,AU95)/12</f>
        <v>0</v>
      </c>
      <c r="FA95" s="212">
        <f>SUM(D95,H95,L95,P95,T95,X95,AB95,AF95,AJ95,AN95,AR95,AV95)/12</f>
        <v>0</v>
      </c>
      <c r="FB95" s="186">
        <f>SUM(E95,I95,M95,Q95,U95,Y95,AC95,AG95,AK95,AO95,AS95,AW95)</f>
        <v>0</v>
      </c>
      <c r="FC95" s="213">
        <f>SUM(F95,J95,N95,R95,V95,Z95,AD95,AH95,AL95,AP95,AT95,AX95)</f>
        <v>0</v>
      </c>
      <c r="FE95" s="186">
        <f>SUM(AY95,BC95,BG95,BK95,BO95,BS95,BW95,CA95,CE95,CI95,CM95,CQ95)/12</f>
        <v>0</v>
      </c>
      <c r="FF95" s="212">
        <f>SUM(AZ95,BD95,BH95,BL95,BP95,BT95,BX95,CB95,CF95,CJ95,CN95,CR95)/12</f>
        <v>0</v>
      </c>
      <c r="FG95" s="186">
        <f>SUM(BA95,BE95,BI95,BM95,BQ95,BU95,BY95,CC95,CG95,CK95,CO95,CS95)</f>
        <v>0</v>
      </c>
      <c r="FH95" s="213">
        <f>SUM(BB95,BF95,BJ95,BN95,BR95,BV95,BZ95,CD95,CH95,CL95,CP95,CT95)</f>
        <v>0</v>
      </c>
      <c r="FJ95" s="186">
        <f t="shared" ref="FJ95:FJ102" si="178">SUM(CU95,CY95,DC95,DG95,DK95,DO95,DS95,DW95,EA95,EE95,EI95,EM95)/10</f>
        <v>0</v>
      </c>
      <c r="FK95" s="212">
        <f t="shared" ref="FK95:FK102" si="179">SUM(CV95,CZ95,DD95,DH95,DL95,DP95,DT95,DX95,EB95,EF95,EJ95,EN95)/10</f>
        <v>0</v>
      </c>
      <c r="FL95" s="186">
        <f>SUM(CW95,DA95,DE95,DI95,DM95,DQ95,DU95,DY95,EC95,EG95,EK95,EO95)</f>
        <v>0</v>
      </c>
      <c r="FM95" s="213">
        <f>SUM(CX95,DB95,DF95,DJ95,DN95,DR95,DV95,DZ95,ED95,EH95,EL95,EP95)</f>
        <v>0</v>
      </c>
    </row>
    <row r="96" spans="1:169" ht="15" outlineLevel="1" x14ac:dyDescent="0.25">
      <c r="B96" s="67" t="s">
        <v>51</v>
      </c>
      <c r="C96" s="186"/>
      <c r="D96" s="212"/>
      <c r="E96" s="186"/>
      <c r="F96" s="213"/>
      <c r="G96" s="186"/>
      <c r="H96" s="212"/>
      <c r="I96" s="186"/>
      <c r="J96" s="213"/>
      <c r="K96" s="186"/>
      <c r="L96" s="212"/>
      <c r="M96" s="186"/>
      <c r="N96" s="213"/>
      <c r="O96" s="186"/>
      <c r="P96" s="212"/>
      <c r="Q96" s="186"/>
      <c r="R96" s="213"/>
      <c r="S96" s="186"/>
      <c r="T96" s="212"/>
      <c r="U96" s="186"/>
      <c r="V96" s="213"/>
      <c r="W96" s="186"/>
      <c r="X96" s="212"/>
      <c r="Y96" s="186"/>
      <c r="Z96" s="213"/>
      <c r="AA96" s="186"/>
      <c r="AB96" s="212"/>
      <c r="AC96" s="186"/>
      <c r="AD96" s="213"/>
      <c r="AE96" s="186"/>
      <c r="AF96" s="212"/>
      <c r="AG96" s="186"/>
      <c r="AH96" s="213"/>
      <c r="AI96" s="186"/>
      <c r="AJ96" s="212"/>
      <c r="AK96" s="186"/>
      <c r="AL96" s="213"/>
      <c r="AM96" s="186"/>
      <c r="AN96" s="212"/>
      <c r="AO96" s="186"/>
      <c r="AP96" s="213"/>
      <c r="AQ96" s="186"/>
      <c r="AR96" s="212"/>
      <c r="AS96" s="186"/>
      <c r="AT96" s="213"/>
      <c r="AU96" s="186"/>
      <c r="AV96" s="212"/>
      <c r="AW96" s="186"/>
      <c r="AX96" s="213"/>
      <c r="AY96" s="186"/>
      <c r="AZ96" s="212"/>
      <c r="BA96" s="186"/>
      <c r="BB96" s="213"/>
      <c r="BC96" s="186"/>
      <c r="BD96" s="212"/>
      <c r="BE96" s="186"/>
      <c r="BF96" s="213"/>
      <c r="BG96" s="186"/>
      <c r="BH96" s="212"/>
      <c r="BI96" s="186"/>
      <c r="BJ96" s="213"/>
      <c r="BK96" s="186">
        <v>2000</v>
      </c>
      <c r="BL96" s="212">
        <v>20185992.47000001</v>
      </c>
      <c r="BM96" s="186"/>
      <c r="BN96" s="213"/>
      <c r="BO96" s="186">
        <v>1998</v>
      </c>
      <c r="BP96" s="212">
        <v>21290451.129999995</v>
      </c>
      <c r="BQ96" s="186"/>
      <c r="BR96" s="213"/>
      <c r="BS96" s="186">
        <v>1998</v>
      </c>
      <c r="BT96" s="212">
        <v>21290451.129999999</v>
      </c>
      <c r="BU96" s="186"/>
      <c r="BV96" s="213"/>
      <c r="BW96" s="186">
        <v>2000</v>
      </c>
      <c r="BX96" s="212">
        <v>20941704.29000004</v>
      </c>
      <c r="BY96" s="186"/>
      <c r="BZ96" s="213"/>
      <c r="CA96" s="186">
        <v>1415</v>
      </c>
      <c r="CB96" s="212">
        <v>13375743.629999999</v>
      </c>
      <c r="CC96" s="186"/>
      <c r="CD96" s="213"/>
      <c r="CE96" s="186"/>
      <c r="CF96" s="212"/>
      <c r="CG96" s="186"/>
      <c r="CH96" s="213"/>
      <c r="CI96" s="186"/>
      <c r="CJ96" s="212"/>
      <c r="CK96" s="186"/>
      <c r="CL96" s="213"/>
      <c r="CM96" s="186"/>
      <c r="CN96" s="212"/>
      <c r="CO96" s="186"/>
      <c r="CP96" s="213"/>
      <c r="CQ96" s="186"/>
      <c r="CR96" s="212"/>
      <c r="CS96" s="186"/>
      <c r="CT96" s="213"/>
      <c r="CU96" s="186"/>
      <c r="CV96" s="212"/>
      <c r="CW96" s="186"/>
      <c r="CX96" s="213"/>
      <c r="CY96" s="186"/>
      <c r="CZ96" s="212"/>
      <c r="DA96" s="186"/>
      <c r="DB96" s="213"/>
      <c r="DC96" s="186"/>
      <c r="DD96" s="212"/>
      <c r="DE96" s="186"/>
      <c r="DF96" s="213"/>
      <c r="DG96" s="186"/>
      <c r="DH96" s="212"/>
      <c r="DI96" s="186"/>
      <c r="DJ96" s="213"/>
      <c r="DK96" s="186"/>
      <c r="DL96" s="212"/>
      <c r="DM96" s="186"/>
      <c r="DN96" s="213"/>
      <c r="DO96" s="186"/>
      <c r="DP96" s="212"/>
      <c r="DQ96" s="186"/>
      <c r="DR96" s="213"/>
      <c r="DS96" s="186"/>
      <c r="DT96" s="212"/>
      <c r="DU96" s="186"/>
      <c r="DV96" s="213"/>
      <c r="DW96" s="186"/>
      <c r="DX96" s="212"/>
      <c r="DY96" s="186"/>
      <c r="DZ96" s="213"/>
      <c r="EA96" s="186"/>
      <c r="EB96" s="212"/>
      <c r="EC96" s="186"/>
      <c r="ED96" s="213"/>
      <c r="EE96" s="186"/>
      <c r="EF96" s="212"/>
      <c r="EG96" s="186"/>
      <c r="EH96" s="213"/>
      <c r="EI96" s="186"/>
      <c r="EJ96" s="212"/>
      <c r="EK96" s="186"/>
      <c r="EL96" s="213"/>
      <c r="EM96" s="420"/>
      <c r="EN96" s="421"/>
      <c r="EO96" s="420"/>
      <c r="EP96" s="422"/>
      <c r="EQ96" s="420"/>
      <c r="ER96" s="421"/>
      <c r="ES96" s="420"/>
      <c r="ET96" s="422"/>
      <c r="EU96" s="420"/>
      <c r="EV96" s="421"/>
      <c r="EW96" s="420"/>
      <c r="EX96" s="422"/>
      <c r="EZ96" s="186">
        <f t="shared" ref="EZ96:FA102" si="180">SUM(C96,G96,K96,O96,S96,W96,AA96,AE96,AI96,AM96,AQ96,AU96)/12</f>
        <v>0</v>
      </c>
      <c r="FA96" s="212">
        <f t="shared" si="180"/>
        <v>0</v>
      </c>
      <c r="FB96" s="186">
        <f t="shared" ref="FB96:FC102" si="181">SUM(E96,I96,M96,Q96,U96,Y96,AC96,AG96,AK96,AO96,AS96,AW96)</f>
        <v>0</v>
      </c>
      <c r="FC96" s="213">
        <f t="shared" si="181"/>
        <v>0</v>
      </c>
      <c r="FE96" s="186">
        <f t="shared" ref="FE96:FF102" si="182">SUM(AY96,BC96,BG96,BK96,BO96,BS96,BW96,CA96,CE96,CI96,CM96,CQ96)/12</f>
        <v>784.25</v>
      </c>
      <c r="FF96" s="212">
        <f t="shared" si="182"/>
        <v>8090361.887500003</v>
      </c>
      <c r="FG96" s="186">
        <f t="shared" ref="FG96:FH102" si="183">SUM(BA96,BE96,BI96,BM96,BQ96,BU96,BY96,CC96,CG96,CK96,CO96,CS96)</f>
        <v>0</v>
      </c>
      <c r="FH96" s="213">
        <f t="shared" si="183"/>
        <v>0</v>
      </c>
      <c r="FJ96" s="186">
        <f t="shared" si="178"/>
        <v>0</v>
      </c>
      <c r="FK96" s="212">
        <f t="shared" si="179"/>
        <v>0</v>
      </c>
      <c r="FL96" s="186">
        <f t="shared" ref="FL96:FM102" si="184">SUM(CW96,DA96,DE96,DI96,DM96,DQ96,DU96,DY96,EC96,EG96,EK96,EO96)</f>
        <v>0</v>
      </c>
      <c r="FM96" s="213">
        <f t="shared" si="184"/>
        <v>0</v>
      </c>
    </row>
    <row r="97" spans="1:169" outlineLevel="1" x14ac:dyDescent="0.2">
      <c r="B97" s="179" t="s">
        <v>183</v>
      </c>
      <c r="C97" s="187"/>
      <c r="D97" s="214"/>
      <c r="E97" s="187">
        <v>0</v>
      </c>
      <c r="F97" s="215">
        <v>0</v>
      </c>
      <c r="G97" s="187"/>
      <c r="H97" s="214"/>
      <c r="I97" s="187">
        <v>0</v>
      </c>
      <c r="J97" s="215">
        <v>0</v>
      </c>
      <c r="K97" s="187"/>
      <c r="L97" s="214"/>
      <c r="M97" s="187">
        <v>0</v>
      </c>
      <c r="N97" s="215">
        <v>0</v>
      </c>
      <c r="O97" s="187"/>
      <c r="P97" s="214"/>
      <c r="Q97" s="187">
        <v>0</v>
      </c>
      <c r="R97" s="215">
        <v>0</v>
      </c>
      <c r="S97" s="187"/>
      <c r="T97" s="214"/>
      <c r="U97" s="187">
        <v>0</v>
      </c>
      <c r="V97" s="215">
        <v>0</v>
      </c>
      <c r="W97" s="187"/>
      <c r="X97" s="214"/>
      <c r="Y97" s="187">
        <v>0</v>
      </c>
      <c r="Z97" s="215">
        <v>0</v>
      </c>
      <c r="AA97" s="187"/>
      <c r="AB97" s="214"/>
      <c r="AC97" s="187">
        <v>0</v>
      </c>
      <c r="AD97" s="215">
        <v>0</v>
      </c>
      <c r="AE97" s="187"/>
      <c r="AF97" s="214"/>
      <c r="AG97" s="187">
        <v>0</v>
      </c>
      <c r="AH97" s="215">
        <v>0</v>
      </c>
      <c r="AI97" s="187"/>
      <c r="AJ97" s="214"/>
      <c r="AK97" s="187">
        <v>0</v>
      </c>
      <c r="AL97" s="215">
        <v>0</v>
      </c>
      <c r="AM97" s="187"/>
      <c r="AN97" s="214"/>
      <c r="AO97" s="187">
        <v>0</v>
      </c>
      <c r="AP97" s="215">
        <v>0</v>
      </c>
      <c r="AQ97" s="187"/>
      <c r="AR97" s="214"/>
      <c r="AS97" s="187">
        <v>0</v>
      </c>
      <c r="AT97" s="215">
        <v>0</v>
      </c>
      <c r="AU97" s="187"/>
      <c r="AV97" s="214"/>
      <c r="AW97" s="187">
        <v>0</v>
      </c>
      <c r="AX97" s="215">
        <v>0</v>
      </c>
      <c r="AY97" s="187"/>
      <c r="AZ97" s="214"/>
      <c r="BA97" s="187">
        <v>0</v>
      </c>
      <c r="BB97" s="215">
        <v>0</v>
      </c>
      <c r="BC97" s="187"/>
      <c r="BD97" s="214"/>
      <c r="BE97" s="187">
        <v>0</v>
      </c>
      <c r="BF97" s="215">
        <v>0</v>
      </c>
      <c r="BG97" s="187"/>
      <c r="BH97" s="214"/>
      <c r="BI97" s="187">
        <v>11</v>
      </c>
      <c r="BJ97" s="215">
        <v>73509.539999999994</v>
      </c>
      <c r="BK97" s="187">
        <v>67</v>
      </c>
      <c r="BL97" s="214">
        <v>2553747.1400000006</v>
      </c>
      <c r="BM97" s="187">
        <v>13</v>
      </c>
      <c r="BN97" s="215">
        <v>125539.16</v>
      </c>
      <c r="BO97" s="187">
        <v>103</v>
      </c>
      <c r="BP97" s="214">
        <v>4568896.2299999995</v>
      </c>
      <c r="BQ97" s="187">
        <v>38</v>
      </c>
      <c r="BR97" s="215">
        <v>189495.49999999997</v>
      </c>
      <c r="BS97" s="187">
        <v>118</v>
      </c>
      <c r="BT97" s="214">
        <v>7760537.7400000002</v>
      </c>
      <c r="BU97" s="187">
        <v>43</v>
      </c>
      <c r="BV97" s="215">
        <v>55334.909999999996</v>
      </c>
      <c r="BW97" s="187">
        <v>121</v>
      </c>
      <c r="BX97" s="214">
        <v>9086422.2900000028</v>
      </c>
      <c r="BY97" s="187">
        <v>40</v>
      </c>
      <c r="BZ97" s="215">
        <v>111764.31</v>
      </c>
      <c r="CA97" s="187">
        <v>125</v>
      </c>
      <c r="CB97" s="214">
        <v>5658612.7700000014</v>
      </c>
      <c r="CC97" s="187">
        <v>66</v>
      </c>
      <c r="CD97" s="215">
        <v>117840.42</v>
      </c>
      <c r="CE97" s="187">
        <v>211</v>
      </c>
      <c r="CF97" s="214">
        <v>13024725.18</v>
      </c>
      <c r="CG97" s="187">
        <v>58</v>
      </c>
      <c r="CH97" s="215">
        <v>230810.69</v>
      </c>
      <c r="CI97" s="187">
        <v>123</v>
      </c>
      <c r="CJ97" s="214">
        <v>8645956.4399999958</v>
      </c>
      <c r="CK97" s="187">
        <v>56</v>
      </c>
      <c r="CL97" s="215">
        <v>125373.34000000001</v>
      </c>
      <c r="CM97" s="187">
        <v>81</v>
      </c>
      <c r="CN97" s="214">
        <v>6508363.1900000004</v>
      </c>
      <c r="CO97" s="187">
        <v>44</v>
      </c>
      <c r="CP97" s="215">
        <v>74588.58</v>
      </c>
      <c r="CQ97" s="187">
        <v>63</v>
      </c>
      <c r="CR97" s="214">
        <v>4915801.83</v>
      </c>
      <c r="CS97" s="187">
        <v>30</v>
      </c>
      <c r="CT97" s="215">
        <v>42156.82</v>
      </c>
      <c r="CU97" s="187">
        <v>429</v>
      </c>
      <c r="CV97" s="214">
        <v>18471074.660000008</v>
      </c>
      <c r="CW97" s="187">
        <v>54</v>
      </c>
      <c r="CX97" s="215">
        <v>330001.28999999998</v>
      </c>
      <c r="CY97" s="187">
        <v>281</v>
      </c>
      <c r="CZ97" s="214">
        <v>8744728.6300000027</v>
      </c>
      <c r="DA97" s="187">
        <v>63</v>
      </c>
      <c r="DB97" s="215">
        <v>231046.86000000004</v>
      </c>
      <c r="DC97" s="187">
        <v>165</v>
      </c>
      <c r="DD97" s="214">
        <v>7134046.2800000021</v>
      </c>
      <c r="DE97" s="187">
        <v>34</v>
      </c>
      <c r="DF97" s="215">
        <v>103160.4</v>
      </c>
      <c r="DG97" s="187">
        <v>142</v>
      </c>
      <c r="DH97" s="214">
        <v>5530941.9600000009</v>
      </c>
      <c r="DI97" s="187">
        <v>44</v>
      </c>
      <c r="DJ97" s="215">
        <v>288844.46000000002</v>
      </c>
      <c r="DK97" s="187">
        <v>167</v>
      </c>
      <c r="DL97" s="214">
        <v>11663314.09</v>
      </c>
      <c r="DM97" s="187">
        <v>37</v>
      </c>
      <c r="DN97" s="215">
        <v>386894.21</v>
      </c>
      <c r="DO97" s="187">
        <v>126</v>
      </c>
      <c r="DP97" s="214">
        <v>9443977.3300000001</v>
      </c>
      <c r="DQ97" s="187">
        <f>DQ98+DQ99</f>
        <v>26</v>
      </c>
      <c r="DR97" s="187">
        <f>DR98+DR99</f>
        <v>270627.11</v>
      </c>
      <c r="DS97" s="187">
        <v>230</v>
      </c>
      <c r="DT97" s="214">
        <v>19484742.77</v>
      </c>
      <c r="DU97" s="187">
        <v>18</v>
      </c>
      <c r="DV97" s="215">
        <v>145544.91</v>
      </c>
      <c r="DW97" s="187">
        <v>155</v>
      </c>
      <c r="DX97" s="214">
        <v>13636464.33</v>
      </c>
      <c r="DY97" s="187">
        <v>21</v>
      </c>
      <c r="DZ97" s="215">
        <v>108191.88</v>
      </c>
      <c r="EA97" s="187">
        <v>791</v>
      </c>
      <c r="EB97" s="214">
        <v>48682957.520000003</v>
      </c>
      <c r="EC97" s="187">
        <f>SUM(EC98:EC99)</f>
        <v>233</v>
      </c>
      <c r="ED97" s="187">
        <f>SUM(ED98:ED99)</f>
        <v>293978.67999999993</v>
      </c>
      <c r="EE97" s="187">
        <v>619</v>
      </c>
      <c r="EF97" s="214">
        <v>40557006.380000003</v>
      </c>
      <c r="EG97" s="187">
        <v>161</v>
      </c>
      <c r="EH97" s="215">
        <v>526268.69000000006</v>
      </c>
      <c r="EI97" s="187">
        <v>442</v>
      </c>
      <c r="EJ97" s="214">
        <v>30241635.549999986</v>
      </c>
      <c r="EK97" s="187">
        <v>152</v>
      </c>
      <c r="EL97" s="215">
        <v>316546.88</v>
      </c>
      <c r="EM97" s="187">
        <v>279</v>
      </c>
      <c r="EN97" s="214">
        <v>19006488.66</v>
      </c>
      <c r="EO97" s="187">
        <v>130</v>
      </c>
      <c r="EP97" s="215">
        <v>153883.28000000003</v>
      </c>
      <c r="EQ97" s="187">
        <v>218</v>
      </c>
      <c r="ER97" s="214">
        <v>14485305.610000007</v>
      </c>
      <c r="ES97" s="187">
        <v>65</v>
      </c>
      <c r="ET97" s="215">
        <v>84394.079999999973</v>
      </c>
      <c r="EU97" s="187">
        <v>108</v>
      </c>
      <c r="EV97" s="214">
        <v>6599038.1500000013</v>
      </c>
      <c r="EW97" s="187">
        <v>62</v>
      </c>
      <c r="EX97" s="215">
        <v>126242.63</v>
      </c>
      <c r="EZ97" s="187">
        <f t="shared" si="180"/>
        <v>0</v>
      </c>
      <c r="FA97" s="214">
        <f t="shared" si="180"/>
        <v>0</v>
      </c>
      <c r="FB97" s="187">
        <f t="shared" si="181"/>
        <v>0</v>
      </c>
      <c r="FC97" s="215">
        <f t="shared" si="181"/>
        <v>0</v>
      </c>
      <c r="FE97" s="187">
        <f t="shared" si="182"/>
        <v>84.333333333333329</v>
      </c>
      <c r="FF97" s="214">
        <f t="shared" si="182"/>
        <v>5226921.9008333329</v>
      </c>
      <c r="FG97" s="187">
        <f t="shared" si="183"/>
        <v>399</v>
      </c>
      <c r="FH97" s="215">
        <f t="shared" si="183"/>
        <v>1146413.27</v>
      </c>
      <c r="FJ97" s="187">
        <f t="shared" si="178"/>
        <v>382.6</v>
      </c>
      <c r="FK97" s="214">
        <f t="shared" si="179"/>
        <v>23259737.816</v>
      </c>
      <c r="FL97" s="187">
        <f t="shared" si="184"/>
        <v>973</v>
      </c>
      <c r="FM97" s="215">
        <f t="shared" si="184"/>
        <v>3154988.6499999994</v>
      </c>
    </row>
    <row r="98" spans="1:169" ht="15" outlineLevel="1" x14ac:dyDescent="0.25">
      <c r="B98" s="67" t="s">
        <v>184</v>
      </c>
      <c r="C98" s="186"/>
      <c r="D98" s="212"/>
      <c r="E98" s="186"/>
      <c r="F98" s="213"/>
      <c r="G98" s="186"/>
      <c r="H98" s="212"/>
      <c r="I98" s="186"/>
      <c r="J98" s="213"/>
      <c r="K98" s="186"/>
      <c r="L98" s="212"/>
      <c r="M98" s="186"/>
      <c r="N98" s="213"/>
      <c r="O98" s="186"/>
      <c r="P98" s="212"/>
      <c r="Q98" s="186"/>
      <c r="R98" s="213"/>
      <c r="S98" s="186"/>
      <c r="T98" s="212"/>
      <c r="U98" s="186"/>
      <c r="V98" s="213"/>
      <c r="W98" s="186"/>
      <c r="X98" s="212"/>
      <c r="Y98" s="186"/>
      <c r="Z98" s="213"/>
      <c r="AA98" s="186"/>
      <c r="AB98" s="212"/>
      <c r="AC98" s="186"/>
      <c r="AD98" s="213"/>
      <c r="AE98" s="186"/>
      <c r="AF98" s="212"/>
      <c r="AG98" s="186"/>
      <c r="AH98" s="213"/>
      <c r="AI98" s="186"/>
      <c r="AJ98" s="212"/>
      <c r="AK98" s="186"/>
      <c r="AL98" s="213"/>
      <c r="AM98" s="186"/>
      <c r="AN98" s="212"/>
      <c r="AO98" s="186"/>
      <c r="AP98" s="213"/>
      <c r="AQ98" s="186"/>
      <c r="AR98" s="212"/>
      <c r="AS98" s="186"/>
      <c r="AT98" s="213"/>
      <c r="AU98" s="186"/>
      <c r="AV98" s="212"/>
      <c r="AW98" s="186"/>
      <c r="AX98" s="213"/>
      <c r="AY98" s="186"/>
      <c r="AZ98" s="212"/>
      <c r="BA98" s="186"/>
      <c r="BB98" s="213"/>
      <c r="BC98" s="186"/>
      <c r="BD98" s="212"/>
      <c r="BE98" s="186"/>
      <c r="BF98" s="213"/>
      <c r="BG98" s="186"/>
      <c r="BH98" s="212"/>
      <c r="BI98" s="186">
        <v>3</v>
      </c>
      <c r="BJ98" s="213">
        <v>2147.4</v>
      </c>
      <c r="BK98" s="186"/>
      <c r="BL98" s="212"/>
      <c r="BM98" s="186">
        <v>7</v>
      </c>
      <c r="BN98" s="213">
        <v>12312.16</v>
      </c>
      <c r="BO98" s="186"/>
      <c r="BP98" s="212"/>
      <c r="BQ98" s="186">
        <v>30</v>
      </c>
      <c r="BR98" s="213">
        <v>24029.079999999998</v>
      </c>
      <c r="BS98" s="186"/>
      <c r="BT98" s="212"/>
      <c r="BU98" s="186">
        <v>38</v>
      </c>
      <c r="BV98" s="213">
        <v>25778.739999999998</v>
      </c>
      <c r="BW98" s="186"/>
      <c r="BX98" s="212"/>
      <c r="BY98" s="186">
        <v>33</v>
      </c>
      <c r="BZ98" s="213">
        <v>31995.34</v>
      </c>
      <c r="CA98" s="186"/>
      <c r="CB98" s="212"/>
      <c r="CC98" s="186">
        <v>55</v>
      </c>
      <c r="CD98" s="213">
        <v>78318.73</v>
      </c>
      <c r="CE98" s="186"/>
      <c r="CF98" s="212"/>
      <c r="CG98" s="186">
        <v>46</v>
      </c>
      <c r="CH98" s="213">
        <v>38643.300000000003</v>
      </c>
      <c r="CI98" s="186"/>
      <c r="CJ98" s="212"/>
      <c r="CK98" s="186">
        <v>47</v>
      </c>
      <c r="CL98" s="213">
        <v>48346.080000000002</v>
      </c>
      <c r="CM98" s="186"/>
      <c r="CN98" s="212"/>
      <c r="CO98" s="186">
        <v>38</v>
      </c>
      <c r="CP98" s="213">
        <v>60075.58</v>
      </c>
      <c r="CQ98" s="186"/>
      <c r="CR98" s="212"/>
      <c r="CS98" s="186">
        <v>26</v>
      </c>
      <c r="CT98" s="213">
        <v>19098.259999999998</v>
      </c>
      <c r="CU98" s="186"/>
      <c r="CV98" s="212"/>
      <c r="CW98" s="186">
        <v>37</v>
      </c>
      <c r="CX98" s="213">
        <v>33842.14</v>
      </c>
      <c r="CY98" s="186"/>
      <c r="CZ98" s="212"/>
      <c r="DA98" s="186">
        <v>53</v>
      </c>
      <c r="DB98" s="213">
        <v>82954.85000000002</v>
      </c>
      <c r="DC98" s="186"/>
      <c r="DD98" s="212"/>
      <c r="DE98" s="186">
        <v>28</v>
      </c>
      <c r="DF98" s="213">
        <v>20460.400000000001</v>
      </c>
      <c r="DG98" s="186"/>
      <c r="DH98" s="212"/>
      <c r="DI98" s="186">
        <v>30</v>
      </c>
      <c r="DJ98" s="213">
        <v>25097.42</v>
      </c>
      <c r="DK98" s="186"/>
      <c r="DL98" s="212"/>
      <c r="DM98" s="186">
        <v>21</v>
      </c>
      <c r="DN98" s="213">
        <v>18180.38</v>
      </c>
      <c r="DO98" s="186"/>
      <c r="DP98" s="212"/>
      <c r="DQ98" s="186">
        <v>17</v>
      </c>
      <c r="DR98" s="213">
        <v>28381.86</v>
      </c>
      <c r="DS98" s="186"/>
      <c r="DT98" s="212"/>
      <c r="DU98" s="186">
        <v>7</v>
      </c>
      <c r="DV98" s="213">
        <v>15745.96</v>
      </c>
      <c r="DW98" s="186"/>
      <c r="DX98" s="212"/>
      <c r="DY98" s="186">
        <v>7</v>
      </c>
      <c r="DZ98" s="213">
        <v>5970.619999999999</v>
      </c>
      <c r="EA98" s="186"/>
      <c r="EB98" s="212"/>
      <c r="EC98" s="186">
        <v>212</v>
      </c>
      <c r="ED98" s="213">
        <v>141045.51999999996</v>
      </c>
      <c r="EE98" s="186"/>
      <c r="EF98" s="212"/>
      <c r="EG98" s="186">
        <v>141</v>
      </c>
      <c r="EH98" s="213">
        <v>146900.65</v>
      </c>
      <c r="EI98" s="186"/>
      <c r="EJ98" s="212"/>
      <c r="EK98" s="186">
        <v>137</v>
      </c>
      <c r="EL98" s="213">
        <v>119080.69</v>
      </c>
      <c r="EM98" s="420"/>
      <c r="EN98" s="421"/>
      <c r="EO98" s="420">
        <v>115</v>
      </c>
      <c r="EP98" s="422">
        <v>98603.19</v>
      </c>
      <c r="EQ98" s="420"/>
      <c r="ER98" s="421"/>
      <c r="ES98" s="420">
        <v>58</v>
      </c>
      <c r="ET98" s="422">
        <v>38661.679999999978</v>
      </c>
      <c r="EU98" s="420"/>
      <c r="EV98" s="421"/>
      <c r="EW98" s="420">
        <v>52</v>
      </c>
      <c r="EX98" s="422">
        <v>46667.790000000008</v>
      </c>
      <c r="EZ98" s="186">
        <f t="shared" si="180"/>
        <v>0</v>
      </c>
      <c r="FA98" s="212">
        <f t="shared" si="180"/>
        <v>0</v>
      </c>
      <c r="FB98" s="186">
        <f t="shared" si="181"/>
        <v>0</v>
      </c>
      <c r="FC98" s="213">
        <f t="shared" si="181"/>
        <v>0</v>
      </c>
      <c r="FD98" s="179"/>
      <c r="FE98" s="186">
        <f t="shared" si="182"/>
        <v>0</v>
      </c>
      <c r="FF98" s="212">
        <f t="shared" si="182"/>
        <v>0</v>
      </c>
      <c r="FG98" s="186">
        <f t="shared" si="183"/>
        <v>323</v>
      </c>
      <c r="FH98" s="213">
        <f t="shared" si="183"/>
        <v>340744.67000000004</v>
      </c>
      <c r="FI98" s="179"/>
      <c r="FJ98" s="186">
        <f t="shared" si="178"/>
        <v>0</v>
      </c>
      <c r="FK98" s="212">
        <f t="shared" si="179"/>
        <v>0</v>
      </c>
      <c r="FL98" s="186">
        <f t="shared" si="184"/>
        <v>805</v>
      </c>
      <c r="FM98" s="213">
        <f t="shared" si="184"/>
        <v>736263.67999999993</v>
      </c>
    </row>
    <row r="99" spans="1:169" ht="15" outlineLevel="1" x14ac:dyDescent="0.25">
      <c r="B99" s="67" t="s">
        <v>185</v>
      </c>
      <c r="C99" s="186"/>
      <c r="D99" s="212"/>
      <c r="E99" s="186"/>
      <c r="F99" s="213"/>
      <c r="G99" s="186"/>
      <c r="H99" s="212"/>
      <c r="I99" s="186"/>
      <c r="J99" s="213"/>
      <c r="K99" s="186"/>
      <c r="L99" s="212"/>
      <c r="M99" s="186"/>
      <c r="N99" s="213"/>
      <c r="O99" s="186"/>
      <c r="P99" s="212"/>
      <c r="Q99" s="186"/>
      <c r="R99" s="213"/>
      <c r="S99" s="186"/>
      <c r="T99" s="212"/>
      <c r="U99" s="186"/>
      <c r="V99" s="213"/>
      <c r="W99" s="186"/>
      <c r="X99" s="212"/>
      <c r="Y99" s="186"/>
      <c r="Z99" s="213"/>
      <c r="AA99" s="186"/>
      <c r="AB99" s="212"/>
      <c r="AC99" s="186"/>
      <c r="AD99" s="213"/>
      <c r="AE99" s="186"/>
      <c r="AF99" s="212"/>
      <c r="AG99" s="186"/>
      <c r="AH99" s="213"/>
      <c r="AI99" s="186"/>
      <c r="AJ99" s="212"/>
      <c r="AK99" s="186"/>
      <c r="AL99" s="213"/>
      <c r="AM99" s="186"/>
      <c r="AN99" s="212"/>
      <c r="AO99" s="186"/>
      <c r="AP99" s="213"/>
      <c r="AQ99" s="186"/>
      <c r="AR99" s="212"/>
      <c r="AS99" s="186"/>
      <c r="AT99" s="213"/>
      <c r="AU99" s="186"/>
      <c r="AV99" s="212"/>
      <c r="AW99" s="186"/>
      <c r="AX99" s="213"/>
      <c r="AY99" s="186"/>
      <c r="AZ99" s="212"/>
      <c r="BA99" s="186"/>
      <c r="BB99" s="213"/>
      <c r="BC99" s="186"/>
      <c r="BD99" s="212"/>
      <c r="BE99" s="186"/>
      <c r="BF99" s="213"/>
      <c r="BG99" s="186"/>
      <c r="BH99" s="212"/>
      <c r="BI99" s="186">
        <v>8</v>
      </c>
      <c r="BJ99" s="213">
        <v>71362.14</v>
      </c>
      <c r="BK99" s="186"/>
      <c r="BL99" s="212"/>
      <c r="BM99" s="186">
        <v>6</v>
      </c>
      <c r="BN99" s="213">
        <v>113227</v>
      </c>
      <c r="BO99" s="186"/>
      <c r="BP99" s="212"/>
      <c r="BQ99" s="186">
        <v>8</v>
      </c>
      <c r="BR99" s="213">
        <v>165466.41999999998</v>
      </c>
      <c r="BS99" s="186"/>
      <c r="BT99" s="212"/>
      <c r="BU99" s="186">
        <v>5</v>
      </c>
      <c r="BV99" s="213">
        <v>29556.17</v>
      </c>
      <c r="BW99" s="186"/>
      <c r="BX99" s="212"/>
      <c r="BY99" s="186">
        <v>7</v>
      </c>
      <c r="BZ99" s="213">
        <v>79768.97</v>
      </c>
      <c r="CA99" s="186"/>
      <c r="CB99" s="212"/>
      <c r="CC99" s="186">
        <v>11</v>
      </c>
      <c r="CD99" s="213">
        <v>39521.69</v>
      </c>
      <c r="CE99" s="186"/>
      <c r="CF99" s="212"/>
      <c r="CG99" s="186">
        <v>12</v>
      </c>
      <c r="CH99" s="213">
        <v>192167.39</v>
      </c>
      <c r="CI99" s="186"/>
      <c r="CJ99" s="212"/>
      <c r="CK99" s="186">
        <v>9</v>
      </c>
      <c r="CL99" s="213">
        <v>77027.260000000009</v>
      </c>
      <c r="CM99" s="186"/>
      <c r="CN99" s="212"/>
      <c r="CO99" s="186">
        <v>6</v>
      </c>
      <c r="CP99" s="213">
        <v>14513</v>
      </c>
      <c r="CQ99" s="186"/>
      <c r="CR99" s="212"/>
      <c r="CS99" s="186">
        <v>4</v>
      </c>
      <c r="CT99" s="213">
        <v>23058.560000000001</v>
      </c>
      <c r="CU99" s="186"/>
      <c r="CV99" s="212"/>
      <c r="CW99" s="186">
        <v>17</v>
      </c>
      <c r="CX99" s="213">
        <v>296159.14999999997</v>
      </c>
      <c r="CY99" s="186"/>
      <c r="CZ99" s="212"/>
      <c r="DA99" s="186">
        <v>10</v>
      </c>
      <c r="DB99" s="213">
        <v>148092.01</v>
      </c>
      <c r="DC99" s="186"/>
      <c r="DD99" s="212"/>
      <c r="DE99" s="186">
        <v>6</v>
      </c>
      <c r="DF99" s="213">
        <v>82700</v>
      </c>
      <c r="DG99" s="186"/>
      <c r="DH99" s="212"/>
      <c r="DI99" s="186">
        <v>14</v>
      </c>
      <c r="DJ99" s="213">
        <v>263747.04000000004</v>
      </c>
      <c r="DK99" s="186"/>
      <c r="DL99" s="212"/>
      <c r="DM99" s="186">
        <v>16</v>
      </c>
      <c r="DN99" s="213">
        <v>368713.83</v>
      </c>
      <c r="DO99" s="186"/>
      <c r="DP99" s="212"/>
      <c r="DQ99" s="186">
        <v>9</v>
      </c>
      <c r="DR99" s="213">
        <v>242245.25</v>
      </c>
      <c r="DS99" s="186"/>
      <c r="DT99" s="212"/>
      <c r="DU99" s="186">
        <v>11</v>
      </c>
      <c r="DV99" s="213">
        <v>129798.95000000001</v>
      </c>
      <c r="DW99" s="186"/>
      <c r="DX99" s="212"/>
      <c r="DY99" s="186">
        <v>14</v>
      </c>
      <c r="DZ99" s="213">
        <v>102221.26000000001</v>
      </c>
      <c r="EA99" s="186"/>
      <c r="EB99" s="212"/>
      <c r="EC99" s="186">
        <v>21</v>
      </c>
      <c r="ED99" s="213">
        <v>152933.16</v>
      </c>
      <c r="EE99" s="186"/>
      <c r="EF99" s="212"/>
      <c r="EG99" s="186">
        <v>20</v>
      </c>
      <c r="EH99" s="213">
        <v>379368.04000000004</v>
      </c>
      <c r="EI99" s="186"/>
      <c r="EJ99" s="212"/>
      <c r="EK99" s="186">
        <v>15</v>
      </c>
      <c r="EL99" s="213">
        <v>197466.19</v>
      </c>
      <c r="EM99" s="420"/>
      <c r="EN99" s="421"/>
      <c r="EO99" s="420">
        <v>15</v>
      </c>
      <c r="EP99" s="422">
        <v>55280.09</v>
      </c>
      <c r="EQ99" s="420"/>
      <c r="ER99" s="421"/>
      <c r="ES99" s="420">
        <v>7</v>
      </c>
      <c r="ET99" s="422">
        <v>45732.4</v>
      </c>
      <c r="EU99" s="420"/>
      <c r="EV99" s="421"/>
      <c r="EW99" s="420">
        <v>10</v>
      </c>
      <c r="EX99" s="422">
        <v>79574.84</v>
      </c>
      <c r="EZ99" s="186">
        <f t="shared" si="180"/>
        <v>0</v>
      </c>
      <c r="FA99" s="212">
        <f t="shared" si="180"/>
        <v>0</v>
      </c>
      <c r="FB99" s="186">
        <f t="shared" si="181"/>
        <v>0</v>
      </c>
      <c r="FC99" s="213">
        <f t="shared" si="181"/>
        <v>0</v>
      </c>
      <c r="FE99" s="186">
        <f t="shared" si="182"/>
        <v>0</v>
      </c>
      <c r="FF99" s="212">
        <f t="shared" si="182"/>
        <v>0</v>
      </c>
      <c r="FG99" s="186">
        <f t="shared" si="183"/>
        <v>76</v>
      </c>
      <c r="FH99" s="213">
        <f t="shared" si="183"/>
        <v>805668.60000000009</v>
      </c>
      <c r="FJ99" s="186">
        <f t="shared" si="178"/>
        <v>0</v>
      </c>
      <c r="FK99" s="212">
        <f t="shared" si="179"/>
        <v>0</v>
      </c>
      <c r="FL99" s="186">
        <f t="shared" si="184"/>
        <v>168</v>
      </c>
      <c r="FM99" s="213">
        <f t="shared" si="184"/>
        <v>2418724.9699999997</v>
      </c>
    </row>
    <row r="100" spans="1:169" outlineLevel="1" x14ac:dyDescent="0.2">
      <c r="B100" s="179" t="s">
        <v>186</v>
      </c>
      <c r="C100" s="187"/>
      <c r="D100" s="214"/>
      <c r="E100" s="187">
        <v>0</v>
      </c>
      <c r="F100" s="215">
        <v>0</v>
      </c>
      <c r="G100" s="187"/>
      <c r="H100" s="214"/>
      <c r="I100" s="187">
        <v>0</v>
      </c>
      <c r="J100" s="215">
        <v>0</v>
      </c>
      <c r="K100" s="187"/>
      <c r="L100" s="214"/>
      <c r="M100" s="187">
        <v>0</v>
      </c>
      <c r="N100" s="215">
        <v>0</v>
      </c>
      <c r="O100" s="187"/>
      <c r="P100" s="214"/>
      <c r="Q100" s="187">
        <v>0</v>
      </c>
      <c r="R100" s="215">
        <v>0</v>
      </c>
      <c r="S100" s="187"/>
      <c r="T100" s="214"/>
      <c r="U100" s="187">
        <v>0</v>
      </c>
      <c r="V100" s="215">
        <v>0</v>
      </c>
      <c r="W100" s="187"/>
      <c r="X100" s="214"/>
      <c r="Y100" s="187">
        <v>0</v>
      </c>
      <c r="Z100" s="215">
        <v>0</v>
      </c>
      <c r="AA100" s="187"/>
      <c r="AB100" s="214"/>
      <c r="AC100" s="187">
        <v>0</v>
      </c>
      <c r="AD100" s="215">
        <v>0</v>
      </c>
      <c r="AE100" s="187"/>
      <c r="AF100" s="214"/>
      <c r="AG100" s="187">
        <v>0</v>
      </c>
      <c r="AH100" s="215">
        <v>0</v>
      </c>
      <c r="AI100" s="187"/>
      <c r="AJ100" s="214"/>
      <c r="AK100" s="187">
        <v>0</v>
      </c>
      <c r="AL100" s="215">
        <v>0</v>
      </c>
      <c r="AM100" s="187"/>
      <c r="AN100" s="214"/>
      <c r="AO100" s="187">
        <v>0</v>
      </c>
      <c r="AP100" s="215">
        <v>0</v>
      </c>
      <c r="AQ100" s="187"/>
      <c r="AR100" s="214"/>
      <c r="AS100" s="187">
        <v>0</v>
      </c>
      <c r="AT100" s="215">
        <v>0</v>
      </c>
      <c r="AU100" s="187"/>
      <c r="AV100" s="214"/>
      <c r="AW100" s="187">
        <v>0</v>
      </c>
      <c r="AX100" s="215">
        <v>0</v>
      </c>
      <c r="AY100" s="187"/>
      <c r="AZ100" s="214"/>
      <c r="BA100" s="187">
        <v>0</v>
      </c>
      <c r="BB100" s="215">
        <v>0</v>
      </c>
      <c r="BC100" s="187"/>
      <c r="BD100" s="214"/>
      <c r="BE100" s="187">
        <v>0</v>
      </c>
      <c r="BF100" s="215">
        <v>0</v>
      </c>
      <c r="BG100" s="187"/>
      <c r="BH100" s="214"/>
      <c r="BI100" s="187">
        <v>2</v>
      </c>
      <c r="BJ100" s="215">
        <v>3799</v>
      </c>
      <c r="BK100" s="187">
        <v>951</v>
      </c>
      <c r="BL100" s="214">
        <v>22439684.389999986</v>
      </c>
      <c r="BM100" s="187">
        <v>36</v>
      </c>
      <c r="BN100" s="215">
        <v>31441.870000000003</v>
      </c>
      <c r="BO100" s="187">
        <v>892</v>
      </c>
      <c r="BP100" s="214">
        <v>28522968.210000005</v>
      </c>
      <c r="BQ100" s="187">
        <v>25</v>
      </c>
      <c r="BR100" s="215">
        <v>129589.03</v>
      </c>
      <c r="BS100" s="187">
        <v>1040</v>
      </c>
      <c r="BT100" s="214">
        <v>40528379.240000032</v>
      </c>
      <c r="BU100" s="187">
        <v>30</v>
      </c>
      <c r="BV100" s="215">
        <v>134409.51</v>
      </c>
      <c r="BW100" s="187">
        <v>1818</v>
      </c>
      <c r="BX100" s="214">
        <v>99783740.160000235</v>
      </c>
      <c r="BY100" s="187">
        <v>24</v>
      </c>
      <c r="BZ100" s="215">
        <v>105652.88</v>
      </c>
      <c r="CA100" s="187">
        <v>1832</v>
      </c>
      <c r="CB100" s="214">
        <v>100911951.23999999</v>
      </c>
      <c r="CC100" s="187">
        <v>35</v>
      </c>
      <c r="CD100" s="215">
        <v>109774.68</v>
      </c>
      <c r="CE100" s="187">
        <v>2788</v>
      </c>
      <c r="CF100" s="214">
        <v>193894668.1200003</v>
      </c>
      <c r="CG100" s="187">
        <v>49</v>
      </c>
      <c r="CH100" s="215">
        <v>134217.35999999999</v>
      </c>
      <c r="CI100" s="187">
        <v>2752</v>
      </c>
      <c r="CJ100" s="214">
        <v>190427232.28000021</v>
      </c>
      <c r="CK100" s="187">
        <v>60</v>
      </c>
      <c r="CL100" s="215">
        <v>214165.41</v>
      </c>
      <c r="CM100" s="187">
        <v>2746</v>
      </c>
      <c r="CN100" s="214">
        <v>189385310.0200001</v>
      </c>
      <c r="CO100" s="187">
        <v>120</v>
      </c>
      <c r="CP100" s="215">
        <v>453337.99000000011</v>
      </c>
      <c r="CQ100" s="187">
        <v>2722</v>
      </c>
      <c r="CR100" s="214">
        <v>185564995.70000026</v>
      </c>
      <c r="CS100" s="187">
        <v>87</v>
      </c>
      <c r="CT100" s="215">
        <v>237281.56</v>
      </c>
      <c r="CU100" s="187">
        <v>4502</v>
      </c>
      <c r="CV100" s="214">
        <v>289975792.41000021</v>
      </c>
      <c r="CW100" s="187">
        <v>254</v>
      </c>
      <c r="CX100" s="215">
        <v>289894.59999999998</v>
      </c>
      <c r="CY100" s="187">
        <v>23433</v>
      </c>
      <c r="CZ100" s="214">
        <v>1526367683.2400186</v>
      </c>
      <c r="DA100" s="187">
        <v>628</v>
      </c>
      <c r="DB100" s="215">
        <v>1001105.9599999995</v>
      </c>
      <c r="DC100" s="187">
        <v>22146</v>
      </c>
      <c r="DD100" s="214">
        <v>1494355721.5000188</v>
      </c>
      <c r="DE100" s="187">
        <v>571</v>
      </c>
      <c r="DF100" s="215">
        <v>1092950.5699999998</v>
      </c>
      <c r="DG100" s="187">
        <v>22227</v>
      </c>
      <c r="DH100" s="214">
        <v>1495623195.3900008</v>
      </c>
      <c r="DI100" s="187">
        <v>546</v>
      </c>
      <c r="DJ100" s="215">
        <v>874963.98999999976</v>
      </c>
      <c r="DK100" s="187">
        <v>18468</v>
      </c>
      <c r="DL100" s="214">
        <v>1409197686.0700026</v>
      </c>
      <c r="DM100" s="187">
        <v>356</v>
      </c>
      <c r="DN100" s="215">
        <v>1152258.96</v>
      </c>
      <c r="DO100" s="187">
        <v>18410</v>
      </c>
      <c r="DP100" s="214">
        <v>1400954243.740015</v>
      </c>
      <c r="DQ100" s="187">
        <v>361</v>
      </c>
      <c r="DR100" s="215">
        <v>535957.93999999983</v>
      </c>
      <c r="DS100" s="187">
        <v>15883</v>
      </c>
      <c r="DT100" s="214">
        <v>1209576530.2500031</v>
      </c>
      <c r="DU100" s="187">
        <v>301</v>
      </c>
      <c r="DV100" s="215">
        <v>1022087.74</v>
      </c>
      <c r="DW100" s="187">
        <v>15484</v>
      </c>
      <c r="DX100" s="214">
        <v>1167561254.9400022</v>
      </c>
      <c r="DY100" s="187">
        <v>300</v>
      </c>
      <c r="DZ100" s="215">
        <v>889792.97</v>
      </c>
      <c r="EA100" s="187">
        <v>14661</v>
      </c>
      <c r="EB100" s="214">
        <v>1091683527.9599967</v>
      </c>
      <c r="EC100" s="187">
        <f>SUM(EC101:EC102)</f>
        <v>548</v>
      </c>
      <c r="ED100" s="187">
        <f>SUM(ED101:ED102)</f>
        <v>690207.33999999985</v>
      </c>
      <c r="EE100" s="187">
        <v>14475</v>
      </c>
      <c r="EF100" s="214">
        <v>1079586338.7199991</v>
      </c>
      <c r="EG100" s="187">
        <v>381</v>
      </c>
      <c r="EH100" s="215">
        <v>461707.68</v>
      </c>
      <c r="EI100" s="187">
        <v>9561</v>
      </c>
      <c r="EJ100" s="214">
        <v>799419996.85999513</v>
      </c>
      <c r="EK100" s="187">
        <v>576</v>
      </c>
      <c r="EL100" s="215">
        <v>845235.87000000023</v>
      </c>
      <c r="EM100" s="187">
        <v>9490</v>
      </c>
      <c r="EN100" s="214">
        <v>789480963.46999598</v>
      </c>
      <c r="EO100" s="187">
        <v>548</v>
      </c>
      <c r="EP100" s="215">
        <v>655756.00999999978</v>
      </c>
      <c r="EQ100" s="187">
        <v>8638</v>
      </c>
      <c r="ER100" s="214">
        <v>763738432.75999498</v>
      </c>
      <c r="ES100" s="187">
        <v>469</v>
      </c>
      <c r="ET100" s="215">
        <v>579161.82999999984</v>
      </c>
      <c r="EU100" s="187">
        <v>8206</v>
      </c>
      <c r="EV100" s="214">
        <v>736435826.68999505</v>
      </c>
      <c r="EW100" s="187">
        <v>327</v>
      </c>
      <c r="EX100" s="215">
        <v>484859.82000000018</v>
      </c>
      <c r="EZ100" s="187">
        <f t="shared" si="180"/>
        <v>0</v>
      </c>
      <c r="FA100" s="214">
        <f t="shared" si="180"/>
        <v>0</v>
      </c>
      <c r="FB100" s="187">
        <f t="shared" si="181"/>
        <v>0</v>
      </c>
      <c r="FC100" s="215">
        <f t="shared" si="181"/>
        <v>0</v>
      </c>
      <c r="FE100" s="187">
        <f t="shared" si="182"/>
        <v>1461.75</v>
      </c>
      <c r="FF100" s="214">
        <f t="shared" si="182"/>
        <v>87621577.446666762</v>
      </c>
      <c r="FG100" s="187">
        <f t="shared" si="183"/>
        <v>468</v>
      </c>
      <c r="FH100" s="215">
        <f t="shared" si="183"/>
        <v>1553669.2900000003</v>
      </c>
      <c r="FJ100" s="187">
        <f t="shared" si="178"/>
        <v>18874</v>
      </c>
      <c r="FK100" s="214">
        <f t="shared" si="179"/>
        <v>1375378293.4550049</v>
      </c>
      <c r="FL100" s="187">
        <f t="shared" si="184"/>
        <v>5370</v>
      </c>
      <c r="FM100" s="215">
        <f t="shared" si="184"/>
        <v>9511919.629999999</v>
      </c>
    </row>
    <row r="101" spans="1:169" ht="15" outlineLevel="1" x14ac:dyDescent="0.25">
      <c r="B101" s="67" t="s">
        <v>187</v>
      </c>
      <c r="C101" s="186"/>
      <c r="D101" s="212"/>
      <c r="E101" s="186"/>
      <c r="F101" s="213"/>
      <c r="G101" s="186"/>
      <c r="H101" s="212"/>
      <c r="I101" s="186"/>
      <c r="J101" s="213"/>
      <c r="K101" s="186"/>
      <c r="L101" s="212"/>
      <c r="M101" s="186"/>
      <c r="N101" s="213"/>
      <c r="O101" s="186"/>
      <c r="P101" s="212"/>
      <c r="Q101" s="186"/>
      <c r="R101" s="213"/>
      <c r="S101" s="186"/>
      <c r="T101" s="212"/>
      <c r="U101" s="186"/>
      <c r="V101" s="213"/>
      <c r="W101" s="186"/>
      <c r="X101" s="212"/>
      <c r="Y101" s="186"/>
      <c r="Z101" s="213"/>
      <c r="AA101" s="186"/>
      <c r="AB101" s="212"/>
      <c r="AC101" s="186"/>
      <c r="AD101" s="213"/>
      <c r="AE101" s="186"/>
      <c r="AF101" s="212"/>
      <c r="AG101" s="186"/>
      <c r="AH101" s="213"/>
      <c r="AI101" s="186"/>
      <c r="AJ101" s="212"/>
      <c r="AK101" s="186"/>
      <c r="AL101" s="213"/>
      <c r="AM101" s="186"/>
      <c r="AN101" s="212"/>
      <c r="AO101" s="186"/>
      <c r="AP101" s="213"/>
      <c r="AQ101" s="186"/>
      <c r="AR101" s="212"/>
      <c r="AS101" s="186"/>
      <c r="AT101" s="213"/>
      <c r="AU101" s="186"/>
      <c r="AV101" s="212"/>
      <c r="AW101" s="186"/>
      <c r="AX101" s="213"/>
      <c r="AY101" s="186"/>
      <c r="AZ101" s="212"/>
      <c r="BA101" s="186"/>
      <c r="BB101" s="213"/>
      <c r="BC101" s="186"/>
      <c r="BD101" s="212"/>
      <c r="BE101" s="186"/>
      <c r="BF101" s="213"/>
      <c r="BG101" s="186"/>
      <c r="BH101" s="212"/>
      <c r="BI101" s="186">
        <v>1</v>
      </c>
      <c r="BJ101" s="213">
        <v>299</v>
      </c>
      <c r="BK101" s="186"/>
      <c r="BL101" s="212"/>
      <c r="BM101" s="186">
        <v>33</v>
      </c>
      <c r="BN101" s="213">
        <v>8421.8700000000008</v>
      </c>
      <c r="BO101" s="186"/>
      <c r="BP101" s="212"/>
      <c r="BQ101" s="186">
        <v>21</v>
      </c>
      <c r="BR101" s="213">
        <v>7145.94</v>
      </c>
      <c r="BS101" s="186"/>
      <c r="BT101" s="212"/>
      <c r="BU101" s="186">
        <v>19</v>
      </c>
      <c r="BV101" s="213">
        <v>7574.5099999999984</v>
      </c>
      <c r="BW101" s="186"/>
      <c r="BX101" s="212"/>
      <c r="BY101" s="186">
        <v>15</v>
      </c>
      <c r="BZ101" s="213">
        <v>4902.8799999999992</v>
      </c>
      <c r="CA101" s="186"/>
      <c r="CB101" s="212"/>
      <c r="CC101" s="186">
        <v>23</v>
      </c>
      <c r="CD101" s="213">
        <v>12848.869999999999</v>
      </c>
      <c r="CE101" s="186"/>
      <c r="CF101" s="212"/>
      <c r="CG101" s="186">
        <v>35</v>
      </c>
      <c r="CH101" s="213">
        <v>28401.360000000001</v>
      </c>
      <c r="CI101" s="186"/>
      <c r="CJ101" s="212"/>
      <c r="CK101" s="186">
        <v>43</v>
      </c>
      <c r="CL101" s="213">
        <v>44931.810000000005</v>
      </c>
      <c r="CM101" s="186"/>
      <c r="CN101" s="212"/>
      <c r="CO101" s="186">
        <v>97</v>
      </c>
      <c r="CP101" s="213">
        <v>154134.58000000005</v>
      </c>
      <c r="CQ101" s="186"/>
      <c r="CR101" s="212"/>
      <c r="CS101" s="186">
        <v>69</v>
      </c>
      <c r="CT101" s="213">
        <v>64942.289999999994</v>
      </c>
      <c r="CU101" s="186"/>
      <c r="CV101" s="212"/>
      <c r="CW101" s="186">
        <v>234</v>
      </c>
      <c r="CX101" s="213">
        <v>128563.87999999998</v>
      </c>
      <c r="CY101" s="186"/>
      <c r="CZ101" s="212"/>
      <c r="DA101" s="186">
        <v>594</v>
      </c>
      <c r="DB101" s="213">
        <v>724143.16999999946</v>
      </c>
      <c r="DC101" s="186"/>
      <c r="DD101" s="212"/>
      <c r="DE101" s="186">
        <v>536</v>
      </c>
      <c r="DF101" s="213">
        <v>553708.14</v>
      </c>
      <c r="DG101" s="186"/>
      <c r="DH101" s="212"/>
      <c r="DI101" s="186">
        <v>518</v>
      </c>
      <c r="DJ101" s="213">
        <v>540292.06999999972</v>
      </c>
      <c r="DK101" s="186"/>
      <c r="DL101" s="212"/>
      <c r="DM101" s="186">
        <v>329</v>
      </c>
      <c r="DN101" s="213">
        <v>289020.06</v>
      </c>
      <c r="DO101" s="186"/>
      <c r="DP101" s="212"/>
      <c r="DQ101" s="186">
        <v>335</v>
      </c>
      <c r="DR101" s="213">
        <v>231418.64999999988</v>
      </c>
      <c r="DS101" s="186"/>
      <c r="DT101" s="212"/>
      <c r="DU101" s="186">
        <v>257</v>
      </c>
      <c r="DV101" s="213">
        <v>187277.78000000006</v>
      </c>
      <c r="DW101" s="186"/>
      <c r="DX101" s="212"/>
      <c r="DY101" s="186">
        <v>263</v>
      </c>
      <c r="DZ101" s="213">
        <v>194285.66999999993</v>
      </c>
      <c r="EA101" s="186"/>
      <c r="EB101" s="212"/>
      <c r="EC101" s="186">
        <v>507</v>
      </c>
      <c r="ED101" s="213">
        <v>323855.5999999998</v>
      </c>
      <c r="EE101" s="186"/>
      <c r="EF101" s="212"/>
      <c r="EG101" s="186">
        <v>343</v>
      </c>
      <c r="EH101" s="213">
        <v>220835.37</v>
      </c>
      <c r="EI101" s="186"/>
      <c r="EJ101" s="212"/>
      <c r="EK101" s="186">
        <v>532</v>
      </c>
      <c r="EL101" s="213">
        <v>579499.74000000022</v>
      </c>
      <c r="EM101" s="420"/>
      <c r="EN101" s="421"/>
      <c r="EO101" s="420">
        <v>511</v>
      </c>
      <c r="EP101" s="422">
        <v>392882.00999999972</v>
      </c>
      <c r="EQ101" s="420"/>
      <c r="ER101" s="421"/>
      <c r="ES101" s="420">
        <v>430</v>
      </c>
      <c r="ET101" s="422">
        <v>267462.95999999985</v>
      </c>
      <c r="EU101" s="420"/>
      <c r="EV101" s="421"/>
      <c r="EW101" s="420">
        <v>299</v>
      </c>
      <c r="EX101" s="422">
        <v>245155.39000000019</v>
      </c>
      <c r="EZ101" s="186">
        <f t="shared" si="180"/>
        <v>0</v>
      </c>
      <c r="FA101" s="212">
        <f t="shared" si="180"/>
        <v>0</v>
      </c>
      <c r="FB101" s="186">
        <f t="shared" si="181"/>
        <v>0</v>
      </c>
      <c r="FC101" s="213">
        <f t="shared" si="181"/>
        <v>0</v>
      </c>
      <c r="FD101" s="179"/>
      <c r="FE101" s="186">
        <f t="shared" si="182"/>
        <v>0</v>
      </c>
      <c r="FF101" s="212">
        <f t="shared" si="182"/>
        <v>0</v>
      </c>
      <c r="FG101" s="186">
        <f t="shared" si="183"/>
        <v>356</v>
      </c>
      <c r="FH101" s="213">
        <f t="shared" si="183"/>
        <v>333603.11000000004</v>
      </c>
      <c r="FI101" s="179"/>
      <c r="FJ101" s="186">
        <f t="shared" si="178"/>
        <v>0</v>
      </c>
      <c r="FK101" s="212">
        <f t="shared" si="179"/>
        <v>0</v>
      </c>
      <c r="FL101" s="186">
        <f t="shared" si="184"/>
        <v>4959</v>
      </c>
      <c r="FM101" s="213">
        <f t="shared" si="184"/>
        <v>4365782.1399999987</v>
      </c>
    </row>
    <row r="102" spans="1:169" ht="15" outlineLevel="1" x14ac:dyDescent="0.25">
      <c r="B102" s="67" t="s">
        <v>188</v>
      </c>
      <c r="C102" s="186"/>
      <c r="D102" s="212"/>
      <c r="E102" s="186"/>
      <c r="F102" s="213"/>
      <c r="G102" s="186"/>
      <c r="H102" s="212"/>
      <c r="I102" s="186"/>
      <c r="J102" s="213"/>
      <c r="K102" s="186"/>
      <c r="L102" s="212"/>
      <c r="M102" s="186"/>
      <c r="N102" s="213"/>
      <c r="O102" s="186"/>
      <c r="P102" s="212"/>
      <c r="Q102" s="186"/>
      <c r="R102" s="213"/>
      <c r="S102" s="186"/>
      <c r="T102" s="212"/>
      <c r="U102" s="186"/>
      <c r="V102" s="213"/>
      <c r="W102" s="186"/>
      <c r="X102" s="212"/>
      <c r="Y102" s="186"/>
      <c r="Z102" s="213"/>
      <c r="AA102" s="186"/>
      <c r="AB102" s="212"/>
      <c r="AC102" s="186"/>
      <c r="AD102" s="213"/>
      <c r="AE102" s="186"/>
      <c r="AF102" s="212"/>
      <c r="AG102" s="186"/>
      <c r="AH102" s="213"/>
      <c r="AI102" s="186"/>
      <c r="AJ102" s="212"/>
      <c r="AK102" s="186"/>
      <c r="AL102" s="213"/>
      <c r="AM102" s="186"/>
      <c r="AN102" s="212"/>
      <c r="AO102" s="186"/>
      <c r="AP102" s="213"/>
      <c r="AQ102" s="186"/>
      <c r="AR102" s="212"/>
      <c r="AS102" s="186"/>
      <c r="AT102" s="213"/>
      <c r="AU102" s="186"/>
      <c r="AV102" s="212"/>
      <c r="AW102" s="186"/>
      <c r="AX102" s="213"/>
      <c r="AY102" s="186"/>
      <c r="AZ102" s="212"/>
      <c r="BA102" s="186"/>
      <c r="BB102" s="213"/>
      <c r="BC102" s="186"/>
      <c r="BD102" s="212"/>
      <c r="BE102" s="186"/>
      <c r="BF102" s="213"/>
      <c r="BG102" s="186"/>
      <c r="BH102" s="212"/>
      <c r="BI102" s="186">
        <v>1</v>
      </c>
      <c r="BJ102" s="213">
        <v>3500</v>
      </c>
      <c r="BK102" s="186"/>
      <c r="BL102" s="212"/>
      <c r="BM102" s="186">
        <v>3</v>
      </c>
      <c r="BN102" s="213">
        <v>23020</v>
      </c>
      <c r="BO102" s="186"/>
      <c r="BP102" s="212"/>
      <c r="BQ102" s="186">
        <v>4</v>
      </c>
      <c r="BR102" s="213">
        <v>122443.09</v>
      </c>
      <c r="BS102" s="186"/>
      <c r="BT102" s="212"/>
      <c r="BU102" s="186">
        <v>11</v>
      </c>
      <c r="BV102" s="213">
        <v>126835</v>
      </c>
      <c r="BW102" s="186"/>
      <c r="BX102" s="212"/>
      <c r="BY102" s="186">
        <v>9</v>
      </c>
      <c r="BZ102" s="213">
        <v>100750</v>
      </c>
      <c r="CA102" s="186"/>
      <c r="CB102" s="212"/>
      <c r="CC102" s="186">
        <v>12</v>
      </c>
      <c r="CD102" s="213">
        <v>96925.81</v>
      </c>
      <c r="CE102" s="186"/>
      <c r="CF102" s="212"/>
      <c r="CG102" s="186">
        <v>14</v>
      </c>
      <c r="CH102" s="213">
        <v>105816</v>
      </c>
      <c r="CI102" s="186"/>
      <c r="CJ102" s="212"/>
      <c r="CK102" s="186">
        <v>17</v>
      </c>
      <c r="CL102" s="213">
        <v>169233.6</v>
      </c>
      <c r="CM102" s="186"/>
      <c r="CN102" s="212"/>
      <c r="CO102" s="186">
        <v>23</v>
      </c>
      <c r="CP102" s="213">
        <v>299203.41000000003</v>
      </c>
      <c r="CQ102" s="186"/>
      <c r="CR102" s="212"/>
      <c r="CS102" s="186">
        <v>18</v>
      </c>
      <c r="CT102" s="213">
        <v>172339.27</v>
      </c>
      <c r="CU102" s="186"/>
      <c r="CV102" s="212"/>
      <c r="CW102" s="186">
        <v>20</v>
      </c>
      <c r="CX102" s="213">
        <v>161330.72</v>
      </c>
      <c r="CY102" s="186"/>
      <c r="CZ102" s="212"/>
      <c r="DA102" s="186">
        <v>34</v>
      </c>
      <c r="DB102" s="213">
        <v>276962.79000000004</v>
      </c>
      <c r="DC102" s="186"/>
      <c r="DD102" s="212"/>
      <c r="DE102" s="186">
        <v>35</v>
      </c>
      <c r="DF102" s="213">
        <v>539242.42999999993</v>
      </c>
      <c r="DG102" s="186"/>
      <c r="DH102" s="212"/>
      <c r="DI102" s="186">
        <v>28</v>
      </c>
      <c r="DJ102" s="213">
        <v>334671.92000000004</v>
      </c>
      <c r="DK102" s="186"/>
      <c r="DL102" s="212"/>
      <c r="DM102" s="186">
        <v>27</v>
      </c>
      <c r="DN102" s="213">
        <v>863238.9</v>
      </c>
      <c r="DO102" s="186"/>
      <c r="DP102" s="212"/>
      <c r="DQ102" s="186">
        <v>26</v>
      </c>
      <c r="DR102" s="213">
        <v>304539.28999999998</v>
      </c>
      <c r="DS102" s="186"/>
      <c r="DT102" s="212"/>
      <c r="DU102" s="186">
        <v>44</v>
      </c>
      <c r="DV102" s="213">
        <v>834809.96</v>
      </c>
      <c r="DW102" s="186"/>
      <c r="DX102" s="212"/>
      <c r="DY102" s="186">
        <v>37</v>
      </c>
      <c r="DZ102" s="213">
        <v>695507.3</v>
      </c>
      <c r="EA102" s="186"/>
      <c r="EB102" s="212"/>
      <c r="EC102" s="186">
        <v>41</v>
      </c>
      <c r="ED102" s="213">
        <v>366351.74000000005</v>
      </c>
      <c r="EE102" s="186"/>
      <c r="EF102" s="212"/>
      <c r="EG102" s="186">
        <v>38</v>
      </c>
      <c r="EH102" s="213">
        <v>240872.31</v>
      </c>
      <c r="EI102" s="186"/>
      <c r="EJ102" s="212"/>
      <c r="EK102" s="186">
        <v>44</v>
      </c>
      <c r="EL102" s="213">
        <v>265736.13</v>
      </c>
      <c r="EM102" s="420"/>
      <c r="EN102" s="421"/>
      <c r="EO102" s="420">
        <v>37</v>
      </c>
      <c r="EP102" s="422">
        <v>262874</v>
      </c>
      <c r="EQ102" s="420"/>
      <c r="ER102" s="421"/>
      <c r="ES102" s="420">
        <v>39</v>
      </c>
      <c r="ET102" s="422">
        <v>311698.86999999994</v>
      </c>
      <c r="EU102" s="420"/>
      <c r="EV102" s="421"/>
      <c r="EW102" s="420">
        <v>28</v>
      </c>
      <c r="EX102" s="422">
        <v>239704.43</v>
      </c>
      <c r="EZ102" s="186">
        <f t="shared" si="180"/>
        <v>0</v>
      </c>
      <c r="FA102" s="212">
        <f t="shared" si="180"/>
        <v>0</v>
      </c>
      <c r="FB102" s="186">
        <f t="shared" si="181"/>
        <v>0</v>
      </c>
      <c r="FC102" s="213">
        <f t="shared" si="181"/>
        <v>0</v>
      </c>
      <c r="FE102" s="186">
        <f t="shared" si="182"/>
        <v>0</v>
      </c>
      <c r="FF102" s="212">
        <f t="shared" si="182"/>
        <v>0</v>
      </c>
      <c r="FG102" s="186">
        <f t="shared" si="183"/>
        <v>112</v>
      </c>
      <c r="FH102" s="213">
        <f t="shared" si="183"/>
        <v>1220066.18</v>
      </c>
      <c r="FJ102" s="186">
        <f t="shared" si="178"/>
        <v>0</v>
      </c>
      <c r="FK102" s="212">
        <f t="shared" si="179"/>
        <v>0</v>
      </c>
      <c r="FL102" s="186">
        <f t="shared" si="184"/>
        <v>411</v>
      </c>
      <c r="FM102" s="213">
        <f t="shared" si="184"/>
        <v>5146137.4899999993</v>
      </c>
    </row>
    <row r="103" spans="1:169" x14ac:dyDescent="0.2">
      <c r="A103" s="189" t="s">
        <v>194</v>
      </c>
      <c r="B103" s="189"/>
      <c r="C103" s="188">
        <f>+C95+C96+C97+C100</f>
        <v>0</v>
      </c>
      <c r="D103" s="216">
        <f t="shared" ref="D103:BO103" si="185">+D95+D96+D97+D100</f>
        <v>0</v>
      </c>
      <c r="E103" s="188">
        <f t="shared" si="185"/>
        <v>0</v>
      </c>
      <c r="F103" s="216">
        <f t="shared" si="185"/>
        <v>0</v>
      </c>
      <c r="G103" s="188">
        <f t="shared" si="185"/>
        <v>0</v>
      </c>
      <c r="H103" s="216">
        <f t="shared" si="185"/>
        <v>0</v>
      </c>
      <c r="I103" s="188">
        <f t="shared" si="185"/>
        <v>0</v>
      </c>
      <c r="J103" s="216">
        <f t="shared" si="185"/>
        <v>0</v>
      </c>
      <c r="K103" s="188">
        <f t="shared" si="185"/>
        <v>0</v>
      </c>
      <c r="L103" s="216">
        <f t="shared" si="185"/>
        <v>0</v>
      </c>
      <c r="M103" s="188">
        <f t="shared" si="185"/>
        <v>0</v>
      </c>
      <c r="N103" s="216">
        <f t="shared" si="185"/>
        <v>0</v>
      </c>
      <c r="O103" s="188">
        <f t="shared" si="185"/>
        <v>0</v>
      </c>
      <c r="P103" s="216">
        <f t="shared" si="185"/>
        <v>0</v>
      </c>
      <c r="Q103" s="188">
        <f t="shared" si="185"/>
        <v>0</v>
      </c>
      <c r="R103" s="216">
        <f t="shared" si="185"/>
        <v>0</v>
      </c>
      <c r="S103" s="188">
        <f t="shared" si="185"/>
        <v>0</v>
      </c>
      <c r="T103" s="216">
        <f t="shared" si="185"/>
        <v>0</v>
      </c>
      <c r="U103" s="188">
        <f t="shared" si="185"/>
        <v>0</v>
      </c>
      <c r="V103" s="216">
        <f t="shared" si="185"/>
        <v>0</v>
      </c>
      <c r="W103" s="188">
        <f t="shared" si="185"/>
        <v>0</v>
      </c>
      <c r="X103" s="216">
        <f t="shared" si="185"/>
        <v>0</v>
      </c>
      <c r="Y103" s="188">
        <f t="shared" si="185"/>
        <v>0</v>
      </c>
      <c r="Z103" s="216">
        <f t="shared" si="185"/>
        <v>0</v>
      </c>
      <c r="AA103" s="188">
        <f t="shared" si="185"/>
        <v>0</v>
      </c>
      <c r="AB103" s="216">
        <f t="shared" si="185"/>
        <v>0</v>
      </c>
      <c r="AC103" s="188">
        <f t="shared" si="185"/>
        <v>0</v>
      </c>
      <c r="AD103" s="216">
        <f t="shared" si="185"/>
        <v>0</v>
      </c>
      <c r="AE103" s="188">
        <f t="shared" si="185"/>
        <v>0</v>
      </c>
      <c r="AF103" s="216">
        <f t="shared" si="185"/>
        <v>0</v>
      </c>
      <c r="AG103" s="188">
        <f t="shared" si="185"/>
        <v>0</v>
      </c>
      <c r="AH103" s="216">
        <f t="shared" si="185"/>
        <v>0</v>
      </c>
      <c r="AI103" s="188">
        <f t="shared" si="185"/>
        <v>0</v>
      </c>
      <c r="AJ103" s="216">
        <f t="shared" si="185"/>
        <v>0</v>
      </c>
      <c r="AK103" s="188">
        <f t="shared" si="185"/>
        <v>0</v>
      </c>
      <c r="AL103" s="216">
        <f t="shared" si="185"/>
        <v>0</v>
      </c>
      <c r="AM103" s="188">
        <f t="shared" si="185"/>
        <v>0</v>
      </c>
      <c r="AN103" s="216">
        <f t="shared" si="185"/>
        <v>0</v>
      </c>
      <c r="AO103" s="188">
        <f t="shared" si="185"/>
        <v>0</v>
      </c>
      <c r="AP103" s="216">
        <f t="shared" si="185"/>
        <v>0</v>
      </c>
      <c r="AQ103" s="188">
        <f t="shared" si="185"/>
        <v>0</v>
      </c>
      <c r="AR103" s="216">
        <f t="shared" si="185"/>
        <v>0</v>
      </c>
      <c r="AS103" s="188">
        <f t="shared" si="185"/>
        <v>0</v>
      </c>
      <c r="AT103" s="216">
        <f t="shared" si="185"/>
        <v>0</v>
      </c>
      <c r="AU103" s="188">
        <f t="shared" si="185"/>
        <v>0</v>
      </c>
      <c r="AV103" s="216">
        <f t="shared" si="185"/>
        <v>0</v>
      </c>
      <c r="AW103" s="188">
        <f t="shared" si="185"/>
        <v>0</v>
      </c>
      <c r="AX103" s="216">
        <f t="shared" si="185"/>
        <v>0</v>
      </c>
      <c r="AY103" s="188">
        <f t="shared" si="185"/>
        <v>0</v>
      </c>
      <c r="AZ103" s="216">
        <f t="shared" si="185"/>
        <v>0</v>
      </c>
      <c r="BA103" s="188">
        <f t="shared" si="185"/>
        <v>0</v>
      </c>
      <c r="BB103" s="216">
        <f t="shared" si="185"/>
        <v>0</v>
      </c>
      <c r="BC103" s="188">
        <f t="shared" si="185"/>
        <v>0</v>
      </c>
      <c r="BD103" s="216">
        <f t="shared" si="185"/>
        <v>0</v>
      </c>
      <c r="BE103" s="188">
        <f t="shared" si="185"/>
        <v>0</v>
      </c>
      <c r="BF103" s="216">
        <f t="shared" si="185"/>
        <v>0</v>
      </c>
      <c r="BG103" s="188">
        <f t="shared" si="185"/>
        <v>0</v>
      </c>
      <c r="BH103" s="216">
        <f t="shared" si="185"/>
        <v>0</v>
      </c>
      <c r="BI103" s="188">
        <f t="shared" si="185"/>
        <v>13</v>
      </c>
      <c r="BJ103" s="216">
        <f t="shared" si="185"/>
        <v>77308.539999999994</v>
      </c>
      <c r="BK103" s="188">
        <f t="shared" si="185"/>
        <v>3018</v>
      </c>
      <c r="BL103" s="216">
        <f t="shared" si="185"/>
        <v>45179424</v>
      </c>
      <c r="BM103" s="188">
        <f t="shared" si="185"/>
        <v>49</v>
      </c>
      <c r="BN103" s="216">
        <f t="shared" si="185"/>
        <v>156981.03</v>
      </c>
      <c r="BO103" s="188">
        <f t="shared" si="185"/>
        <v>2993</v>
      </c>
      <c r="BP103" s="216">
        <f t="shared" ref="BP103:EA103" si="186">+BP95+BP96+BP97+BP100</f>
        <v>54382315.57</v>
      </c>
      <c r="BQ103" s="188">
        <f t="shared" si="186"/>
        <v>63</v>
      </c>
      <c r="BR103" s="216">
        <f t="shared" si="186"/>
        <v>319084.52999999997</v>
      </c>
      <c r="BS103" s="188">
        <f t="shared" si="186"/>
        <v>3156</v>
      </c>
      <c r="BT103" s="216">
        <f t="shared" si="186"/>
        <v>69579368.110000029</v>
      </c>
      <c r="BU103" s="188">
        <f t="shared" si="186"/>
        <v>73</v>
      </c>
      <c r="BV103" s="216">
        <f t="shared" si="186"/>
        <v>189744.42</v>
      </c>
      <c r="BW103" s="188">
        <f t="shared" si="186"/>
        <v>3939</v>
      </c>
      <c r="BX103" s="216">
        <f t="shared" si="186"/>
        <v>129811866.74000028</v>
      </c>
      <c r="BY103" s="188">
        <f t="shared" si="186"/>
        <v>64</v>
      </c>
      <c r="BZ103" s="216">
        <f t="shared" si="186"/>
        <v>217417.19</v>
      </c>
      <c r="CA103" s="188">
        <f t="shared" si="186"/>
        <v>3372</v>
      </c>
      <c r="CB103" s="216">
        <f t="shared" si="186"/>
        <v>119946307.63999999</v>
      </c>
      <c r="CC103" s="188">
        <f t="shared" si="186"/>
        <v>101</v>
      </c>
      <c r="CD103" s="216">
        <f t="shared" si="186"/>
        <v>227615.09999999998</v>
      </c>
      <c r="CE103" s="188">
        <f t="shared" si="186"/>
        <v>2999</v>
      </c>
      <c r="CF103" s="216">
        <f t="shared" si="186"/>
        <v>206919393.30000031</v>
      </c>
      <c r="CG103" s="188">
        <f t="shared" si="186"/>
        <v>107</v>
      </c>
      <c r="CH103" s="216">
        <f t="shared" si="186"/>
        <v>365028.05</v>
      </c>
      <c r="CI103" s="188">
        <f t="shared" si="186"/>
        <v>2875</v>
      </c>
      <c r="CJ103" s="216">
        <f t="shared" si="186"/>
        <v>199073188.72000021</v>
      </c>
      <c r="CK103" s="188">
        <f t="shared" si="186"/>
        <v>116</v>
      </c>
      <c r="CL103" s="216">
        <f t="shared" si="186"/>
        <v>339538.75</v>
      </c>
      <c r="CM103" s="188">
        <f t="shared" si="186"/>
        <v>2827</v>
      </c>
      <c r="CN103" s="216">
        <f t="shared" si="186"/>
        <v>195893673.2100001</v>
      </c>
      <c r="CO103" s="188">
        <f t="shared" si="186"/>
        <v>164</v>
      </c>
      <c r="CP103" s="216">
        <f t="shared" si="186"/>
        <v>527926.57000000007</v>
      </c>
      <c r="CQ103" s="188">
        <f t="shared" si="186"/>
        <v>2785</v>
      </c>
      <c r="CR103" s="216">
        <f t="shared" si="186"/>
        <v>190480797.53000027</v>
      </c>
      <c r="CS103" s="188">
        <f t="shared" si="186"/>
        <v>117</v>
      </c>
      <c r="CT103" s="216">
        <f t="shared" si="186"/>
        <v>279438.38</v>
      </c>
      <c r="CU103" s="188">
        <f t="shared" si="186"/>
        <v>4931</v>
      </c>
      <c r="CV103" s="216">
        <f t="shared" si="186"/>
        <v>308446867.07000023</v>
      </c>
      <c r="CW103" s="188">
        <f t="shared" si="186"/>
        <v>308</v>
      </c>
      <c r="CX103" s="216">
        <f t="shared" si="186"/>
        <v>619895.8899999999</v>
      </c>
      <c r="CY103" s="188">
        <f t="shared" si="186"/>
        <v>23714</v>
      </c>
      <c r="CZ103" s="216">
        <f t="shared" si="186"/>
        <v>1535112411.8700187</v>
      </c>
      <c r="DA103" s="188">
        <f t="shared" si="186"/>
        <v>691</v>
      </c>
      <c r="DB103" s="216">
        <f t="shared" si="186"/>
        <v>1232152.8199999996</v>
      </c>
      <c r="DC103" s="188">
        <f t="shared" si="186"/>
        <v>22311</v>
      </c>
      <c r="DD103" s="216">
        <f t="shared" si="186"/>
        <v>1501489767.7800188</v>
      </c>
      <c r="DE103" s="188">
        <f t="shared" si="186"/>
        <v>605</v>
      </c>
      <c r="DF103" s="216">
        <f t="shared" si="186"/>
        <v>1196110.9699999997</v>
      </c>
      <c r="DG103" s="188">
        <f t="shared" si="186"/>
        <v>22369</v>
      </c>
      <c r="DH103" s="216">
        <f t="shared" si="186"/>
        <v>1501154137.3500009</v>
      </c>
      <c r="DI103" s="188">
        <f t="shared" si="186"/>
        <v>590</v>
      </c>
      <c r="DJ103" s="216">
        <f t="shared" si="186"/>
        <v>1163808.4499999997</v>
      </c>
      <c r="DK103" s="188">
        <f t="shared" si="186"/>
        <v>18635</v>
      </c>
      <c r="DL103" s="216">
        <f t="shared" si="186"/>
        <v>1420861000.1600025</v>
      </c>
      <c r="DM103" s="188">
        <f t="shared" si="186"/>
        <v>393</v>
      </c>
      <c r="DN103" s="216">
        <f t="shared" si="186"/>
        <v>1539153.17</v>
      </c>
      <c r="DO103" s="188">
        <f t="shared" si="186"/>
        <v>18536</v>
      </c>
      <c r="DP103" s="216">
        <f t="shared" si="186"/>
        <v>1410398221.070015</v>
      </c>
      <c r="DQ103" s="188">
        <f t="shared" si="186"/>
        <v>387</v>
      </c>
      <c r="DR103" s="216">
        <f t="shared" si="186"/>
        <v>806585.04999999981</v>
      </c>
      <c r="DS103" s="188">
        <f t="shared" si="186"/>
        <v>16113</v>
      </c>
      <c r="DT103" s="216">
        <f t="shared" si="186"/>
        <v>1229061273.0200031</v>
      </c>
      <c r="DU103" s="188">
        <f t="shared" si="186"/>
        <v>319</v>
      </c>
      <c r="DV103" s="216">
        <f t="shared" si="186"/>
        <v>1167632.6499999999</v>
      </c>
      <c r="DW103" s="188">
        <f t="shared" si="186"/>
        <v>15639</v>
      </c>
      <c r="DX103" s="216">
        <f t="shared" si="186"/>
        <v>1181197719.2700021</v>
      </c>
      <c r="DY103" s="188">
        <f t="shared" si="186"/>
        <v>321</v>
      </c>
      <c r="DZ103" s="216">
        <f t="shared" si="186"/>
        <v>997984.85</v>
      </c>
      <c r="EA103" s="188">
        <f t="shared" si="186"/>
        <v>15452</v>
      </c>
      <c r="EB103" s="216">
        <f t="shared" ref="EB103:ET103" si="187">+EB95+EB96+EB97+EB100</f>
        <v>1140366485.4799967</v>
      </c>
      <c r="EC103" s="188">
        <f t="shared" si="187"/>
        <v>781</v>
      </c>
      <c r="ED103" s="216">
        <f t="shared" si="187"/>
        <v>984186.01999999979</v>
      </c>
      <c r="EE103" s="188">
        <f t="shared" si="187"/>
        <v>15094</v>
      </c>
      <c r="EF103" s="216">
        <f t="shared" si="187"/>
        <v>1120143345.0999992</v>
      </c>
      <c r="EG103" s="188">
        <f t="shared" si="187"/>
        <v>542</v>
      </c>
      <c r="EH103" s="216">
        <f t="shared" si="187"/>
        <v>987976.37000000011</v>
      </c>
      <c r="EI103" s="188">
        <f t="shared" si="187"/>
        <v>10003</v>
      </c>
      <c r="EJ103" s="216">
        <f t="shared" si="187"/>
        <v>829661632.40999508</v>
      </c>
      <c r="EK103" s="188">
        <f t="shared" si="187"/>
        <v>728</v>
      </c>
      <c r="EL103" s="216">
        <f t="shared" si="187"/>
        <v>1161782.7500000002</v>
      </c>
      <c r="EM103" s="188">
        <f t="shared" si="187"/>
        <v>9769</v>
      </c>
      <c r="EN103" s="216">
        <f t="shared" si="187"/>
        <v>808487452.12999594</v>
      </c>
      <c r="EO103" s="188">
        <f t="shared" si="187"/>
        <v>678</v>
      </c>
      <c r="EP103" s="216">
        <f t="shared" si="187"/>
        <v>809639.2899999998</v>
      </c>
      <c r="EQ103" s="188">
        <f t="shared" si="187"/>
        <v>8856</v>
      </c>
      <c r="ER103" s="216">
        <f t="shared" si="187"/>
        <v>778223738.369995</v>
      </c>
      <c r="ES103" s="188">
        <f t="shared" si="187"/>
        <v>534</v>
      </c>
      <c r="ET103" s="216">
        <f t="shared" si="187"/>
        <v>663555.9099999998</v>
      </c>
      <c r="EU103" s="188">
        <f t="shared" ref="EU103:EX103" si="188">+EU95+EU96+EU97+EU100</f>
        <v>8314</v>
      </c>
      <c r="EV103" s="216">
        <f t="shared" si="188"/>
        <v>743034864.83999503</v>
      </c>
      <c r="EW103" s="188">
        <f t="shared" si="188"/>
        <v>389</v>
      </c>
      <c r="EX103" s="216">
        <f t="shared" si="188"/>
        <v>611102.45000000019</v>
      </c>
      <c r="EZ103" s="188">
        <f>SUM(EZ95,EZ96,EZ97,EZ100)</f>
        <v>0</v>
      </c>
      <c r="FA103" s="216">
        <f>SUM(FA95,FA96,FA97,FA100)</f>
        <v>0</v>
      </c>
      <c r="FB103" s="188">
        <f>SUM(FB95,FB96,FB97,FB100)</f>
        <v>0</v>
      </c>
      <c r="FC103" s="216">
        <f>SUM(FC95,FC96,FC97,FC100)</f>
        <v>0</v>
      </c>
      <c r="FE103" s="188">
        <f>SUM(FE95,FE96,FE97,FE100)</f>
        <v>2330.3333333333335</v>
      </c>
      <c r="FF103" s="216">
        <f>SUM(FF95,FF96,FF97,FF100)</f>
        <v>100938861.2350001</v>
      </c>
      <c r="FG103" s="188">
        <f>SUM(FG95,FG96,FG97,FG100)</f>
        <v>867</v>
      </c>
      <c r="FH103" s="216">
        <f>SUM(FH95,FH96,FH97,FH100)</f>
        <v>2700082.5600000005</v>
      </c>
      <c r="FJ103" s="188">
        <f>SUM(FJ95,FJ96,FJ97,FJ100)</f>
        <v>19256.599999999999</v>
      </c>
      <c r="FK103" s="216">
        <f>SUM(FK95,FK96,FK97,FK100)</f>
        <v>1398638031.2710049</v>
      </c>
      <c r="FL103" s="188">
        <f>SUM(FL95,FL96,FL97,FL100)</f>
        <v>6343</v>
      </c>
      <c r="FM103" s="216">
        <f>SUM(FM95,FM96,FM97,FM100)</f>
        <v>12666908.279999997</v>
      </c>
    </row>
    <row r="104" spans="1:169" ht="15" outlineLevel="1" x14ac:dyDescent="0.25">
      <c r="A104" s="67" t="s">
        <v>57</v>
      </c>
      <c r="B104" s="67" t="s">
        <v>50</v>
      </c>
      <c r="C104" s="186"/>
      <c r="D104" s="212"/>
      <c r="E104" s="186"/>
      <c r="F104" s="213"/>
      <c r="G104" s="186"/>
      <c r="H104" s="212"/>
      <c r="I104" s="186"/>
      <c r="J104" s="213"/>
      <c r="K104" s="186"/>
      <c r="L104" s="212"/>
      <c r="M104" s="186"/>
      <c r="N104" s="213"/>
      <c r="O104" s="186"/>
      <c r="P104" s="212"/>
      <c r="Q104" s="186"/>
      <c r="R104" s="213"/>
      <c r="S104" s="186"/>
      <c r="T104" s="212"/>
      <c r="U104" s="186"/>
      <c r="V104" s="213"/>
      <c r="W104" s="186"/>
      <c r="X104" s="212"/>
      <c r="Y104" s="186"/>
      <c r="Z104" s="213"/>
      <c r="AA104" s="186"/>
      <c r="AB104" s="212"/>
      <c r="AC104" s="186"/>
      <c r="AD104" s="213"/>
      <c r="AE104" s="186"/>
      <c r="AF104" s="212"/>
      <c r="AG104" s="186"/>
      <c r="AH104" s="213"/>
      <c r="AI104" s="186"/>
      <c r="AJ104" s="212"/>
      <c r="AK104" s="186"/>
      <c r="AL104" s="213"/>
      <c r="AM104" s="186"/>
      <c r="AN104" s="212"/>
      <c r="AO104" s="186"/>
      <c r="AP104" s="213"/>
      <c r="AQ104" s="186"/>
      <c r="AR104" s="212"/>
      <c r="AS104" s="186"/>
      <c r="AT104" s="213"/>
      <c r="AU104" s="186"/>
      <c r="AV104" s="212"/>
      <c r="AW104" s="186"/>
      <c r="AX104" s="213"/>
      <c r="AY104" s="186"/>
      <c r="AZ104" s="212"/>
      <c r="BA104" s="186"/>
      <c r="BB104" s="213"/>
      <c r="BC104" s="186"/>
      <c r="BD104" s="212"/>
      <c r="BE104" s="186"/>
      <c r="BF104" s="213"/>
      <c r="BG104" s="186"/>
      <c r="BH104" s="212"/>
      <c r="BI104" s="186"/>
      <c r="BJ104" s="213"/>
      <c r="BK104" s="186"/>
      <c r="BL104" s="212"/>
      <c r="BM104" s="186"/>
      <c r="BN104" s="213"/>
      <c r="BO104" s="186"/>
      <c r="BP104" s="212"/>
      <c r="BQ104" s="186"/>
      <c r="BR104" s="213"/>
      <c r="BS104" s="186"/>
      <c r="BT104" s="212"/>
      <c r="BU104" s="186"/>
      <c r="BV104" s="213"/>
      <c r="BW104" s="186"/>
      <c r="BX104" s="212"/>
      <c r="BY104" s="186"/>
      <c r="BZ104" s="213"/>
      <c r="CA104" s="186"/>
      <c r="CB104" s="212"/>
      <c r="CC104" s="186"/>
      <c r="CD104" s="213"/>
      <c r="CE104" s="186"/>
      <c r="CF104" s="212"/>
      <c r="CG104" s="186"/>
      <c r="CH104" s="213"/>
      <c r="CI104" s="186"/>
      <c r="CJ104" s="212"/>
      <c r="CK104" s="186"/>
      <c r="CL104" s="213"/>
      <c r="CM104" s="186"/>
      <c r="CN104" s="212"/>
      <c r="CO104" s="186"/>
      <c r="CP104" s="213"/>
      <c r="CQ104" s="186"/>
      <c r="CR104" s="212"/>
      <c r="CS104" s="186"/>
      <c r="CT104" s="213"/>
      <c r="CU104" s="186"/>
      <c r="CV104" s="212"/>
      <c r="CW104" s="186"/>
      <c r="CX104" s="213"/>
      <c r="CY104" s="186"/>
      <c r="CZ104" s="212"/>
      <c r="DA104" s="186"/>
      <c r="DB104" s="213"/>
      <c r="DC104" s="186"/>
      <c r="DD104" s="212"/>
      <c r="DE104" s="186"/>
      <c r="DF104" s="213"/>
      <c r="DG104" s="186"/>
      <c r="DH104" s="212"/>
      <c r="DI104" s="186"/>
      <c r="DJ104" s="213"/>
      <c r="DK104" s="186"/>
      <c r="DL104" s="212"/>
      <c r="DM104" s="186"/>
      <c r="DN104" s="213"/>
      <c r="DO104" s="186"/>
      <c r="DP104" s="212"/>
      <c r="DQ104" s="186"/>
      <c r="DR104" s="213"/>
      <c r="DS104" s="186"/>
      <c r="DT104" s="212"/>
      <c r="DU104" s="186"/>
      <c r="DV104" s="213"/>
      <c r="DW104" s="186"/>
      <c r="DX104" s="212"/>
      <c r="DY104" s="186"/>
      <c r="DZ104" s="213"/>
      <c r="EA104" s="186"/>
      <c r="EB104" s="212"/>
      <c r="EC104" s="186"/>
      <c r="ED104" s="213"/>
      <c r="EE104" s="186"/>
      <c r="EF104" s="212"/>
      <c r="EG104" s="186"/>
      <c r="EH104" s="213"/>
      <c r="EI104" s="186"/>
      <c r="EJ104" s="212"/>
      <c r="EK104" s="186"/>
      <c r="EL104" s="213"/>
      <c r="EM104" s="420"/>
      <c r="EN104" s="421"/>
      <c r="EO104" s="420"/>
      <c r="EP104" s="422"/>
      <c r="EQ104" s="420"/>
      <c r="ER104" s="421"/>
      <c r="ES104" s="420"/>
      <c r="ET104" s="422"/>
      <c r="EU104" s="420"/>
      <c r="EV104" s="421"/>
      <c r="EW104" s="420"/>
      <c r="EX104" s="422"/>
      <c r="EZ104" s="186">
        <f>SUM(C104,G104,K104,O104,S104,W104,AA104,AE104,AI104,AM104,AQ104,AU104)/12</f>
        <v>0</v>
      </c>
      <c r="FA104" s="212">
        <f>SUM(D104,H104,L104,P104,T104,X104,AB104,AF104,AJ104,AN104,AR104,AV104)/12</f>
        <v>0</v>
      </c>
      <c r="FB104" s="186">
        <f>SUM(E104,I104,M104,Q104,U104,Y104,AC104,AG104,AK104,AO104,AS104,AW104)</f>
        <v>0</v>
      </c>
      <c r="FC104" s="213">
        <f>SUM(F104,J104,N104,R104,V104,Z104,AD104,AH104,AL104,AP104,AT104,AX104)</f>
        <v>0</v>
      </c>
      <c r="FE104" s="186">
        <f>SUM(AY104,BC104,BG104,BK104,BO104,BS104,BW104,CA104,CE104,CI104,CM104,CQ104)/12</f>
        <v>0</v>
      </c>
      <c r="FF104" s="212">
        <f>SUM(AZ104,BD104,BH104,BL104,BP104,BT104,BX104,CB104,CF104,CJ104,CN104,CR104)/12</f>
        <v>0</v>
      </c>
      <c r="FG104" s="186">
        <f>SUM(BA104,BE104,BI104,BM104,BQ104,BU104,BY104,CC104,CG104,CK104,CO104,CS104)</f>
        <v>0</v>
      </c>
      <c r="FH104" s="213">
        <f>SUM(BB104,BF104,BJ104,BN104,BR104,BV104,BZ104,CD104,CH104,CL104,CP104,CT104)</f>
        <v>0</v>
      </c>
      <c r="FJ104" s="186">
        <f t="shared" ref="FJ104:FJ111" si="189">SUM(CU104,CY104,DC104,DG104,DK104,DO104,DS104,DW104,EA104,EE104,EI104,EM104)/10</f>
        <v>0</v>
      </c>
      <c r="FK104" s="212">
        <f t="shared" ref="FK104:FK111" si="190">SUM(CV104,CZ104,DD104,DH104,DL104,DP104,DT104,DX104,EB104,EF104,EJ104,EN104)/10</f>
        <v>0</v>
      </c>
      <c r="FL104" s="186">
        <f>SUM(CW104,DA104,DE104,DI104,DM104,DQ104,DU104,DY104,EC104,EG104,EK104,EO104)</f>
        <v>0</v>
      </c>
      <c r="FM104" s="213">
        <f>SUM(CX104,DB104,DF104,DJ104,DN104,DR104,DV104,DZ104,ED104,EH104,EL104,EP104)</f>
        <v>0</v>
      </c>
    </row>
    <row r="105" spans="1:169" ht="15" outlineLevel="1" x14ac:dyDescent="0.25">
      <c r="B105" s="67" t="s">
        <v>51</v>
      </c>
      <c r="C105" s="186"/>
      <c r="D105" s="212"/>
      <c r="E105" s="186"/>
      <c r="F105" s="213"/>
      <c r="G105" s="186"/>
      <c r="H105" s="212"/>
      <c r="I105" s="186"/>
      <c r="J105" s="213"/>
      <c r="K105" s="186"/>
      <c r="L105" s="212"/>
      <c r="M105" s="186"/>
      <c r="N105" s="213"/>
      <c r="O105" s="186"/>
      <c r="P105" s="212"/>
      <c r="Q105" s="186"/>
      <c r="R105" s="213"/>
      <c r="S105" s="186"/>
      <c r="T105" s="212"/>
      <c r="U105" s="186"/>
      <c r="V105" s="213"/>
      <c r="W105" s="186"/>
      <c r="X105" s="212"/>
      <c r="Y105" s="186"/>
      <c r="Z105" s="213"/>
      <c r="AA105" s="186"/>
      <c r="AB105" s="212"/>
      <c r="AC105" s="186"/>
      <c r="AD105" s="213"/>
      <c r="AE105" s="186"/>
      <c r="AF105" s="212"/>
      <c r="AG105" s="186"/>
      <c r="AH105" s="213"/>
      <c r="AI105" s="186"/>
      <c r="AJ105" s="212"/>
      <c r="AK105" s="186"/>
      <c r="AL105" s="213"/>
      <c r="AM105" s="186"/>
      <c r="AN105" s="212"/>
      <c r="AO105" s="186"/>
      <c r="AP105" s="213"/>
      <c r="AQ105" s="186"/>
      <c r="AR105" s="212"/>
      <c r="AS105" s="186"/>
      <c r="AT105" s="213"/>
      <c r="AU105" s="186"/>
      <c r="AV105" s="212"/>
      <c r="AW105" s="186"/>
      <c r="AX105" s="213"/>
      <c r="AY105" s="186">
        <v>2010</v>
      </c>
      <c r="AZ105" s="212">
        <v>11695698.290000007</v>
      </c>
      <c r="BA105" s="186"/>
      <c r="BB105" s="213"/>
      <c r="BC105" s="186"/>
      <c r="BD105" s="212"/>
      <c r="BE105" s="186"/>
      <c r="BF105" s="213"/>
      <c r="BG105" s="186">
        <v>2000</v>
      </c>
      <c r="BH105" s="212">
        <v>14655784.980000002</v>
      </c>
      <c r="BI105" s="186"/>
      <c r="BJ105" s="213"/>
      <c r="BK105" s="186">
        <v>2000</v>
      </c>
      <c r="BL105" s="212">
        <v>14655784.980000023</v>
      </c>
      <c r="BM105" s="186"/>
      <c r="BN105" s="213"/>
      <c r="BO105" s="186">
        <v>2000</v>
      </c>
      <c r="BP105" s="212">
        <v>18326640.230000008</v>
      </c>
      <c r="BQ105" s="186"/>
      <c r="BR105" s="213"/>
      <c r="BS105" s="186">
        <v>2000</v>
      </c>
      <c r="BT105" s="212">
        <v>18326640.230000023</v>
      </c>
      <c r="BU105" s="186"/>
      <c r="BV105" s="213"/>
      <c r="BW105" s="186">
        <v>2000</v>
      </c>
      <c r="BX105" s="212">
        <v>20808147.020000003</v>
      </c>
      <c r="BY105" s="186"/>
      <c r="BZ105" s="213"/>
      <c r="CA105" s="186">
        <v>1183</v>
      </c>
      <c r="CB105" s="212">
        <v>10409168.23</v>
      </c>
      <c r="CC105" s="186"/>
      <c r="CD105" s="213"/>
      <c r="CE105" s="186">
        <v>37</v>
      </c>
      <c r="CF105" s="212">
        <v>1382268.75</v>
      </c>
      <c r="CG105" s="186"/>
      <c r="CH105" s="213"/>
      <c r="CI105" s="186">
        <v>37</v>
      </c>
      <c r="CJ105" s="212">
        <v>1382268.75</v>
      </c>
      <c r="CK105" s="186"/>
      <c r="CL105" s="213"/>
      <c r="CM105" s="186">
        <v>37</v>
      </c>
      <c r="CN105" s="212">
        <v>1382268.75</v>
      </c>
      <c r="CO105" s="186"/>
      <c r="CP105" s="213"/>
      <c r="CQ105" s="186">
        <v>37</v>
      </c>
      <c r="CR105" s="212">
        <v>1382268.75</v>
      </c>
      <c r="CS105" s="186"/>
      <c r="CT105" s="213"/>
      <c r="CU105" s="186"/>
      <c r="CV105" s="212"/>
      <c r="CW105" s="186"/>
      <c r="CX105" s="213"/>
      <c r="CY105" s="186"/>
      <c r="CZ105" s="212"/>
      <c r="DA105" s="186"/>
      <c r="DB105" s="213"/>
      <c r="DC105" s="186"/>
      <c r="DD105" s="212"/>
      <c r="DE105" s="186"/>
      <c r="DF105" s="213"/>
      <c r="DG105" s="186"/>
      <c r="DH105" s="212"/>
      <c r="DI105" s="186"/>
      <c r="DJ105" s="213"/>
      <c r="DK105" s="186"/>
      <c r="DL105" s="212"/>
      <c r="DM105" s="186"/>
      <c r="DN105" s="213"/>
      <c r="DO105" s="186"/>
      <c r="DP105" s="212"/>
      <c r="DQ105" s="186"/>
      <c r="DR105" s="213"/>
      <c r="DS105" s="186"/>
      <c r="DT105" s="212"/>
      <c r="DU105" s="186"/>
      <c r="DV105" s="213"/>
      <c r="DW105" s="186"/>
      <c r="DX105" s="212"/>
      <c r="DY105" s="186"/>
      <c r="DZ105" s="213"/>
      <c r="EA105" s="186"/>
      <c r="EB105" s="212"/>
      <c r="EC105" s="186"/>
      <c r="ED105" s="213"/>
      <c r="EE105" s="186"/>
      <c r="EF105" s="212"/>
      <c r="EG105" s="186"/>
      <c r="EH105" s="213"/>
      <c r="EI105" s="186"/>
      <c r="EJ105" s="212"/>
      <c r="EK105" s="186"/>
      <c r="EL105" s="213"/>
      <c r="EM105" s="420"/>
      <c r="EN105" s="421"/>
      <c r="EO105" s="420"/>
      <c r="EP105" s="422"/>
      <c r="EQ105" s="420"/>
      <c r="ER105" s="421"/>
      <c r="ES105" s="420"/>
      <c r="ET105" s="422"/>
      <c r="EU105" s="420"/>
      <c r="EV105" s="421"/>
      <c r="EW105" s="420"/>
      <c r="EX105" s="422"/>
      <c r="EZ105" s="186">
        <f t="shared" ref="EZ105:FA111" si="191">SUM(C105,G105,K105,O105,S105,W105,AA105,AE105,AI105,AM105,AQ105,AU105)/12</f>
        <v>0</v>
      </c>
      <c r="FA105" s="212">
        <f t="shared" si="191"/>
        <v>0</v>
      </c>
      <c r="FB105" s="186">
        <f t="shared" ref="FB105:FC111" si="192">SUM(E105,I105,M105,Q105,U105,Y105,AC105,AG105,AK105,AO105,AS105,AW105)</f>
        <v>0</v>
      </c>
      <c r="FC105" s="213">
        <f t="shared" si="192"/>
        <v>0</v>
      </c>
      <c r="FE105" s="186">
        <f t="shared" ref="FE105:FF111" si="193">SUM(AY105,BC105,BG105,BK105,BO105,BS105,BW105,CA105,CE105,CI105,CM105,CQ105)/12</f>
        <v>1111.75</v>
      </c>
      <c r="FF105" s="212">
        <f t="shared" si="193"/>
        <v>9533911.5800000038</v>
      </c>
      <c r="FG105" s="186">
        <f t="shared" ref="FG105:FH111" si="194">SUM(BA105,BE105,BI105,BM105,BQ105,BU105,BY105,CC105,CG105,CK105,CO105,CS105)</f>
        <v>0</v>
      </c>
      <c r="FH105" s="213">
        <f t="shared" si="194"/>
        <v>0</v>
      </c>
      <c r="FJ105" s="186">
        <f t="shared" si="189"/>
        <v>0</v>
      </c>
      <c r="FK105" s="212">
        <f t="shared" si="190"/>
        <v>0</v>
      </c>
      <c r="FL105" s="186">
        <f t="shared" ref="FL105:FM111" si="195">SUM(CW105,DA105,DE105,DI105,DM105,DQ105,DU105,DY105,EC105,EG105,EK105,EO105)</f>
        <v>0</v>
      </c>
      <c r="FM105" s="213">
        <f t="shared" si="195"/>
        <v>0</v>
      </c>
    </row>
    <row r="106" spans="1:169" outlineLevel="1" x14ac:dyDescent="0.2">
      <c r="B106" s="179" t="s">
        <v>183</v>
      </c>
      <c r="C106" s="187">
        <v>306</v>
      </c>
      <c r="D106" s="214">
        <v>27394151.899999999</v>
      </c>
      <c r="E106" s="187">
        <v>115</v>
      </c>
      <c r="F106" s="215">
        <v>145602.74</v>
      </c>
      <c r="G106" s="187">
        <v>247</v>
      </c>
      <c r="H106" s="214">
        <v>23516971.440000001</v>
      </c>
      <c r="I106" s="187">
        <v>91</v>
      </c>
      <c r="J106" s="215">
        <v>109803.54</v>
      </c>
      <c r="K106" s="187">
        <v>533</v>
      </c>
      <c r="L106" s="214">
        <v>36173042.600000001</v>
      </c>
      <c r="M106" s="187">
        <v>93</v>
      </c>
      <c r="N106" s="215">
        <v>207465.16999999998</v>
      </c>
      <c r="O106" s="187">
        <v>672</v>
      </c>
      <c r="P106" s="214">
        <v>34363052.479999997</v>
      </c>
      <c r="Q106" s="187">
        <v>111</v>
      </c>
      <c r="R106" s="215">
        <v>164512.13</v>
      </c>
      <c r="S106" s="187">
        <v>817</v>
      </c>
      <c r="T106" s="214">
        <v>46814262.319999978</v>
      </c>
      <c r="U106" s="187">
        <v>140</v>
      </c>
      <c r="V106" s="215">
        <v>169689.33000000002</v>
      </c>
      <c r="W106" s="187">
        <v>555</v>
      </c>
      <c r="X106" s="214">
        <v>35810557.869999997</v>
      </c>
      <c r="Y106" s="187">
        <v>72</v>
      </c>
      <c r="Z106" s="215">
        <v>116845.12</v>
      </c>
      <c r="AA106" s="187">
        <v>405</v>
      </c>
      <c r="AB106" s="214">
        <v>25975640.520000003</v>
      </c>
      <c r="AC106" s="187">
        <v>86</v>
      </c>
      <c r="AD106" s="215">
        <v>183413.22999999998</v>
      </c>
      <c r="AE106" s="187">
        <v>759</v>
      </c>
      <c r="AF106" s="214">
        <v>50862890.270000003</v>
      </c>
      <c r="AG106" s="187">
        <v>160</v>
      </c>
      <c r="AH106" s="215">
        <v>322327.34999999998</v>
      </c>
      <c r="AI106" s="187">
        <v>883</v>
      </c>
      <c r="AJ106" s="214">
        <v>59664752.739999995</v>
      </c>
      <c r="AK106" s="187">
        <v>125</v>
      </c>
      <c r="AL106" s="215">
        <v>219557.94</v>
      </c>
      <c r="AM106" s="187">
        <v>645</v>
      </c>
      <c r="AN106" s="214">
        <v>38668387.240000002</v>
      </c>
      <c r="AO106" s="187">
        <v>145</v>
      </c>
      <c r="AP106" s="215">
        <v>254886.32999999996</v>
      </c>
      <c r="AQ106" s="187">
        <v>821</v>
      </c>
      <c r="AR106" s="214">
        <v>49712846.699999988</v>
      </c>
      <c r="AS106" s="187">
        <v>171</v>
      </c>
      <c r="AT106" s="215">
        <v>315137.8</v>
      </c>
      <c r="AU106" s="187">
        <v>528</v>
      </c>
      <c r="AV106" s="214">
        <v>33112365.309999999</v>
      </c>
      <c r="AW106" s="187">
        <v>155</v>
      </c>
      <c r="AX106" s="215">
        <v>296816.34999999998</v>
      </c>
      <c r="AY106" s="187">
        <v>592</v>
      </c>
      <c r="AZ106" s="214">
        <v>29889106.909999996</v>
      </c>
      <c r="BA106" s="187">
        <v>123</v>
      </c>
      <c r="BB106" s="215">
        <v>205232.18000000002</v>
      </c>
      <c r="BC106" s="187">
        <v>581</v>
      </c>
      <c r="BD106" s="214">
        <v>30985987.679999992</v>
      </c>
      <c r="BE106" s="187">
        <v>201</v>
      </c>
      <c r="BF106" s="215">
        <v>306535.43000000005</v>
      </c>
      <c r="BG106" s="187">
        <v>554</v>
      </c>
      <c r="BH106" s="214">
        <v>39172167.260000013</v>
      </c>
      <c r="BI106" s="187">
        <v>168</v>
      </c>
      <c r="BJ106" s="215">
        <v>264048.68</v>
      </c>
      <c r="BK106" s="187">
        <v>660</v>
      </c>
      <c r="BL106" s="214">
        <v>39650234.780000001</v>
      </c>
      <c r="BM106" s="187">
        <v>159</v>
      </c>
      <c r="BN106" s="215">
        <v>249868.08</v>
      </c>
      <c r="BO106" s="187">
        <v>669</v>
      </c>
      <c r="BP106" s="214">
        <v>32380115.370000001</v>
      </c>
      <c r="BQ106" s="187">
        <v>161</v>
      </c>
      <c r="BR106" s="215">
        <v>256699.62999999998</v>
      </c>
      <c r="BS106" s="187">
        <v>607</v>
      </c>
      <c r="BT106" s="214">
        <v>27874501.59</v>
      </c>
      <c r="BU106" s="187">
        <v>184</v>
      </c>
      <c r="BV106" s="215">
        <v>227114.69000000003</v>
      </c>
      <c r="BW106" s="187">
        <v>978</v>
      </c>
      <c r="BX106" s="214">
        <v>52370925.229999982</v>
      </c>
      <c r="BY106" s="187">
        <v>207</v>
      </c>
      <c r="BZ106" s="215">
        <v>193482.19999999995</v>
      </c>
      <c r="CA106" s="187">
        <v>294</v>
      </c>
      <c r="CB106" s="214">
        <v>17318163.709999997</v>
      </c>
      <c r="CC106" s="187">
        <v>124</v>
      </c>
      <c r="CD106" s="215">
        <v>160094.60999999999</v>
      </c>
      <c r="CE106" s="187">
        <v>450</v>
      </c>
      <c r="CF106" s="214">
        <v>26191058.449999999</v>
      </c>
      <c r="CG106" s="187">
        <v>83</v>
      </c>
      <c r="CH106" s="215">
        <v>99612.38</v>
      </c>
      <c r="CI106" s="187">
        <v>481</v>
      </c>
      <c r="CJ106" s="214">
        <v>28435163.90000001</v>
      </c>
      <c r="CK106" s="187">
        <v>97</v>
      </c>
      <c r="CL106" s="215">
        <v>262750.37</v>
      </c>
      <c r="CM106" s="187">
        <v>507</v>
      </c>
      <c r="CN106" s="214">
        <v>23533279.369999997</v>
      </c>
      <c r="CO106" s="187">
        <v>190</v>
      </c>
      <c r="CP106" s="215">
        <v>212293.36000000004</v>
      </c>
      <c r="CQ106" s="187">
        <v>418</v>
      </c>
      <c r="CR106" s="214">
        <v>25295303.5</v>
      </c>
      <c r="CS106" s="187">
        <v>112</v>
      </c>
      <c r="CT106" s="215">
        <v>136743.02000000002</v>
      </c>
      <c r="CU106" s="187">
        <v>584</v>
      </c>
      <c r="CV106" s="214">
        <v>31285473.769999996</v>
      </c>
      <c r="CW106" s="187">
        <v>109</v>
      </c>
      <c r="CX106" s="215">
        <v>134841.26999999999</v>
      </c>
      <c r="CY106" s="187">
        <v>663</v>
      </c>
      <c r="CZ106" s="214">
        <v>42154138.460000001</v>
      </c>
      <c r="DA106" s="187">
        <v>117</v>
      </c>
      <c r="DB106" s="215">
        <v>257299.18</v>
      </c>
      <c r="DC106" s="187">
        <v>374</v>
      </c>
      <c r="DD106" s="214">
        <v>26975632.519999992</v>
      </c>
      <c r="DE106" s="187">
        <v>65</v>
      </c>
      <c r="DF106" s="215">
        <v>101067.48000000001</v>
      </c>
      <c r="DG106" s="187">
        <v>405</v>
      </c>
      <c r="DH106" s="214">
        <v>23882610.059999999</v>
      </c>
      <c r="DI106" s="187">
        <v>67</v>
      </c>
      <c r="DJ106" s="215">
        <v>110318.19999999998</v>
      </c>
      <c r="DK106" s="187">
        <v>363</v>
      </c>
      <c r="DL106" s="214">
        <v>18896521.520000003</v>
      </c>
      <c r="DM106" s="187">
        <v>106</v>
      </c>
      <c r="DN106" s="215">
        <v>234470.22999999998</v>
      </c>
      <c r="DO106" s="187">
        <v>719</v>
      </c>
      <c r="DP106" s="214">
        <v>31122745.760000005</v>
      </c>
      <c r="DQ106" s="187">
        <v>103</v>
      </c>
      <c r="DR106" s="215">
        <v>182198.91999999998</v>
      </c>
      <c r="DS106" s="187">
        <v>299</v>
      </c>
      <c r="DT106" s="214">
        <v>14166297.310000001</v>
      </c>
      <c r="DU106" s="187">
        <v>81</v>
      </c>
      <c r="DV106" s="215">
        <v>116696.73</v>
      </c>
      <c r="DW106" s="187">
        <v>256</v>
      </c>
      <c r="DX106" s="214">
        <v>12595354.760000002</v>
      </c>
      <c r="DY106" s="187">
        <v>86</v>
      </c>
      <c r="DZ106" s="215">
        <v>123069.67</v>
      </c>
      <c r="EA106" s="187">
        <v>353</v>
      </c>
      <c r="EB106" s="214">
        <v>18816265.310000006</v>
      </c>
      <c r="EC106" s="187">
        <f>SUM(EC107:EC108)</f>
        <v>129</v>
      </c>
      <c r="ED106" s="187">
        <f>SUM(ED107:ED108)</f>
        <v>153519.36999999991</v>
      </c>
      <c r="EE106" s="187">
        <v>286</v>
      </c>
      <c r="EF106" s="214">
        <v>15445019.369999999</v>
      </c>
      <c r="EG106" s="187">
        <v>80</v>
      </c>
      <c r="EH106" s="215">
        <v>160448.85</v>
      </c>
      <c r="EI106" s="187">
        <v>884</v>
      </c>
      <c r="EJ106" s="214">
        <v>40880662.880000003</v>
      </c>
      <c r="EK106" s="187">
        <v>240</v>
      </c>
      <c r="EL106" s="215">
        <v>232500.20999999996</v>
      </c>
      <c r="EM106" s="187">
        <v>527</v>
      </c>
      <c r="EN106" s="214">
        <v>25440317.479999989</v>
      </c>
      <c r="EO106" s="187">
        <v>248</v>
      </c>
      <c r="EP106" s="215">
        <v>312861.32</v>
      </c>
      <c r="EQ106" s="187">
        <v>94</v>
      </c>
      <c r="ER106" s="214">
        <v>8493599.3899999987</v>
      </c>
      <c r="ES106" s="187">
        <v>58</v>
      </c>
      <c r="ET106" s="215">
        <v>121006.21000000002</v>
      </c>
      <c r="EU106" s="187">
        <v>271</v>
      </c>
      <c r="EV106" s="214">
        <v>20323776.069999997</v>
      </c>
      <c r="EW106" s="187">
        <v>47</v>
      </c>
      <c r="EX106" s="215">
        <v>91182.3</v>
      </c>
      <c r="EZ106" s="187">
        <f t="shared" si="191"/>
        <v>597.58333333333337</v>
      </c>
      <c r="FA106" s="214">
        <f t="shared" si="191"/>
        <v>38505743.449166663</v>
      </c>
      <c r="FB106" s="187">
        <f t="shared" si="192"/>
        <v>1464</v>
      </c>
      <c r="FC106" s="215">
        <f t="shared" si="192"/>
        <v>2506057.0299999998</v>
      </c>
      <c r="FE106" s="187">
        <f t="shared" si="193"/>
        <v>565.91666666666663</v>
      </c>
      <c r="FF106" s="214">
        <f t="shared" si="193"/>
        <v>31091333.979166668</v>
      </c>
      <c r="FG106" s="187">
        <f t="shared" si="194"/>
        <v>1809</v>
      </c>
      <c r="FH106" s="215">
        <f t="shared" si="194"/>
        <v>2574474.63</v>
      </c>
      <c r="FJ106" s="187">
        <f t="shared" si="189"/>
        <v>571.29999999999995</v>
      </c>
      <c r="FK106" s="214">
        <f t="shared" si="190"/>
        <v>30166103.919999994</v>
      </c>
      <c r="FL106" s="187">
        <f t="shared" si="195"/>
        <v>1431</v>
      </c>
      <c r="FM106" s="215">
        <f t="shared" si="195"/>
        <v>2119291.4299999997</v>
      </c>
    </row>
    <row r="107" spans="1:169" ht="15" outlineLevel="1" x14ac:dyDescent="0.25">
      <c r="B107" s="67" t="s">
        <v>184</v>
      </c>
      <c r="C107" s="186"/>
      <c r="D107" s="212"/>
      <c r="E107" s="186">
        <v>43</v>
      </c>
      <c r="F107" s="213">
        <v>21642.940000000002</v>
      </c>
      <c r="G107" s="186"/>
      <c r="H107" s="212"/>
      <c r="I107" s="186">
        <v>36</v>
      </c>
      <c r="J107" s="213">
        <v>26802.149999999998</v>
      </c>
      <c r="K107" s="186"/>
      <c r="L107" s="212"/>
      <c r="M107" s="186">
        <v>43</v>
      </c>
      <c r="N107" s="213">
        <v>35523.729999999996</v>
      </c>
      <c r="O107" s="186"/>
      <c r="P107" s="212"/>
      <c r="Q107" s="186">
        <v>58</v>
      </c>
      <c r="R107" s="213">
        <v>62609.909999999996</v>
      </c>
      <c r="S107" s="186"/>
      <c r="T107" s="212"/>
      <c r="U107" s="186">
        <v>87</v>
      </c>
      <c r="V107" s="213">
        <v>70993.970000000016</v>
      </c>
      <c r="W107" s="186"/>
      <c r="X107" s="212"/>
      <c r="Y107" s="186">
        <v>27</v>
      </c>
      <c r="Z107" s="213">
        <v>21701.65</v>
      </c>
      <c r="AA107" s="186"/>
      <c r="AB107" s="212"/>
      <c r="AC107" s="186">
        <v>34</v>
      </c>
      <c r="AD107" s="213">
        <v>21797.07</v>
      </c>
      <c r="AE107" s="186"/>
      <c r="AF107" s="212"/>
      <c r="AG107" s="186">
        <v>88</v>
      </c>
      <c r="AH107" s="213">
        <v>60818.770000000004</v>
      </c>
      <c r="AI107" s="186"/>
      <c r="AJ107" s="212"/>
      <c r="AK107" s="186">
        <v>59</v>
      </c>
      <c r="AL107" s="213">
        <v>30995.82</v>
      </c>
      <c r="AM107" s="186"/>
      <c r="AN107" s="212"/>
      <c r="AO107" s="186">
        <v>90</v>
      </c>
      <c r="AP107" s="213">
        <v>125313.92999999996</v>
      </c>
      <c r="AQ107" s="186"/>
      <c r="AR107" s="212"/>
      <c r="AS107" s="186">
        <v>96</v>
      </c>
      <c r="AT107" s="213">
        <v>83551.069999999963</v>
      </c>
      <c r="AU107" s="186"/>
      <c r="AV107" s="212"/>
      <c r="AW107" s="186">
        <v>92</v>
      </c>
      <c r="AX107" s="213">
        <v>82419.449999999953</v>
      </c>
      <c r="AY107" s="186"/>
      <c r="AZ107" s="212"/>
      <c r="BA107" s="186">
        <v>61</v>
      </c>
      <c r="BB107" s="213">
        <v>41550.670000000006</v>
      </c>
      <c r="BC107" s="186"/>
      <c r="BD107" s="212"/>
      <c r="BE107" s="186">
        <v>141</v>
      </c>
      <c r="BF107" s="213">
        <v>140486.65000000002</v>
      </c>
      <c r="BG107" s="186"/>
      <c r="BH107" s="212"/>
      <c r="BI107" s="186">
        <v>114</v>
      </c>
      <c r="BJ107" s="213">
        <v>123203.58999999998</v>
      </c>
      <c r="BK107" s="186"/>
      <c r="BL107" s="212"/>
      <c r="BM107" s="186">
        <v>106</v>
      </c>
      <c r="BN107" s="213">
        <v>136115.9</v>
      </c>
      <c r="BO107" s="186"/>
      <c r="BP107" s="212"/>
      <c r="BQ107" s="186">
        <v>123</v>
      </c>
      <c r="BR107" s="213">
        <v>105448.11999999997</v>
      </c>
      <c r="BS107" s="186"/>
      <c r="BT107" s="212"/>
      <c r="BU107" s="186">
        <v>142</v>
      </c>
      <c r="BV107" s="213">
        <v>118417.99000000003</v>
      </c>
      <c r="BW107" s="186"/>
      <c r="BX107" s="212"/>
      <c r="BY107" s="186">
        <v>174</v>
      </c>
      <c r="BZ107" s="213">
        <v>134688.19999999995</v>
      </c>
      <c r="CA107" s="186"/>
      <c r="CB107" s="212"/>
      <c r="CC107" s="186">
        <v>99</v>
      </c>
      <c r="CD107" s="213">
        <v>103916.51999999997</v>
      </c>
      <c r="CE107" s="186"/>
      <c r="CF107" s="212"/>
      <c r="CG107" s="186">
        <v>42</v>
      </c>
      <c r="CH107" s="213">
        <v>38218.379999999997</v>
      </c>
      <c r="CI107" s="186"/>
      <c r="CJ107" s="212"/>
      <c r="CK107" s="186">
        <v>50</v>
      </c>
      <c r="CL107" s="213">
        <v>59239.840000000018</v>
      </c>
      <c r="CM107" s="186"/>
      <c r="CN107" s="212"/>
      <c r="CO107" s="186">
        <v>150</v>
      </c>
      <c r="CP107" s="213">
        <v>125975.22000000003</v>
      </c>
      <c r="CQ107" s="186"/>
      <c r="CR107" s="212"/>
      <c r="CS107" s="186">
        <v>75</v>
      </c>
      <c r="CT107" s="213">
        <v>48130.490000000005</v>
      </c>
      <c r="CU107" s="186"/>
      <c r="CV107" s="212"/>
      <c r="CW107" s="186">
        <v>82</v>
      </c>
      <c r="CX107" s="213">
        <v>73472.139999999985</v>
      </c>
      <c r="CY107" s="186"/>
      <c r="CZ107" s="212"/>
      <c r="DA107" s="186">
        <v>90</v>
      </c>
      <c r="DB107" s="213">
        <v>79251.929999999993</v>
      </c>
      <c r="DC107" s="186"/>
      <c r="DD107" s="212"/>
      <c r="DE107" s="186">
        <v>43</v>
      </c>
      <c r="DF107" s="213">
        <v>39647.480000000003</v>
      </c>
      <c r="DG107" s="186"/>
      <c r="DH107" s="212"/>
      <c r="DI107" s="186">
        <v>45</v>
      </c>
      <c r="DJ107" s="213">
        <v>48898.159999999982</v>
      </c>
      <c r="DK107" s="186"/>
      <c r="DL107" s="212"/>
      <c r="DM107" s="186">
        <v>73</v>
      </c>
      <c r="DN107" s="213">
        <v>53648.76999999999</v>
      </c>
      <c r="DO107" s="186"/>
      <c r="DP107" s="212"/>
      <c r="DQ107" s="186">
        <v>68</v>
      </c>
      <c r="DR107" s="213">
        <v>54560.19</v>
      </c>
      <c r="DS107" s="186"/>
      <c r="DT107" s="212"/>
      <c r="DU107" s="186">
        <v>57</v>
      </c>
      <c r="DV107" s="213">
        <v>40312.729999999996</v>
      </c>
      <c r="DW107" s="186"/>
      <c r="DX107" s="212"/>
      <c r="DY107" s="186">
        <v>61</v>
      </c>
      <c r="DZ107" s="213">
        <v>34814.67</v>
      </c>
      <c r="EA107" s="186"/>
      <c r="EB107" s="212"/>
      <c r="EC107" s="186">
        <v>107</v>
      </c>
      <c r="ED107" s="213">
        <v>100234.60999999991</v>
      </c>
      <c r="EE107" s="186"/>
      <c r="EF107" s="212"/>
      <c r="EG107" s="186">
        <v>53</v>
      </c>
      <c r="EH107" s="213">
        <v>45672.090000000004</v>
      </c>
      <c r="EI107" s="186"/>
      <c r="EJ107" s="212"/>
      <c r="EK107" s="186">
        <v>209</v>
      </c>
      <c r="EL107" s="213">
        <v>163498.05999999994</v>
      </c>
      <c r="EM107" s="420"/>
      <c r="EN107" s="421"/>
      <c r="EO107" s="420">
        <v>220</v>
      </c>
      <c r="EP107" s="422">
        <v>216431.7</v>
      </c>
      <c r="EQ107" s="420"/>
      <c r="ER107" s="421"/>
      <c r="ES107" s="420">
        <v>33</v>
      </c>
      <c r="ET107" s="422">
        <v>43435.08</v>
      </c>
      <c r="EU107" s="420"/>
      <c r="EV107" s="421"/>
      <c r="EW107" s="420">
        <v>22</v>
      </c>
      <c r="EX107" s="422">
        <v>30029.070000000003</v>
      </c>
      <c r="EZ107" s="186">
        <f t="shared" si="191"/>
        <v>0</v>
      </c>
      <c r="FA107" s="212">
        <f t="shared" si="191"/>
        <v>0</v>
      </c>
      <c r="FB107" s="186">
        <f t="shared" si="192"/>
        <v>753</v>
      </c>
      <c r="FC107" s="213">
        <f t="shared" si="192"/>
        <v>644170.45999999985</v>
      </c>
      <c r="FD107" s="179"/>
      <c r="FE107" s="186">
        <f t="shared" si="193"/>
        <v>0</v>
      </c>
      <c r="FF107" s="212">
        <f t="shared" si="193"/>
        <v>0</v>
      </c>
      <c r="FG107" s="186">
        <f t="shared" si="194"/>
        <v>1277</v>
      </c>
      <c r="FH107" s="213">
        <f t="shared" si="194"/>
        <v>1175391.57</v>
      </c>
      <c r="FI107" s="179"/>
      <c r="FJ107" s="186">
        <f t="shared" si="189"/>
        <v>0</v>
      </c>
      <c r="FK107" s="212">
        <f t="shared" si="190"/>
        <v>0</v>
      </c>
      <c r="FL107" s="186">
        <f t="shared" si="195"/>
        <v>1108</v>
      </c>
      <c r="FM107" s="213">
        <f t="shared" si="195"/>
        <v>950442.5299999998</v>
      </c>
    </row>
    <row r="108" spans="1:169" ht="15" outlineLevel="1" x14ac:dyDescent="0.25">
      <c r="B108" s="67" t="s">
        <v>185</v>
      </c>
      <c r="C108" s="186"/>
      <c r="D108" s="212"/>
      <c r="E108" s="186">
        <v>72</v>
      </c>
      <c r="F108" s="213">
        <v>123959.79999999999</v>
      </c>
      <c r="G108" s="186"/>
      <c r="H108" s="212"/>
      <c r="I108" s="186">
        <v>55</v>
      </c>
      <c r="J108" s="213">
        <v>83001.39</v>
      </c>
      <c r="K108" s="186"/>
      <c r="L108" s="212"/>
      <c r="M108" s="186">
        <v>50</v>
      </c>
      <c r="N108" s="213">
        <v>171941.44</v>
      </c>
      <c r="O108" s="186"/>
      <c r="P108" s="212"/>
      <c r="Q108" s="186">
        <v>53</v>
      </c>
      <c r="R108" s="213">
        <v>101902.22</v>
      </c>
      <c r="S108" s="186"/>
      <c r="T108" s="212"/>
      <c r="U108" s="186">
        <v>53</v>
      </c>
      <c r="V108" s="213">
        <v>98695.360000000015</v>
      </c>
      <c r="W108" s="186"/>
      <c r="X108" s="212"/>
      <c r="Y108" s="186">
        <v>45</v>
      </c>
      <c r="Z108" s="213">
        <v>95143.47</v>
      </c>
      <c r="AA108" s="186"/>
      <c r="AB108" s="212"/>
      <c r="AC108" s="186">
        <v>52</v>
      </c>
      <c r="AD108" s="213">
        <v>161616.15999999997</v>
      </c>
      <c r="AE108" s="186"/>
      <c r="AF108" s="212"/>
      <c r="AG108" s="186">
        <v>72</v>
      </c>
      <c r="AH108" s="213">
        <v>261508.58</v>
      </c>
      <c r="AI108" s="186"/>
      <c r="AJ108" s="212"/>
      <c r="AK108" s="186">
        <v>66</v>
      </c>
      <c r="AL108" s="213">
        <v>188562.12</v>
      </c>
      <c r="AM108" s="186"/>
      <c r="AN108" s="212"/>
      <c r="AO108" s="186">
        <v>55</v>
      </c>
      <c r="AP108" s="213">
        <v>129572.4</v>
      </c>
      <c r="AQ108" s="186"/>
      <c r="AR108" s="212"/>
      <c r="AS108" s="186">
        <v>75</v>
      </c>
      <c r="AT108" s="213">
        <v>231586.73</v>
      </c>
      <c r="AU108" s="186"/>
      <c r="AV108" s="212"/>
      <c r="AW108" s="186">
        <v>63</v>
      </c>
      <c r="AX108" s="213">
        <v>214396.90000000002</v>
      </c>
      <c r="AY108" s="186"/>
      <c r="AZ108" s="212"/>
      <c r="BA108" s="186">
        <v>62</v>
      </c>
      <c r="BB108" s="213">
        <v>163681.51</v>
      </c>
      <c r="BC108" s="186"/>
      <c r="BD108" s="212"/>
      <c r="BE108" s="186">
        <v>60</v>
      </c>
      <c r="BF108" s="213">
        <v>166048.78000000003</v>
      </c>
      <c r="BG108" s="186"/>
      <c r="BH108" s="212"/>
      <c r="BI108" s="186">
        <v>54</v>
      </c>
      <c r="BJ108" s="213">
        <v>140845.09</v>
      </c>
      <c r="BK108" s="186"/>
      <c r="BL108" s="212"/>
      <c r="BM108" s="186">
        <v>53</v>
      </c>
      <c r="BN108" s="213">
        <v>113752.18</v>
      </c>
      <c r="BO108" s="186"/>
      <c r="BP108" s="212"/>
      <c r="BQ108" s="186">
        <v>38</v>
      </c>
      <c r="BR108" s="213">
        <v>151251.51</v>
      </c>
      <c r="BS108" s="186"/>
      <c r="BT108" s="212"/>
      <c r="BU108" s="186">
        <v>42</v>
      </c>
      <c r="BV108" s="213">
        <v>108696.7</v>
      </c>
      <c r="BW108" s="186"/>
      <c r="BX108" s="212"/>
      <c r="BY108" s="186">
        <v>33</v>
      </c>
      <c r="BZ108" s="213">
        <v>58794</v>
      </c>
      <c r="CA108" s="186"/>
      <c r="CB108" s="212"/>
      <c r="CC108" s="186">
        <v>25</v>
      </c>
      <c r="CD108" s="213">
        <v>56178.090000000004</v>
      </c>
      <c r="CE108" s="186"/>
      <c r="CF108" s="212"/>
      <c r="CG108" s="186">
        <v>41</v>
      </c>
      <c r="CH108" s="213">
        <v>61394</v>
      </c>
      <c r="CI108" s="186"/>
      <c r="CJ108" s="212"/>
      <c r="CK108" s="186">
        <v>47</v>
      </c>
      <c r="CL108" s="213">
        <v>203510.53</v>
      </c>
      <c r="CM108" s="186"/>
      <c r="CN108" s="212"/>
      <c r="CO108" s="186">
        <v>40</v>
      </c>
      <c r="CP108" s="213">
        <v>86318.14</v>
      </c>
      <c r="CQ108" s="186"/>
      <c r="CR108" s="212"/>
      <c r="CS108" s="186">
        <v>37</v>
      </c>
      <c r="CT108" s="213">
        <v>88612.53</v>
      </c>
      <c r="CU108" s="186"/>
      <c r="CV108" s="212"/>
      <c r="CW108" s="186">
        <v>27</v>
      </c>
      <c r="CX108" s="213">
        <v>61369.13</v>
      </c>
      <c r="CY108" s="186"/>
      <c r="CZ108" s="212"/>
      <c r="DA108" s="186">
        <v>27</v>
      </c>
      <c r="DB108" s="213">
        <v>178047.25</v>
      </c>
      <c r="DC108" s="186"/>
      <c r="DD108" s="212"/>
      <c r="DE108" s="186">
        <v>22</v>
      </c>
      <c r="DF108" s="213">
        <v>61420</v>
      </c>
      <c r="DG108" s="186"/>
      <c r="DH108" s="212"/>
      <c r="DI108" s="186">
        <v>22</v>
      </c>
      <c r="DJ108" s="213">
        <v>61420.04</v>
      </c>
      <c r="DK108" s="186"/>
      <c r="DL108" s="212"/>
      <c r="DM108" s="186">
        <v>33</v>
      </c>
      <c r="DN108" s="213">
        <v>180821.46</v>
      </c>
      <c r="DO108" s="186"/>
      <c r="DP108" s="212"/>
      <c r="DQ108" s="186">
        <v>35</v>
      </c>
      <c r="DR108" s="213">
        <v>127638.73</v>
      </c>
      <c r="DS108" s="186"/>
      <c r="DT108" s="212"/>
      <c r="DU108" s="186">
        <v>24</v>
      </c>
      <c r="DV108" s="213">
        <v>76384</v>
      </c>
      <c r="DW108" s="186"/>
      <c r="DX108" s="212"/>
      <c r="DY108" s="186">
        <v>25</v>
      </c>
      <c r="DZ108" s="213">
        <v>88255</v>
      </c>
      <c r="EA108" s="186"/>
      <c r="EB108" s="212"/>
      <c r="EC108" s="186">
        <v>22</v>
      </c>
      <c r="ED108" s="213">
        <v>53284.76</v>
      </c>
      <c r="EE108" s="186"/>
      <c r="EF108" s="212"/>
      <c r="EG108" s="186">
        <v>27</v>
      </c>
      <c r="EH108" s="213">
        <v>114776.76000000001</v>
      </c>
      <c r="EI108" s="186"/>
      <c r="EJ108" s="212"/>
      <c r="EK108" s="186">
        <v>31</v>
      </c>
      <c r="EL108" s="213">
        <v>69002.150000000009</v>
      </c>
      <c r="EM108" s="420"/>
      <c r="EN108" s="421"/>
      <c r="EO108" s="420">
        <v>28</v>
      </c>
      <c r="EP108" s="422">
        <v>96429.62</v>
      </c>
      <c r="EQ108" s="420"/>
      <c r="ER108" s="421"/>
      <c r="ES108" s="420">
        <v>25</v>
      </c>
      <c r="ET108" s="422">
        <v>77571.13</v>
      </c>
      <c r="EU108" s="420"/>
      <c r="EV108" s="421"/>
      <c r="EW108" s="420">
        <v>25</v>
      </c>
      <c r="EX108" s="422">
        <v>61153.23</v>
      </c>
      <c r="EZ108" s="186">
        <f t="shared" si="191"/>
        <v>0</v>
      </c>
      <c r="FA108" s="212">
        <f t="shared" si="191"/>
        <v>0</v>
      </c>
      <c r="FB108" s="186">
        <f t="shared" si="192"/>
        <v>711</v>
      </c>
      <c r="FC108" s="213">
        <f t="shared" si="192"/>
        <v>1861886.5699999998</v>
      </c>
      <c r="FE108" s="186">
        <f t="shared" si="193"/>
        <v>0</v>
      </c>
      <c r="FF108" s="212">
        <f t="shared" si="193"/>
        <v>0</v>
      </c>
      <c r="FG108" s="186">
        <f t="shared" si="194"/>
        <v>532</v>
      </c>
      <c r="FH108" s="213">
        <f t="shared" si="194"/>
        <v>1399083.0599999998</v>
      </c>
      <c r="FJ108" s="186">
        <f t="shared" si="189"/>
        <v>0</v>
      </c>
      <c r="FK108" s="212">
        <f t="shared" si="190"/>
        <v>0</v>
      </c>
      <c r="FL108" s="186">
        <f t="shared" si="195"/>
        <v>323</v>
      </c>
      <c r="FM108" s="213">
        <f t="shared" si="195"/>
        <v>1168848.8999999999</v>
      </c>
    </row>
    <row r="109" spans="1:169" outlineLevel="1" x14ac:dyDescent="0.2">
      <c r="B109" s="179" t="s">
        <v>186</v>
      </c>
      <c r="C109" s="187">
        <v>4847</v>
      </c>
      <c r="D109" s="214">
        <v>236148194.55999959</v>
      </c>
      <c r="E109" s="187">
        <v>120</v>
      </c>
      <c r="F109" s="215">
        <v>160212.91</v>
      </c>
      <c r="G109" s="187">
        <v>4878</v>
      </c>
      <c r="H109" s="214">
        <v>240931890.49999967</v>
      </c>
      <c r="I109" s="187">
        <v>139</v>
      </c>
      <c r="J109" s="215">
        <v>155377.10999999999</v>
      </c>
      <c r="K109" s="187">
        <v>3922</v>
      </c>
      <c r="L109" s="214">
        <v>183150295.38000005</v>
      </c>
      <c r="M109" s="187">
        <v>96</v>
      </c>
      <c r="N109" s="215">
        <v>227252.95999999996</v>
      </c>
      <c r="O109" s="187">
        <v>3630</v>
      </c>
      <c r="P109" s="214">
        <v>170584649.35999998</v>
      </c>
      <c r="Q109" s="187">
        <v>80</v>
      </c>
      <c r="R109" s="215">
        <v>175318.13</v>
      </c>
      <c r="S109" s="187">
        <v>4196</v>
      </c>
      <c r="T109" s="214">
        <v>187188722.89000013</v>
      </c>
      <c r="U109" s="187">
        <v>125</v>
      </c>
      <c r="V109" s="215">
        <v>170541.51</v>
      </c>
      <c r="W109" s="187">
        <v>3404</v>
      </c>
      <c r="X109" s="214">
        <v>163606356.32000011</v>
      </c>
      <c r="Y109" s="187">
        <v>84</v>
      </c>
      <c r="Z109" s="215">
        <v>168267.78</v>
      </c>
      <c r="AA109" s="187">
        <v>3657</v>
      </c>
      <c r="AB109" s="214">
        <v>171552044.27000028</v>
      </c>
      <c r="AC109" s="187">
        <v>116</v>
      </c>
      <c r="AD109" s="215">
        <v>203274.13</v>
      </c>
      <c r="AE109" s="187">
        <v>3913</v>
      </c>
      <c r="AF109" s="214">
        <v>184617739.00000033</v>
      </c>
      <c r="AG109" s="187">
        <v>108</v>
      </c>
      <c r="AH109" s="215">
        <v>155416.38999999998</v>
      </c>
      <c r="AI109" s="187">
        <v>4415</v>
      </c>
      <c r="AJ109" s="214">
        <v>221208940.61000025</v>
      </c>
      <c r="AK109" s="187">
        <v>172</v>
      </c>
      <c r="AL109" s="215">
        <v>243281.81999999998</v>
      </c>
      <c r="AM109" s="187">
        <v>4747</v>
      </c>
      <c r="AN109" s="214">
        <v>240434826.2000002</v>
      </c>
      <c r="AO109" s="187">
        <v>253</v>
      </c>
      <c r="AP109" s="215">
        <v>329551.42999999993</v>
      </c>
      <c r="AQ109" s="187">
        <v>5582</v>
      </c>
      <c r="AR109" s="214">
        <v>280978314.16000032</v>
      </c>
      <c r="AS109" s="187">
        <v>219</v>
      </c>
      <c r="AT109" s="215">
        <v>355905.5</v>
      </c>
      <c r="AU109" s="187">
        <v>5865</v>
      </c>
      <c r="AV109" s="214">
        <v>293339465.27999949</v>
      </c>
      <c r="AW109" s="187">
        <v>252</v>
      </c>
      <c r="AX109" s="215">
        <v>492422.66</v>
      </c>
      <c r="AY109" s="187">
        <v>6370</v>
      </c>
      <c r="AZ109" s="214">
        <v>363402234.99999851</v>
      </c>
      <c r="BA109" s="187">
        <v>234</v>
      </c>
      <c r="BB109" s="215">
        <v>290227.76</v>
      </c>
      <c r="BC109" s="187">
        <v>6353</v>
      </c>
      <c r="BD109" s="214">
        <v>357166693.79999942</v>
      </c>
      <c r="BE109" s="187">
        <v>245</v>
      </c>
      <c r="BF109" s="215">
        <v>309654.15999999997</v>
      </c>
      <c r="BG109" s="187">
        <v>6400</v>
      </c>
      <c r="BH109" s="214">
        <v>548000937.51000023</v>
      </c>
      <c r="BI109" s="187">
        <v>241</v>
      </c>
      <c r="BJ109" s="215">
        <v>321253.24</v>
      </c>
      <c r="BK109" s="187">
        <v>5890</v>
      </c>
      <c r="BL109" s="214">
        <v>540932073.17999935</v>
      </c>
      <c r="BM109" s="187">
        <v>318</v>
      </c>
      <c r="BN109" s="215">
        <v>384654.34000000014</v>
      </c>
      <c r="BO109" s="187">
        <v>6231</v>
      </c>
      <c r="BP109" s="214">
        <v>441628730.02999949</v>
      </c>
      <c r="BQ109" s="187">
        <v>448</v>
      </c>
      <c r="BR109" s="215">
        <v>404395.81999999995</v>
      </c>
      <c r="BS109" s="187">
        <v>6245</v>
      </c>
      <c r="BT109" s="214">
        <v>443687781.63999897</v>
      </c>
      <c r="BU109" s="187">
        <v>433</v>
      </c>
      <c r="BV109" s="215">
        <v>448970.84999999974</v>
      </c>
      <c r="BW109" s="187">
        <v>6347</v>
      </c>
      <c r="BX109" s="214">
        <v>457263102.0099988</v>
      </c>
      <c r="BY109" s="187">
        <v>321</v>
      </c>
      <c r="BZ109" s="215">
        <v>544185.57000000007</v>
      </c>
      <c r="CA109" s="187">
        <v>6437</v>
      </c>
      <c r="CB109" s="214">
        <v>460229661.80999982</v>
      </c>
      <c r="CC109" s="187">
        <v>304</v>
      </c>
      <c r="CD109" s="215">
        <v>450098.68000000005</v>
      </c>
      <c r="CE109" s="187">
        <v>5650</v>
      </c>
      <c r="CF109" s="214">
        <v>400278030.07999837</v>
      </c>
      <c r="CG109" s="187">
        <v>205</v>
      </c>
      <c r="CH109" s="215">
        <v>225465.91999999905</v>
      </c>
      <c r="CI109" s="187">
        <v>5649</v>
      </c>
      <c r="CJ109" s="214">
        <v>393016692.07999915</v>
      </c>
      <c r="CK109" s="187">
        <v>258</v>
      </c>
      <c r="CL109" s="215">
        <v>312684.4200000001</v>
      </c>
      <c r="CM109" s="187">
        <v>5641</v>
      </c>
      <c r="CN109" s="214">
        <v>391941388.64999908</v>
      </c>
      <c r="CO109" s="187">
        <v>288</v>
      </c>
      <c r="CP109" s="215">
        <v>402361.67999999993</v>
      </c>
      <c r="CQ109" s="187">
        <v>5643</v>
      </c>
      <c r="CR109" s="214">
        <v>389584128.79999936</v>
      </c>
      <c r="CS109" s="187">
        <v>292</v>
      </c>
      <c r="CT109" s="215">
        <v>468095.42000000004</v>
      </c>
      <c r="CU109" s="187">
        <v>5868</v>
      </c>
      <c r="CV109" s="214">
        <v>301221049.31000036</v>
      </c>
      <c r="CW109" s="187">
        <v>252</v>
      </c>
      <c r="CX109" s="215">
        <v>303574.63</v>
      </c>
      <c r="CY109" s="187">
        <v>3420</v>
      </c>
      <c r="CZ109" s="214">
        <v>109244475.41000023</v>
      </c>
      <c r="DA109" s="187">
        <v>82</v>
      </c>
      <c r="DB109" s="215">
        <v>125199.78</v>
      </c>
      <c r="DC109" s="187">
        <v>4214</v>
      </c>
      <c r="DD109" s="214">
        <v>190523133.72999975</v>
      </c>
      <c r="DE109" s="187">
        <v>76</v>
      </c>
      <c r="DF109" s="215">
        <v>147340.03</v>
      </c>
      <c r="DG109" s="187">
        <v>4320</v>
      </c>
      <c r="DH109" s="214">
        <v>196780101.19000041</v>
      </c>
      <c r="DI109" s="187">
        <v>72</v>
      </c>
      <c r="DJ109" s="215">
        <v>135108.07</v>
      </c>
      <c r="DK109" s="187">
        <v>3864</v>
      </c>
      <c r="DL109" s="214">
        <v>181268470.42999962</v>
      </c>
      <c r="DM109" s="187">
        <v>108</v>
      </c>
      <c r="DN109" s="215">
        <v>165404.75</v>
      </c>
      <c r="DO109" s="187">
        <v>8585</v>
      </c>
      <c r="DP109" s="214">
        <v>325273163.43000048</v>
      </c>
      <c r="DQ109" s="187">
        <v>137</v>
      </c>
      <c r="DR109" s="215">
        <v>185843.63999999998</v>
      </c>
      <c r="DS109" s="187">
        <v>5688</v>
      </c>
      <c r="DT109" s="214">
        <v>315301982.23999918</v>
      </c>
      <c r="DU109" s="187">
        <v>149</v>
      </c>
      <c r="DV109" s="215">
        <v>259154.81</v>
      </c>
      <c r="DW109" s="187">
        <v>5594</v>
      </c>
      <c r="DX109" s="214">
        <v>308127984.86999947</v>
      </c>
      <c r="DY109" s="187">
        <v>101</v>
      </c>
      <c r="DZ109" s="215">
        <v>127705.37</v>
      </c>
      <c r="EA109" s="187">
        <v>5810</v>
      </c>
      <c r="EB109" s="214">
        <v>223802583.70000005</v>
      </c>
      <c r="EC109" s="187">
        <f>SUM(EC110:EC111)</f>
        <v>112</v>
      </c>
      <c r="ED109" s="187">
        <f>SUM(ED110:ED111)</f>
        <v>152966</v>
      </c>
      <c r="EE109" s="187">
        <v>5715</v>
      </c>
      <c r="EF109" s="214">
        <v>218950259.8800002</v>
      </c>
      <c r="EG109" s="187">
        <v>73</v>
      </c>
      <c r="EH109" s="215">
        <v>121801.37000000001</v>
      </c>
      <c r="EI109" s="187">
        <v>3109</v>
      </c>
      <c r="EJ109" s="214">
        <v>182154912.7400004</v>
      </c>
      <c r="EK109" s="187">
        <v>68</v>
      </c>
      <c r="EL109" s="215">
        <v>132867.51</v>
      </c>
      <c r="EM109" s="187">
        <v>5148</v>
      </c>
      <c r="EN109" s="214">
        <v>227340761.85000044</v>
      </c>
      <c r="EO109" s="187">
        <v>72</v>
      </c>
      <c r="EP109" s="215">
        <v>136179.07</v>
      </c>
      <c r="EQ109" s="187">
        <v>2210</v>
      </c>
      <c r="ER109" s="214">
        <v>157546548.36000001</v>
      </c>
      <c r="ES109" s="187">
        <v>96</v>
      </c>
      <c r="ET109" s="215">
        <v>249269.00999999998</v>
      </c>
      <c r="EU109" s="187">
        <v>6022</v>
      </c>
      <c r="EV109" s="214">
        <v>307654657.66000044</v>
      </c>
      <c r="EW109" s="187">
        <v>80</v>
      </c>
      <c r="EX109" s="215">
        <v>117266.81999999999</v>
      </c>
      <c r="EZ109" s="187">
        <f t="shared" si="191"/>
        <v>4421.333333333333</v>
      </c>
      <c r="FA109" s="214">
        <f t="shared" si="191"/>
        <v>214478453.2108334</v>
      </c>
      <c r="FB109" s="187">
        <f t="shared" si="192"/>
        <v>1764</v>
      </c>
      <c r="FC109" s="215">
        <f t="shared" si="192"/>
        <v>2836822.33</v>
      </c>
      <c r="FE109" s="187">
        <f t="shared" si="193"/>
        <v>6071.333333333333</v>
      </c>
      <c r="FF109" s="214">
        <f t="shared" si="193"/>
        <v>432260954.54916579</v>
      </c>
      <c r="FG109" s="187">
        <f t="shared" si="194"/>
        <v>3587</v>
      </c>
      <c r="FH109" s="215">
        <f t="shared" si="194"/>
        <v>4562047.8599999985</v>
      </c>
      <c r="FJ109" s="187">
        <f t="shared" si="189"/>
        <v>6133.5</v>
      </c>
      <c r="FK109" s="214">
        <f t="shared" si="190"/>
        <v>277998887.87800002</v>
      </c>
      <c r="FL109" s="187">
        <f t="shared" si="195"/>
        <v>1302</v>
      </c>
      <c r="FM109" s="215">
        <f t="shared" si="195"/>
        <v>1993145.0300000003</v>
      </c>
    </row>
    <row r="110" spans="1:169" ht="15" outlineLevel="1" x14ac:dyDescent="0.25">
      <c r="B110" s="67" t="s">
        <v>187</v>
      </c>
      <c r="C110" s="186"/>
      <c r="D110" s="212"/>
      <c r="E110" s="186">
        <v>67</v>
      </c>
      <c r="F110" s="213">
        <v>40234.550000000003</v>
      </c>
      <c r="G110" s="186"/>
      <c r="H110" s="212"/>
      <c r="I110" s="186">
        <v>95</v>
      </c>
      <c r="J110" s="213">
        <v>69934.179999999993</v>
      </c>
      <c r="K110" s="186"/>
      <c r="L110" s="212"/>
      <c r="M110" s="186">
        <v>52</v>
      </c>
      <c r="N110" s="213">
        <v>75044.789999999994</v>
      </c>
      <c r="O110" s="186"/>
      <c r="P110" s="212"/>
      <c r="Q110" s="186">
        <v>43</v>
      </c>
      <c r="R110" s="213">
        <v>29469.4</v>
      </c>
      <c r="S110" s="186"/>
      <c r="T110" s="212"/>
      <c r="U110" s="186">
        <v>79</v>
      </c>
      <c r="V110" s="213">
        <v>62501.350000000006</v>
      </c>
      <c r="W110" s="186"/>
      <c r="X110" s="212"/>
      <c r="Y110" s="186">
        <v>41</v>
      </c>
      <c r="Z110" s="213">
        <v>28948.199999999993</v>
      </c>
      <c r="AA110" s="186"/>
      <c r="AB110" s="212"/>
      <c r="AC110" s="186">
        <v>73</v>
      </c>
      <c r="AD110" s="213">
        <v>74912.070000000022</v>
      </c>
      <c r="AE110" s="186"/>
      <c r="AF110" s="212"/>
      <c r="AG110" s="186">
        <v>69</v>
      </c>
      <c r="AH110" s="213">
        <v>36523.51999999999</v>
      </c>
      <c r="AI110" s="186"/>
      <c r="AJ110" s="212"/>
      <c r="AK110" s="186">
        <v>125</v>
      </c>
      <c r="AL110" s="213">
        <v>69896.219999999972</v>
      </c>
      <c r="AM110" s="186"/>
      <c r="AN110" s="212"/>
      <c r="AO110" s="186">
        <v>205</v>
      </c>
      <c r="AP110" s="213">
        <v>163106.60999999996</v>
      </c>
      <c r="AQ110" s="186"/>
      <c r="AR110" s="212"/>
      <c r="AS110" s="186">
        <v>173</v>
      </c>
      <c r="AT110" s="213">
        <v>141091.27999999997</v>
      </c>
      <c r="AU110" s="186"/>
      <c r="AV110" s="212"/>
      <c r="AW110" s="186">
        <v>192</v>
      </c>
      <c r="AX110" s="213">
        <v>123085.98999999999</v>
      </c>
      <c r="AY110" s="186"/>
      <c r="AZ110" s="212"/>
      <c r="BA110" s="186">
        <v>179</v>
      </c>
      <c r="BB110" s="213">
        <v>121174.27999999997</v>
      </c>
      <c r="BC110" s="186"/>
      <c r="BD110" s="212"/>
      <c r="BE110" s="186">
        <v>196</v>
      </c>
      <c r="BF110" s="213">
        <v>149796.65999999997</v>
      </c>
      <c r="BG110" s="186"/>
      <c r="BH110" s="212"/>
      <c r="BI110" s="186">
        <v>193</v>
      </c>
      <c r="BJ110" s="213">
        <v>163082.51000000004</v>
      </c>
      <c r="BK110" s="186"/>
      <c r="BL110" s="212"/>
      <c r="BM110" s="186">
        <v>277</v>
      </c>
      <c r="BN110" s="213">
        <v>222531.33000000013</v>
      </c>
      <c r="BO110" s="186"/>
      <c r="BP110" s="212"/>
      <c r="BQ110" s="186">
        <v>403</v>
      </c>
      <c r="BR110" s="213">
        <v>200375.78999999995</v>
      </c>
      <c r="BS110" s="186"/>
      <c r="BT110" s="212"/>
      <c r="BU110" s="186">
        <v>396</v>
      </c>
      <c r="BV110" s="213">
        <v>308741.54999999976</v>
      </c>
      <c r="BW110" s="186"/>
      <c r="BX110" s="212"/>
      <c r="BY110" s="186">
        <v>278</v>
      </c>
      <c r="BZ110" s="213">
        <v>194512.58000000002</v>
      </c>
      <c r="CA110" s="186"/>
      <c r="CB110" s="212"/>
      <c r="CC110" s="186">
        <v>271</v>
      </c>
      <c r="CD110" s="213">
        <v>292483.68000000005</v>
      </c>
      <c r="CE110" s="186"/>
      <c r="CF110" s="212"/>
      <c r="CG110" s="186">
        <v>172</v>
      </c>
      <c r="CH110" s="213">
        <v>112726.91999999907</v>
      </c>
      <c r="CI110" s="186"/>
      <c r="CJ110" s="212"/>
      <c r="CK110" s="186">
        <v>221</v>
      </c>
      <c r="CL110" s="213">
        <v>211366.12000000008</v>
      </c>
      <c r="CM110" s="186"/>
      <c r="CN110" s="212"/>
      <c r="CO110" s="186">
        <v>250</v>
      </c>
      <c r="CP110" s="213">
        <v>303775.39999999997</v>
      </c>
      <c r="CQ110" s="186"/>
      <c r="CR110" s="212"/>
      <c r="CS110" s="186">
        <v>257</v>
      </c>
      <c r="CT110" s="213">
        <v>264647.08</v>
      </c>
      <c r="CU110" s="186"/>
      <c r="CV110" s="212"/>
      <c r="CW110" s="186">
        <v>218</v>
      </c>
      <c r="CX110" s="213">
        <v>186814.13000000003</v>
      </c>
      <c r="CY110" s="186"/>
      <c r="CZ110" s="212"/>
      <c r="DA110" s="186">
        <v>55</v>
      </c>
      <c r="DB110" s="213">
        <v>45213.139999999992</v>
      </c>
      <c r="DC110" s="186"/>
      <c r="DD110" s="212"/>
      <c r="DE110" s="186">
        <v>55</v>
      </c>
      <c r="DF110" s="213">
        <v>47636.029999999992</v>
      </c>
      <c r="DG110" s="186"/>
      <c r="DH110" s="212"/>
      <c r="DI110" s="186">
        <v>48</v>
      </c>
      <c r="DJ110" s="213">
        <v>56851.929999999993</v>
      </c>
      <c r="DK110" s="186"/>
      <c r="DL110" s="212"/>
      <c r="DM110" s="186">
        <v>79</v>
      </c>
      <c r="DN110" s="213">
        <v>65614.61</v>
      </c>
      <c r="DO110" s="186"/>
      <c r="DP110" s="212"/>
      <c r="DQ110" s="186">
        <v>106</v>
      </c>
      <c r="DR110" s="213">
        <v>80402.589999999982</v>
      </c>
      <c r="DS110" s="186"/>
      <c r="DT110" s="212"/>
      <c r="DU110" s="186">
        <v>114</v>
      </c>
      <c r="DV110" s="213">
        <v>94503.669999999969</v>
      </c>
      <c r="DW110" s="186"/>
      <c r="DX110" s="212"/>
      <c r="DY110" s="186">
        <v>71</v>
      </c>
      <c r="DZ110" s="213">
        <v>39522.229999999996</v>
      </c>
      <c r="EA110" s="186"/>
      <c r="EB110" s="212"/>
      <c r="EC110" s="186">
        <v>85</v>
      </c>
      <c r="ED110" s="213">
        <v>46659</v>
      </c>
      <c r="EE110" s="186"/>
      <c r="EF110" s="212"/>
      <c r="EG110" s="186">
        <v>34</v>
      </c>
      <c r="EH110" s="213">
        <v>12888.460000000001</v>
      </c>
      <c r="EI110" s="186"/>
      <c r="EJ110" s="212"/>
      <c r="EK110" s="186">
        <v>35</v>
      </c>
      <c r="EL110" s="213">
        <v>13546.510000000002</v>
      </c>
      <c r="EM110" s="420"/>
      <c r="EN110" s="421"/>
      <c r="EO110" s="420">
        <v>40</v>
      </c>
      <c r="EP110" s="422">
        <v>31666.070000000003</v>
      </c>
      <c r="EQ110" s="420"/>
      <c r="ER110" s="421"/>
      <c r="ES110" s="420">
        <v>63</v>
      </c>
      <c r="ET110" s="422">
        <v>45036.689999999981</v>
      </c>
      <c r="EU110" s="420"/>
      <c r="EV110" s="421"/>
      <c r="EW110" s="420">
        <v>58</v>
      </c>
      <c r="EX110" s="422">
        <v>40020.459999999992</v>
      </c>
      <c r="EZ110" s="186">
        <f t="shared" si="191"/>
        <v>0</v>
      </c>
      <c r="FA110" s="212">
        <f t="shared" si="191"/>
        <v>0</v>
      </c>
      <c r="FB110" s="186">
        <f t="shared" si="192"/>
        <v>1214</v>
      </c>
      <c r="FC110" s="213">
        <f t="shared" si="192"/>
        <v>914748.15999999992</v>
      </c>
      <c r="FD110" s="179"/>
      <c r="FE110" s="186">
        <f t="shared" si="193"/>
        <v>0</v>
      </c>
      <c r="FF110" s="212">
        <f t="shared" si="193"/>
        <v>0</v>
      </c>
      <c r="FG110" s="186">
        <f t="shared" si="194"/>
        <v>3093</v>
      </c>
      <c r="FH110" s="213">
        <f t="shared" si="194"/>
        <v>2545213.899999999</v>
      </c>
      <c r="FI110" s="179"/>
      <c r="FJ110" s="186">
        <f t="shared" si="189"/>
        <v>0</v>
      </c>
      <c r="FK110" s="212">
        <f t="shared" si="190"/>
        <v>0</v>
      </c>
      <c r="FL110" s="186">
        <f t="shared" si="195"/>
        <v>940</v>
      </c>
      <c r="FM110" s="213">
        <f t="shared" si="195"/>
        <v>721318.36999999976</v>
      </c>
    </row>
    <row r="111" spans="1:169" ht="15" outlineLevel="1" x14ac:dyDescent="0.25">
      <c r="B111" s="67" t="s">
        <v>188</v>
      </c>
      <c r="C111" s="186"/>
      <c r="D111" s="212"/>
      <c r="E111" s="186">
        <v>53</v>
      </c>
      <c r="F111" s="213">
        <v>119978.36</v>
      </c>
      <c r="G111" s="186"/>
      <c r="H111" s="212"/>
      <c r="I111" s="186">
        <v>44</v>
      </c>
      <c r="J111" s="213">
        <v>85442.93</v>
      </c>
      <c r="K111" s="186"/>
      <c r="L111" s="212"/>
      <c r="M111" s="186">
        <v>44</v>
      </c>
      <c r="N111" s="213">
        <v>152208.16999999998</v>
      </c>
      <c r="O111" s="186"/>
      <c r="P111" s="212"/>
      <c r="Q111" s="186">
        <v>37</v>
      </c>
      <c r="R111" s="213">
        <v>145848.73000000001</v>
      </c>
      <c r="S111" s="186"/>
      <c r="T111" s="212"/>
      <c r="U111" s="186">
        <v>46</v>
      </c>
      <c r="V111" s="213">
        <v>108040.16</v>
      </c>
      <c r="W111" s="186"/>
      <c r="X111" s="212"/>
      <c r="Y111" s="186">
        <v>43</v>
      </c>
      <c r="Z111" s="213">
        <v>139319.58000000002</v>
      </c>
      <c r="AA111" s="186"/>
      <c r="AB111" s="212"/>
      <c r="AC111" s="186">
        <v>43</v>
      </c>
      <c r="AD111" s="213">
        <v>128362.06</v>
      </c>
      <c r="AE111" s="186"/>
      <c r="AF111" s="212"/>
      <c r="AG111" s="186">
        <v>39</v>
      </c>
      <c r="AH111" s="213">
        <v>118892.87</v>
      </c>
      <c r="AI111" s="186"/>
      <c r="AJ111" s="212"/>
      <c r="AK111" s="186">
        <v>47</v>
      </c>
      <c r="AL111" s="213">
        <v>173385.60000000001</v>
      </c>
      <c r="AM111" s="186"/>
      <c r="AN111" s="212"/>
      <c r="AO111" s="186">
        <v>48</v>
      </c>
      <c r="AP111" s="213">
        <v>166444.82</v>
      </c>
      <c r="AQ111" s="186"/>
      <c r="AR111" s="212"/>
      <c r="AS111" s="186">
        <v>46</v>
      </c>
      <c r="AT111" s="213">
        <v>214814.22</v>
      </c>
      <c r="AU111" s="186"/>
      <c r="AV111" s="212"/>
      <c r="AW111" s="186">
        <v>60</v>
      </c>
      <c r="AX111" s="213">
        <v>369336.67</v>
      </c>
      <c r="AY111" s="186"/>
      <c r="AZ111" s="212"/>
      <c r="BA111" s="186">
        <v>55</v>
      </c>
      <c r="BB111" s="213">
        <v>169053.48</v>
      </c>
      <c r="BC111" s="186"/>
      <c r="BD111" s="212"/>
      <c r="BE111" s="186">
        <v>49</v>
      </c>
      <c r="BF111" s="213">
        <v>159857.5</v>
      </c>
      <c r="BG111" s="186"/>
      <c r="BH111" s="212"/>
      <c r="BI111" s="186">
        <v>48</v>
      </c>
      <c r="BJ111" s="213">
        <v>158170.72999999998</v>
      </c>
      <c r="BK111" s="186"/>
      <c r="BL111" s="212"/>
      <c r="BM111" s="186">
        <v>41</v>
      </c>
      <c r="BN111" s="213">
        <v>162123.01</v>
      </c>
      <c r="BO111" s="186"/>
      <c r="BP111" s="212"/>
      <c r="BQ111" s="186">
        <v>45</v>
      </c>
      <c r="BR111" s="213">
        <v>204020.02999999997</v>
      </c>
      <c r="BS111" s="186"/>
      <c r="BT111" s="212"/>
      <c r="BU111" s="186">
        <v>37</v>
      </c>
      <c r="BV111" s="213">
        <v>140229.29999999999</v>
      </c>
      <c r="BW111" s="186"/>
      <c r="BX111" s="212"/>
      <c r="BY111" s="186">
        <v>43</v>
      </c>
      <c r="BZ111" s="213">
        <v>349672.99</v>
      </c>
      <c r="CA111" s="186"/>
      <c r="CB111" s="212"/>
      <c r="CC111" s="186">
        <v>33</v>
      </c>
      <c r="CD111" s="213">
        <v>157615</v>
      </c>
      <c r="CE111" s="186"/>
      <c r="CF111" s="212"/>
      <c r="CG111" s="186">
        <v>33</v>
      </c>
      <c r="CH111" s="213">
        <v>112739</v>
      </c>
      <c r="CI111" s="186"/>
      <c r="CJ111" s="212"/>
      <c r="CK111" s="186">
        <v>37</v>
      </c>
      <c r="CL111" s="213">
        <v>101318.3</v>
      </c>
      <c r="CM111" s="186"/>
      <c r="CN111" s="212"/>
      <c r="CO111" s="186">
        <v>38</v>
      </c>
      <c r="CP111" s="213">
        <v>98586.28</v>
      </c>
      <c r="CQ111" s="186"/>
      <c r="CR111" s="212"/>
      <c r="CS111" s="186">
        <v>35</v>
      </c>
      <c r="CT111" s="213">
        <v>203448.34000000003</v>
      </c>
      <c r="CU111" s="186"/>
      <c r="CV111" s="212"/>
      <c r="CW111" s="186">
        <v>34</v>
      </c>
      <c r="CX111" s="213">
        <v>116760.5</v>
      </c>
      <c r="CY111" s="186"/>
      <c r="CZ111" s="212"/>
      <c r="DA111" s="186">
        <v>27</v>
      </c>
      <c r="DB111" s="213">
        <v>79986.64</v>
      </c>
      <c r="DC111" s="186"/>
      <c r="DD111" s="212"/>
      <c r="DE111" s="186">
        <v>21</v>
      </c>
      <c r="DF111" s="213">
        <v>99704</v>
      </c>
      <c r="DG111" s="186"/>
      <c r="DH111" s="212"/>
      <c r="DI111" s="186">
        <v>24</v>
      </c>
      <c r="DJ111" s="213">
        <v>78256.14</v>
      </c>
      <c r="DK111" s="186"/>
      <c r="DL111" s="212"/>
      <c r="DM111" s="186">
        <v>29</v>
      </c>
      <c r="DN111" s="213">
        <v>99790.14</v>
      </c>
      <c r="DO111" s="186"/>
      <c r="DP111" s="212"/>
      <c r="DQ111" s="186">
        <v>31</v>
      </c>
      <c r="DR111" s="213">
        <v>105441.05</v>
      </c>
      <c r="DS111" s="186"/>
      <c r="DT111" s="212"/>
      <c r="DU111" s="186">
        <v>35</v>
      </c>
      <c r="DV111" s="213">
        <v>164651.14000000001</v>
      </c>
      <c r="DW111" s="186"/>
      <c r="DX111" s="212"/>
      <c r="DY111" s="186">
        <v>30</v>
      </c>
      <c r="DZ111" s="213">
        <v>88183.14</v>
      </c>
      <c r="EA111" s="186"/>
      <c r="EB111" s="212"/>
      <c r="EC111" s="186">
        <v>27</v>
      </c>
      <c r="ED111" s="213">
        <v>106307</v>
      </c>
      <c r="EE111" s="186"/>
      <c r="EF111" s="212"/>
      <c r="EG111" s="186">
        <v>39</v>
      </c>
      <c r="EH111" s="213">
        <v>108912.91</v>
      </c>
      <c r="EI111" s="186"/>
      <c r="EJ111" s="212"/>
      <c r="EK111" s="186">
        <v>33</v>
      </c>
      <c r="EL111" s="213">
        <v>119321</v>
      </c>
      <c r="EM111" s="420"/>
      <c r="EN111" s="421"/>
      <c r="EO111" s="420">
        <v>32</v>
      </c>
      <c r="EP111" s="422">
        <v>104513</v>
      </c>
      <c r="EQ111" s="420"/>
      <c r="ER111" s="421"/>
      <c r="ES111" s="420">
        <v>33</v>
      </c>
      <c r="ET111" s="422">
        <v>204232.32000000001</v>
      </c>
      <c r="EU111" s="420"/>
      <c r="EV111" s="421"/>
      <c r="EW111" s="420">
        <v>22</v>
      </c>
      <c r="EX111" s="422">
        <v>77246.36</v>
      </c>
      <c r="EZ111" s="186">
        <f t="shared" si="191"/>
        <v>0</v>
      </c>
      <c r="FA111" s="212">
        <f t="shared" si="191"/>
        <v>0</v>
      </c>
      <c r="FB111" s="186">
        <f t="shared" si="192"/>
        <v>550</v>
      </c>
      <c r="FC111" s="213">
        <f t="shared" si="192"/>
        <v>1922074.17</v>
      </c>
      <c r="FE111" s="186">
        <f t="shared" si="193"/>
        <v>0</v>
      </c>
      <c r="FF111" s="212">
        <f t="shared" si="193"/>
        <v>0</v>
      </c>
      <c r="FG111" s="186">
        <f t="shared" si="194"/>
        <v>494</v>
      </c>
      <c r="FH111" s="213">
        <f t="shared" si="194"/>
        <v>2016833.9600000002</v>
      </c>
      <c r="FJ111" s="186">
        <f t="shared" si="189"/>
        <v>0</v>
      </c>
      <c r="FK111" s="212">
        <f t="shared" si="190"/>
        <v>0</v>
      </c>
      <c r="FL111" s="186">
        <f t="shared" si="195"/>
        <v>362</v>
      </c>
      <c r="FM111" s="213">
        <f t="shared" si="195"/>
        <v>1271826.6600000001</v>
      </c>
    </row>
    <row r="112" spans="1:169" x14ac:dyDescent="0.2">
      <c r="A112" s="189" t="s">
        <v>195</v>
      </c>
      <c r="B112" s="189"/>
      <c r="C112" s="188">
        <f>+C104+C105+C106+C109</f>
        <v>5153</v>
      </c>
      <c r="D112" s="216">
        <f t="shared" ref="D112:BO112" si="196">+D104+D105+D106+D109</f>
        <v>263542346.45999959</v>
      </c>
      <c r="E112" s="188">
        <f t="shared" si="196"/>
        <v>235</v>
      </c>
      <c r="F112" s="216">
        <f t="shared" si="196"/>
        <v>305815.65000000002</v>
      </c>
      <c r="G112" s="188">
        <f t="shared" si="196"/>
        <v>5125</v>
      </c>
      <c r="H112" s="216">
        <f t="shared" si="196"/>
        <v>264448861.93999967</v>
      </c>
      <c r="I112" s="188">
        <f t="shared" si="196"/>
        <v>230</v>
      </c>
      <c r="J112" s="216">
        <f t="shared" si="196"/>
        <v>265180.64999999997</v>
      </c>
      <c r="K112" s="188">
        <f t="shared" si="196"/>
        <v>4455</v>
      </c>
      <c r="L112" s="216">
        <f t="shared" si="196"/>
        <v>219323337.98000005</v>
      </c>
      <c r="M112" s="188">
        <f t="shared" si="196"/>
        <v>189</v>
      </c>
      <c r="N112" s="216">
        <f t="shared" si="196"/>
        <v>434718.12999999995</v>
      </c>
      <c r="O112" s="188">
        <f t="shared" si="196"/>
        <v>4302</v>
      </c>
      <c r="P112" s="216">
        <f t="shared" si="196"/>
        <v>204947701.83999997</v>
      </c>
      <c r="Q112" s="188">
        <f t="shared" si="196"/>
        <v>191</v>
      </c>
      <c r="R112" s="216">
        <f t="shared" si="196"/>
        <v>339830.26</v>
      </c>
      <c r="S112" s="188">
        <f t="shared" si="196"/>
        <v>5013</v>
      </c>
      <c r="T112" s="216">
        <f t="shared" si="196"/>
        <v>234002985.2100001</v>
      </c>
      <c r="U112" s="188">
        <f t="shared" si="196"/>
        <v>265</v>
      </c>
      <c r="V112" s="216">
        <f t="shared" si="196"/>
        <v>340230.84</v>
      </c>
      <c r="W112" s="188">
        <f t="shared" si="196"/>
        <v>3959</v>
      </c>
      <c r="X112" s="216">
        <f t="shared" si="196"/>
        <v>199416914.19000012</v>
      </c>
      <c r="Y112" s="188">
        <f t="shared" si="196"/>
        <v>156</v>
      </c>
      <c r="Z112" s="216">
        <f t="shared" si="196"/>
        <v>285112.90000000002</v>
      </c>
      <c r="AA112" s="188">
        <f t="shared" si="196"/>
        <v>4062</v>
      </c>
      <c r="AB112" s="216">
        <f t="shared" si="196"/>
        <v>197527684.79000029</v>
      </c>
      <c r="AC112" s="188">
        <f t="shared" si="196"/>
        <v>202</v>
      </c>
      <c r="AD112" s="216">
        <f t="shared" si="196"/>
        <v>386687.36</v>
      </c>
      <c r="AE112" s="188">
        <f t="shared" si="196"/>
        <v>4672</v>
      </c>
      <c r="AF112" s="216">
        <f t="shared" si="196"/>
        <v>235480629.27000034</v>
      </c>
      <c r="AG112" s="188">
        <f t="shared" si="196"/>
        <v>268</v>
      </c>
      <c r="AH112" s="216">
        <f t="shared" si="196"/>
        <v>477743.74</v>
      </c>
      <c r="AI112" s="188">
        <f t="shared" si="196"/>
        <v>5298</v>
      </c>
      <c r="AJ112" s="216">
        <f t="shared" si="196"/>
        <v>280873693.35000026</v>
      </c>
      <c r="AK112" s="188">
        <f t="shared" si="196"/>
        <v>297</v>
      </c>
      <c r="AL112" s="216">
        <f t="shared" si="196"/>
        <v>462839.76</v>
      </c>
      <c r="AM112" s="188">
        <f t="shared" si="196"/>
        <v>5392</v>
      </c>
      <c r="AN112" s="216">
        <f t="shared" si="196"/>
        <v>279103213.44000018</v>
      </c>
      <c r="AO112" s="188">
        <f t="shared" si="196"/>
        <v>398</v>
      </c>
      <c r="AP112" s="216">
        <f t="shared" si="196"/>
        <v>584437.75999999989</v>
      </c>
      <c r="AQ112" s="188">
        <f t="shared" si="196"/>
        <v>6403</v>
      </c>
      <c r="AR112" s="216">
        <f t="shared" si="196"/>
        <v>330691160.86000031</v>
      </c>
      <c r="AS112" s="188">
        <f t="shared" si="196"/>
        <v>390</v>
      </c>
      <c r="AT112" s="216">
        <f t="shared" si="196"/>
        <v>671043.30000000005</v>
      </c>
      <c r="AU112" s="188">
        <f t="shared" si="196"/>
        <v>6393</v>
      </c>
      <c r="AV112" s="216">
        <f t="shared" si="196"/>
        <v>326451830.5899995</v>
      </c>
      <c r="AW112" s="188">
        <f t="shared" si="196"/>
        <v>407</v>
      </c>
      <c r="AX112" s="216">
        <f t="shared" si="196"/>
        <v>789239.01</v>
      </c>
      <c r="AY112" s="188">
        <f t="shared" si="196"/>
        <v>8972</v>
      </c>
      <c r="AZ112" s="216">
        <f t="shared" si="196"/>
        <v>404987040.1999985</v>
      </c>
      <c r="BA112" s="188">
        <f t="shared" si="196"/>
        <v>357</v>
      </c>
      <c r="BB112" s="216">
        <f t="shared" si="196"/>
        <v>495459.94000000006</v>
      </c>
      <c r="BC112" s="188">
        <f t="shared" si="196"/>
        <v>6934</v>
      </c>
      <c r="BD112" s="216">
        <f t="shared" si="196"/>
        <v>388152681.47999942</v>
      </c>
      <c r="BE112" s="188">
        <f t="shared" si="196"/>
        <v>446</v>
      </c>
      <c r="BF112" s="216">
        <f t="shared" si="196"/>
        <v>616189.59000000008</v>
      </c>
      <c r="BG112" s="188">
        <f t="shared" si="196"/>
        <v>8954</v>
      </c>
      <c r="BH112" s="216">
        <f t="shared" si="196"/>
        <v>601828889.75000024</v>
      </c>
      <c r="BI112" s="188">
        <f t="shared" si="196"/>
        <v>409</v>
      </c>
      <c r="BJ112" s="216">
        <f t="shared" si="196"/>
        <v>585301.91999999993</v>
      </c>
      <c r="BK112" s="188">
        <f t="shared" si="196"/>
        <v>8550</v>
      </c>
      <c r="BL112" s="216">
        <f t="shared" si="196"/>
        <v>595238092.93999934</v>
      </c>
      <c r="BM112" s="188">
        <f t="shared" si="196"/>
        <v>477</v>
      </c>
      <c r="BN112" s="216">
        <f t="shared" si="196"/>
        <v>634522.42000000016</v>
      </c>
      <c r="BO112" s="188">
        <f t="shared" si="196"/>
        <v>8900</v>
      </c>
      <c r="BP112" s="216">
        <f t="shared" ref="BP112:EA112" si="197">+BP104+BP105+BP106+BP109</f>
        <v>492335485.62999952</v>
      </c>
      <c r="BQ112" s="188">
        <f t="shared" si="197"/>
        <v>609</v>
      </c>
      <c r="BR112" s="216">
        <f t="shared" si="197"/>
        <v>661095.44999999995</v>
      </c>
      <c r="BS112" s="188">
        <f t="shared" si="197"/>
        <v>8852</v>
      </c>
      <c r="BT112" s="216">
        <f t="shared" si="197"/>
        <v>489888923.45999897</v>
      </c>
      <c r="BU112" s="188">
        <f t="shared" si="197"/>
        <v>617</v>
      </c>
      <c r="BV112" s="216">
        <f t="shared" si="197"/>
        <v>676085.5399999998</v>
      </c>
      <c r="BW112" s="188">
        <f t="shared" si="197"/>
        <v>9325</v>
      </c>
      <c r="BX112" s="216">
        <f t="shared" si="197"/>
        <v>530442174.2599988</v>
      </c>
      <c r="BY112" s="188">
        <f t="shared" si="197"/>
        <v>528</v>
      </c>
      <c r="BZ112" s="216">
        <f t="shared" si="197"/>
        <v>737667.77</v>
      </c>
      <c r="CA112" s="188">
        <f t="shared" si="197"/>
        <v>7914</v>
      </c>
      <c r="CB112" s="216">
        <f t="shared" si="197"/>
        <v>487956993.74999982</v>
      </c>
      <c r="CC112" s="188">
        <f t="shared" si="197"/>
        <v>428</v>
      </c>
      <c r="CD112" s="216">
        <f t="shared" si="197"/>
        <v>610193.29</v>
      </c>
      <c r="CE112" s="188">
        <f t="shared" si="197"/>
        <v>6137</v>
      </c>
      <c r="CF112" s="216">
        <f t="shared" si="197"/>
        <v>427851357.27999836</v>
      </c>
      <c r="CG112" s="188">
        <f t="shared" si="197"/>
        <v>288</v>
      </c>
      <c r="CH112" s="216">
        <f t="shared" si="197"/>
        <v>325078.29999999906</v>
      </c>
      <c r="CI112" s="188">
        <f t="shared" si="197"/>
        <v>6167</v>
      </c>
      <c r="CJ112" s="216">
        <f t="shared" si="197"/>
        <v>422834124.72999918</v>
      </c>
      <c r="CK112" s="188">
        <f t="shared" si="197"/>
        <v>355</v>
      </c>
      <c r="CL112" s="216">
        <f t="shared" si="197"/>
        <v>575434.79</v>
      </c>
      <c r="CM112" s="188">
        <f t="shared" si="197"/>
        <v>6185</v>
      </c>
      <c r="CN112" s="216">
        <f t="shared" si="197"/>
        <v>416856936.76999909</v>
      </c>
      <c r="CO112" s="188">
        <f t="shared" si="197"/>
        <v>478</v>
      </c>
      <c r="CP112" s="216">
        <f t="shared" si="197"/>
        <v>614655.04</v>
      </c>
      <c r="CQ112" s="188">
        <f t="shared" si="197"/>
        <v>6098</v>
      </c>
      <c r="CR112" s="216">
        <f t="shared" si="197"/>
        <v>416261701.04999936</v>
      </c>
      <c r="CS112" s="188">
        <f t="shared" si="197"/>
        <v>404</v>
      </c>
      <c r="CT112" s="216">
        <f t="shared" si="197"/>
        <v>604838.44000000006</v>
      </c>
      <c r="CU112" s="188">
        <f t="shared" si="197"/>
        <v>6452</v>
      </c>
      <c r="CV112" s="216">
        <f t="shared" si="197"/>
        <v>332506523.08000034</v>
      </c>
      <c r="CW112" s="188">
        <f t="shared" si="197"/>
        <v>361</v>
      </c>
      <c r="CX112" s="216">
        <f t="shared" si="197"/>
        <v>438415.9</v>
      </c>
      <c r="CY112" s="188">
        <f t="shared" si="197"/>
        <v>4083</v>
      </c>
      <c r="CZ112" s="216">
        <f t="shared" si="197"/>
        <v>151398613.87000024</v>
      </c>
      <c r="DA112" s="188">
        <f t="shared" si="197"/>
        <v>199</v>
      </c>
      <c r="DB112" s="216">
        <f t="shared" si="197"/>
        <v>382498.95999999996</v>
      </c>
      <c r="DC112" s="188">
        <f t="shared" si="197"/>
        <v>4588</v>
      </c>
      <c r="DD112" s="216">
        <f t="shared" si="197"/>
        <v>217498766.24999973</v>
      </c>
      <c r="DE112" s="188">
        <f t="shared" si="197"/>
        <v>141</v>
      </c>
      <c r="DF112" s="216">
        <f t="shared" si="197"/>
        <v>248407.51</v>
      </c>
      <c r="DG112" s="188">
        <f t="shared" si="197"/>
        <v>4725</v>
      </c>
      <c r="DH112" s="216">
        <f t="shared" si="197"/>
        <v>220662711.25000042</v>
      </c>
      <c r="DI112" s="188">
        <f t="shared" si="197"/>
        <v>139</v>
      </c>
      <c r="DJ112" s="216">
        <f t="shared" si="197"/>
        <v>245426.27</v>
      </c>
      <c r="DK112" s="188">
        <f t="shared" si="197"/>
        <v>4227</v>
      </c>
      <c r="DL112" s="216">
        <f t="shared" si="197"/>
        <v>200164991.94999963</v>
      </c>
      <c r="DM112" s="188">
        <f t="shared" si="197"/>
        <v>214</v>
      </c>
      <c r="DN112" s="216">
        <f t="shared" si="197"/>
        <v>399874.98</v>
      </c>
      <c r="DO112" s="188">
        <f t="shared" si="197"/>
        <v>9304</v>
      </c>
      <c r="DP112" s="216">
        <f t="shared" si="197"/>
        <v>356395909.19000047</v>
      </c>
      <c r="DQ112" s="188">
        <f t="shared" si="197"/>
        <v>240</v>
      </c>
      <c r="DR112" s="216">
        <f t="shared" si="197"/>
        <v>368042.55999999994</v>
      </c>
      <c r="DS112" s="188">
        <f t="shared" si="197"/>
        <v>5987</v>
      </c>
      <c r="DT112" s="216">
        <f t="shared" si="197"/>
        <v>329468279.54999918</v>
      </c>
      <c r="DU112" s="188">
        <f t="shared" si="197"/>
        <v>230</v>
      </c>
      <c r="DV112" s="216">
        <f t="shared" si="197"/>
        <v>375851.54</v>
      </c>
      <c r="DW112" s="188">
        <f t="shared" si="197"/>
        <v>5850</v>
      </c>
      <c r="DX112" s="216">
        <f t="shared" si="197"/>
        <v>320723339.62999946</v>
      </c>
      <c r="DY112" s="188">
        <f t="shared" si="197"/>
        <v>187</v>
      </c>
      <c r="DZ112" s="216">
        <f t="shared" si="197"/>
        <v>250775.03999999998</v>
      </c>
      <c r="EA112" s="188">
        <f t="shared" si="197"/>
        <v>6163</v>
      </c>
      <c r="EB112" s="216">
        <f t="shared" ref="EB112:ET112" si="198">+EB104+EB105+EB106+EB109</f>
        <v>242618849.01000005</v>
      </c>
      <c r="EC112" s="188">
        <f t="shared" si="198"/>
        <v>241</v>
      </c>
      <c r="ED112" s="216">
        <f t="shared" si="198"/>
        <v>306485.36999999988</v>
      </c>
      <c r="EE112" s="188">
        <f t="shared" si="198"/>
        <v>6001</v>
      </c>
      <c r="EF112" s="216">
        <f t="shared" si="198"/>
        <v>234395279.25000021</v>
      </c>
      <c r="EG112" s="188">
        <f t="shared" si="198"/>
        <v>153</v>
      </c>
      <c r="EH112" s="216">
        <f t="shared" si="198"/>
        <v>282250.22000000003</v>
      </c>
      <c r="EI112" s="188">
        <f t="shared" si="198"/>
        <v>3993</v>
      </c>
      <c r="EJ112" s="216">
        <f t="shared" si="198"/>
        <v>223035575.62000039</v>
      </c>
      <c r="EK112" s="188">
        <f t="shared" si="198"/>
        <v>308</v>
      </c>
      <c r="EL112" s="216">
        <f t="shared" si="198"/>
        <v>365367.72</v>
      </c>
      <c r="EM112" s="188">
        <f t="shared" si="198"/>
        <v>5675</v>
      </c>
      <c r="EN112" s="216">
        <f t="shared" si="198"/>
        <v>252781079.33000043</v>
      </c>
      <c r="EO112" s="188">
        <f t="shared" si="198"/>
        <v>320</v>
      </c>
      <c r="EP112" s="216">
        <f t="shared" si="198"/>
        <v>449040.39</v>
      </c>
      <c r="EQ112" s="188">
        <f t="shared" si="198"/>
        <v>2304</v>
      </c>
      <c r="ER112" s="216">
        <f t="shared" si="198"/>
        <v>166040147.75</v>
      </c>
      <c r="ES112" s="188">
        <f t="shared" si="198"/>
        <v>154</v>
      </c>
      <c r="ET112" s="216">
        <f t="shared" si="198"/>
        <v>370275.22</v>
      </c>
      <c r="EU112" s="188">
        <f t="shared" ref="EU112:EX112" si="199">+EU104+EU105+EU106+EU109</f>
        <v>6293</v>
      </c>
      <c r="EV112" s="216">
        <f t="shared" si="199"/>
        <v>327978433.73000044</v>
      </c>
      <c r="EW112" s="188">
        <f t="shared" si="199"/>
        <v>127</v>
      </c>
      <c r="EX112" s="216">
        <f t="shared" si="199"/>
        <v>208449.12</v>
      </c>
      <c r="EZ112" s="188">
        <f>SUM(EZ104,EZ105,EZ106,EZ109)</f>
        <v>5018.9166666666661</v>
      </c>
      <c r="FA112" s="216">
        <f>SUM(FA104,FA105,FA106,FA109)</f>
        <v>252984196.66000006</v>
      </c>
      <c r="FB112" s="188">
        <f>SUM(FB104,FB105,FB106,FB109)</f>
        <v>3228</v>
      </c>
      <c r="FC112" s="216">
        <f>SUM(FC104,FC105,FC106,FC109)</f>
        <v>5342879.3599999994</v>
      </c>
      <c r="FE112" s="188">
        <f>SUM(FE104,FE105,FE106,FE109)</f>
        <v>7749</v>
      </c>
      <c r="FF112" s="216">
        <f>SUM(FF104,FF105,FF106,FF109)</f>
        <v>472886200.10833246</v>
      </c>
      <c r="FG112" s="188">
        <f>SUM(FG104,FG105,FG106,FG109)</f>
        <v>5396</v>
      </c>
      <c r="FH112" s="216">
        <f>SUM(FH104,FH105,FH106,FH109)</f>
        <v>7136522.4899999984</v>
      </c>
      <c r="FJ112" s="188">
        <f>SUM(FJ104,FJ105,FJ106,FJ109)</f>
        <v>6704.8</v>
      </c>
      <c r="FK112" s="216">
        <f>SUM(FK104,FK105,FK106,FK109)</f>
        <v>308164991.79800004</v>
      </c>
      <c r="FL112" s="188">
        <f>SUM(FL104,FL105,FL106,FL109)</f>
        <v>2733</v>
      </c>
      <c r="FM112" s="216">
        <f>SUM(FM104,FM105,FM106,FM109)</f>
        <v>4112436.46</v>
      </c>
    </row>
    <row r="113" spans="1:169" ht="15" outlineLevel="1" x14ac:dyDescent="0.25">
      <c r="A113" s="67" t="s">
        <v>58</v>
      </c>
      <c r="B113" s="67" t="s">
        <v>50</v>
      </c>
      <c r="C113" s="186"/>
      <c r="D113" s="212"/>
      <c r="E113" s="186"/>
      <c r="F113" s="213"/>
      <c r="G113" s="186"/>
      <c r="H113" s="212"/>
      <c r="I113" s="186"/>
      <c r="J113" s="213"/>
      <c r="K113" s="186"/>
      <c r="L113" s="212"/>
      <c r="M113" s="186"/>
      <c r="N113" s="213"/>
      <c r="O113" s="186"/>
      <c r="P113" s="212"/>
      <c r="Q113" s="186"/>
      <c r="R113" s="213"/>
      <c r="S113" s="186"/>
      <c r="T113" s="212"/>
      <c r="U113" s="186"/>
      <c r="V113" s="213"/>
      <c r="W113" s="186"/>
      <c r="X113" s="212"/>
      <c r="Y113" s="186"/>
      <c r="Z113" s="213"/>
      <c r="AA113" s="186">
        <v>1812</v>
      </c>
      <c r="AB113" s="212">
        <v>6608989.21</v>
      </c>
      <c r="AC113" s="186">
        <v>34</v>
      </c>
      <c r="AD113" s="213">
        <v>46288.88</v>
      </c>
      <c r="AE113" s="186">
        <v>2172</v>
      </c>
      <c r="AF113" s="212">
        <v>8029416.8700000029</v>
      </c>
      <c r="AG113" s="186">
        <v>270</v>
      </c>
      <c r="AH113" s="213">
        <v>169757.23</v>
      </c>
      <c r="AI113" s="186">
        <v>1814</v>
      </c>
      <c r="AJ113" s="212">
        <v>6837088.3499999875</v>
      </c>
      <c r="AK113" s="186">
        <v>363</v>
      </c>
      <c r="AL113" s="213">
        <v>233960.01000000004</v>
      </c>
      <c r="AM113" s="186">
        <v>2462</v>
      </c>
      <c r="AN113" s="212">
        <v>8769345.5000000019</v>
      </c>
      <c r="AO113" s="186">
        <v>564</v>
      </c>
      <c r="AP113" s="213">
        <v>326785.37</v>
      </c>
      <c r="AQ113" s="186">
        <v>2237</v>
      </c>
      <c r="AR113" s="212">
        <v>7946794.3199999994</v>
      </c>
      <c r="AS113" s="186">
        <v>493</v>
      </c>
      <c r="AT113" s="213">
        <v>390622.25999999989</v>
      </c>
      <c r="AU113" s="186">
        <v>2247</v>
      </c>
      <c r="AV113" s="212">
        <v>7984134.0099999988</v>
      </c>
      <c r="AW113" s="186">
        <v>580</v>
      </c>
      <c r="AX113" s="213">
        <v>465963.5400000001</v>
      </c>
      <c r="AY113" s="186">
        <v>2335</v>
      </c>
      <c r="AZ113" s="212">
        <v>8213133.9100000001</v>
      </c>
      <c r="BA113" s="186">
        <v>829</v>
      </c>
      <c r="BB113" s="213">
        <v>561562.11</v>
      </c>
      <c r="BC113" s="186">
        <v>2218</v>
      </c>
      <c r="BD113" s="212">
        <v>7506066.2499999991</v>
      </c>
      <c r="BE113" s="186">
        <v>597</v>
      </c>
      <c r="BF113" s="213">
        <v>395737.18000000005</v>
      </c>
      <c r="BG113" s="186">
        <v>2526</v>
      </c>
      <c r="BH113" s="212">
        <v>9042504.0100000072</v>
      </c>
      <c r="BI113" s="186">
        <v>585</v>
      </c>
      <c r="BJ113" s="213">
        <v>427516.93</v>
      </c>
      <c r="BK113" s="186">
        <v>4077</v>
      </c>
      <c r="BL113" s="212">
        <v>13547070.820000032</v>
      </c>
      <c r="BM113" s="186">
        <v>735</v>
      </c>
      <c r="BN113" s="213">
        <v>584036.78999999992</v>
      </c>
      <c r="BO113" s="186">
        <v>4187</v>
      </c>
      <c r="BP113" s="212">
        <v>13859361.630000005</v>
      </c>
      <c r="BQ113" s="186">
        <v>868</v>
      </c>
      <c r="BR113" s="213">
        <v>573368.9</v>
      </c>
      <c r="BS113" s="186">
        <v>4125</v>
      </c>
      <c r="BT113" s="212">
        <v>14224254.919999972</v>
      </c>
      <c r="BU113" s="186">
        <v>228</v>
      </c>
      <c r="BV113" s="213">
        <v>192061.94</v>
      </c>
      <c r="BW113" s="186">
        <v>3031</v>
      </c>
      <c r="BX113" s="212">
        <v>11555663.899999995</v>
      </c>
      <c r="BY113" s="186">
        <v>111</v>
      </c>
      <c r="BZ113" s="213">
        <v>96039.290000000008</v>
      </c>
      <c r="CA113" s="186">
        <v>1344</v>
      </c>
      <c r="CB113" s="212">
        <v>4952846.4699999932</v>
      </c>
      <c r="CC113" s="186">
        <v>104</v>
      </c>
      <c r="CD113" s="213">
        <v>99170.040000000008</v>
      </c>
      <c r="CE113" s="186">
        <v>1874</v>
      </c>
      <c r="CF113" s="212">
        <v>7378277.3899999969</v>
      </c>
      <c r="CG113" s="186">
        <v>162</v>
      </c>
      <c r="CH113" s="213">
        <v>104533.33</v>
      </c>
      <c r="CI113" s="186">
        <v>1532</v>
      </c>
      <c r="CJ113" s="212">
        <v>5701742.449999989</v>
      </c>
      <c r="CK113" s="186">
        <v>174</v>
      </c>
      <c r="CL113" s="213">
        <v>106445.94</v>
      </c>
      <c r="CM113" s="186">
        <v>1512</v>
      </c>
      <c r="CN113" s="212">
        <v>6030887.5999999959</v>
      </c>
      <c r="CO113" s="186">
        <v>141</v>
      </c>
      <c r="CP113" s="213">
        <v>120748.63</v>
      </c>
      <c r="CQ113" s="186">
        <v>1459</v>
      </c>
      <c r="CR113" s="212">
        <v>5615015.8699999899</v>
      </c>
      <c r="CS113" s="186">
        <v>102</v>
      </c>
      <c r="CT113" s="213">
        <v>81798.929999999993</v>
      </c>
      <c r="CU113" s="186">
        <v>1124</v>
      </c>
      <c r="CV113" s="212">
        <v>4272957.1399999997</v>
      </c>
      <c r="CW113" s="186">
        <v>123</v>
      </c>
      <c r="CX113" s="213">
        <v>101774.06999999999</v>
      </c>
      <c r="CY113" s="186">
        <v>3465</v>
      </c>
      <c r="CZ113" s="212">
        <v>13171144.99</v>
      </c>
      <c r="DA113" s="186">
        <v>96</v>
      </c>
      <c r="DB113" s="213">
        <v>87384.57</v>
      </c>
      <c r="DC113" s="186">
        <v>3744</v>
      </c>
      <c r="DD113" s="212">
        <v>14158667.699999999</v>
      </c>
      <c r="DE113" s="186">
        <v>132</v>
      </c>
      <c r="DF113" s="213">
        <v>130264.26</v>
      </c>
      <c r="DG113" s="186">
        <v>3696</v>
      </c>
      <c r="DH113" s="212">
        <v>14484172.49</v>
      </c>
      <c r="DI113" s="186">
        <v>254</v>
      </c>
      <c r="DJ113" s="213">
        <v>160588.44000000003</v>
      </c>
      <c r="DK113" s="186">
        <v>3749</v>
      </c>
      <c r="DL113" s="212">
        <v>14320772.66</v>
      </c>
      <c r="DM113" s="186">
        <v>686</v>
      </c>
      <c r="DN113" s="213">
        <v>480125.99</v>
      </c>
      <c r="DO113" s="186">
        <v>2703</v>
      </c>
      <c r="DP113" s="212">
        <v>10221434.779999999</v>
      </c>
      <c r="DQ113" s="186">
        <v>649</v>
      </c>
      <c r="DR113" s="213">
        <v>379905.89</v>
      </c>
      <c r="DS113" s="186">
        <v>2572</v>
      </c>
      <c r="DT113" s="212">
        <v>9540141.9400000013</v>
      </c>
      <c r="DU113" s="186">
        <v>459</v>
      </c>
      <c r="DV113" s="213">
        <v>318362.63</v>
      </c>
      <c r="DW113" s="186">
        <v>2756</v>
      </c>
      <c r="DX113" s="212">
        <v>10854235.799999997</v>
      </c>
      <c r="DY113" s="186">
        <v>417</v>
      </c>
      <c r="DZ113" s="213">
        <v>274230.87</v>
      </c>
      <c r="EA113" s="186">
        <v>1388</v>
      </c>
      <c r="EB113" s="212">
        <v>5863978.3199999975</v>
      </c>
      <c r="EC113" s="186">
        <v>382</v>
      </c>
      <c r="ED113" s="213">
        <v>218188.53</v>
      </c>
      <c r="EE113" s="186">
        <v>214</v>
      </c>
      <c r="EF113" s="212">
        <v>893645.11999999988</v>
      </c>
      <c r="EG113" s="186">
        <v>300</v>
      </c>
      <c r="EH113" s="213">
        <v>187930.32999999996</v>
      </c>
      <c r="EI113" s="186">
        <v>230</v>
      </c>
      <c r="EJ113" s="212">
        <v>1025949.25</v>
      </c>
      <c r="EK113" s="186">
        <v>228</v>
      </c>
      <c r="EL113" s="213">
        <v>141418.12</v>
      </c>
      <c r="EM113" s="420">
        <v>182</v>
      </c>
      <c r="EN113" s="421">
        <v>816741.59999999939</v>
      </c>
      <c r="EO113" s="420">
        <v>217</v>
      </c>
      <c r="EP113" s="422">
        <v>167450.16999999998</v>
      </c>
      <c r="EQ113" s="420">
        <v>183</v>
      </c>
      <c r="ER113" s="421">
        <v>657253.28999999934</v>
      </c>
      <c r="ES113" s="420">
        <v>207</v>
      </c>
      <c r="ET113" s="422">
        <v>134308.5</v>
      </c>
      <c r="EU113" s="420"/>
      <c r="EV113" s="421"/>
      <c r="EW113" s="420"/>
      <c r="EX113" s="422"/>
      <c r="EZ113" s="186">
        <f>SUM(C113,G113,K113,O113,S113,W113,AA113,AE113,AI113,AM113,AQ113,AU113)/12</f>
        <v>1062</v>
      </c>
      <c r="FA113" s="212">
        <f>SUM(D113,H113,L113,P113,T113,X113,AB113,AF113,AJ113,AN113,AR113,AV113)/12</f>
        <v>3847980.6883333325</v>
      </c>
      <c r="FB113" s="186">
        <f>SUM(E113,I113,M113,Q113,U113,Y113,AC113,AG113,AK113,AO113,AS113,AW113)</f>
        <v>2304</v>
      </c>
      <c r="FC113" s="213">
        <f>SUM(F113,J113,N113,R113,V113,Z113,AD113,AH113,AL113,AP113,AT113,AX113)</f>
        <v>1633377.29</v>
      </c>
      <c r="FE113" s="186">
        <f>SUM(AY113,BC113,BG113,BK113,BO113,BS113,BW113,CA113,CE113,CI113,CM113,CQ113)/12</f>
        <v>2518.3333333333335</v>
      </c>
      <c r="FF113" s="212">
        <f>SUM(AZ113,BD113,BH113,BL113,BP113,BT113,BX113,CB113,CF113,CJ113,CN113,CR113)/12</f>
        <v>8968902.1016666647</v>
      </c>
      <c r="FG113" s="186">
        <f>SUM(BA113,BE113,BI113,BM113,BQ113,BU113,BY113,CC113,CG113,CK113,CO113,CS113)</f>
        <v>4636</v>
      </c>
      <c r="FH113" s="213">
        <f>SUM(BB113,BF113,BJ113,BN113,BR113,BV113,BZ113,CD113,CH113,CL113,CP113,CT113)</f>
        <v>3343020.01</v>
      </c>
      <c r="FJ113" s="186">
        <f t="shared" ref="FJ113:FJ120" si="200">SUM(CU113,CY113,DC113,DG113,DK113,DO113,DS113,DW113,EA113,EE113,EI113,EM113)/10</f>
        <v>2582.3000000000002</v>
      </c>
      <c r="FK113" s="212">
        <f t="shared" ref="FK113:FK120" si="201">SUM(CV113,CZ113,DD113,DH113,DL113,DP113,DT113,DX113,EB113,EF113,EJ113,EN113)/10</f>
        <v>9962384.1789999995</v>
      </c>
      <c r="FL113" s="186">
        <f>SUM(CW113,DA113,DE113,DI113,DM113,DQ113,DU113,DY113,EC113,EG113,EK113,EO113)</f>
        <v>3943</v>
      </c>
      <c r="FM113" s="213">
        <f>SUM(CX113,DB113,DF113,DJ113,DN113,DR113,DV113,DZ113,ED113,EH113,EL113,EP113)</f>
        <v>2647623.87</v>
      </c>
    </row>
    <row r="114" spans="1:169" ht="15" outlineLevel="1" x14ac:dyDescent="0.25">
      <c r="B114" s="67" t="s">
        <v>51</v>
      </c>
      <c r="C114" s="186"/>
      <c r="D114" s="212"/>
      <c r="E114" s="186"/>
      <c r="F114" s="213"/>
      <c r="G114" s="186"/>
      <c r="H114" s="212"/>
      <c r="I114" s="186"/>
      <c r="J114" s="213"/>
      <c r="K114" s="186"/>
      <c r="L114" s="212"/>
      <c r="M114" s="186"/>
      <c r="N114" s="213"/>
      <c r="O114" s="186"/>
      <c r="P114" s="212"/>
      <c r="Q114" s="186"/>
      <c r="R114" s="213"/>
      <c r="S114" s="186"/>
      <c r="T114" s="212"/>
      <c r="U114" s="186"/>
      <c r="V114" s="213"/>
      <c r="W114" s="186"/>
      <c r="X114" s="212"/>
      <c r="Y114" s="186"/>
      <c r="Z114" s="213"/>
      <c r="AA114" s="186">
        <v>3000</v>
      </c>
      <c r="AB114" s="212">
        <v>16270946.04000002</v>
      </c>
      <c r="AC114" s="186"/>
      <c r="AD114" s="213"/>
      <c r="AE114" s="186">
        <v>2991</v>
      </c>
      <c r="AF114" s="212">
        <v>16209821.590000017</v>
      </c>
      <c r="AG114" s="186">
        <v>2</v>
      </c>
      <c r="AH114" s="213">
        <v>3507</v>
      </c>
      <c r="AI114" s="186">
        <v>2000</v>
      </c>
      <c r="AJ114" s="212">
        <v>13029773.860000016</v>
      </c>
      <c r="AK114" s="186"/>
      <c r="AL114" s="213"/>
      <c r="AM114" s="186">
        <v>2000</v>
      </c>
      <c r="AN114" s="212">
        <v>13021713.860000016</v>
      </c>
      <c r="AO114" s="186"/>
      <c r="AP114" s="213"/>
      <c r="AQ114" s="186">
        <v>2000</v>
      </c>
      <c r="AR114" s="212">
        <v>13021713.860000016</v>
      </c>
      <c r="AS114" s="186"/>
      <c r="AT114" s="213"/>
      <c r="AU114" s="186">
        <v>2000</v>
      </c>
      <c r="AV114" s="212">
        <v>13021713.860000016</v>
      </c>
      <c r="AW114" s="186"/>
      <c r="AX114" s="213"/>
      <c r="AY114" s="186">
        <v>2006</v>
      </c>
      <c r="AZ114" s="212">
        <v>14777183.579999981</v>
      </c>
      <c r="BA114" s="186"/>
      <c r="BB114" s="213"/>
      <c r="BC114" s="186">
        <v>2006</v>
      </c>
      <c r="BD114" s="212">
        <v>14777183.579999981</v>
      </c>
      <c r="BE114" s="186"/>
      <c r="BF114" s="213"/>
      <c r="BG114" s="186">
        <v>2000</v>
      </c>
      <c r="BH114" s="212">
        <v>14522783.770000007</v>
      </c>
      <c r="BI114" s="186"/>
      <c r="BJ114" s="213"/>
      <c r="BK114" s="186">
        <v>2000</v>
      </c>
      <c r="BL114" s="212">
        <v>14522783.77</v>
      </c>
      <c r="BM114" s="186"/>
      <c r="BN114" s="213"/>
      <c r="BO114" s="186">
        <v>2000</v>
      </c>
      <c r="BP114" s="212">
        <v>17111455.359999988</v>
      </c>
      <c r="BQ114" s="186"/>
      <c r="BR114" s="213"/>
      <c r="BS114" s="186">
        <v>2000</v>
      </c>
      <c r="BT114" s="212">
        <v>17111455.359999992</v>
      </c>
      <c r="BU114" s="186"/>
      <c r="BV114" s="213"/>
      <c r="BW114" s="186">
        <v>2000</v>
      </c>
      <c r="BX114" s="212">
        <v>16284702.449999973</v>
      </c>
      <c r="BY114" s="186"/>
      <c r="BZ114" s="213"/>
      <c r="CA114" s="186">
        <v>1651</v>
      </c>
      <c r="CB114" s="212">
        <v>12791490.4</v>
      </c>
      <c r="CC114" s="186"/>
      <c r="CD114" s="213"/>
      <c r="CE114" s="186"/>
      <c r="CF114" s="212"/>
      <c r="CG114" s="186"/>
      <c r="CH114" s="213"/>
      <c r="CI114" s="186"/>
      <c r="CJ114" s="212"/>
      <c r="CK114" s="186"/>
      <c r="CL114" s="213"/>
      <c r="CM114" s="186"/>
      <c r="CN114" s="212"/>
      <c r="CO114" s="186"/>
      <c r="CP114" s="213"/>
      <c r="CQ114" s="186"/>
      <c r="CR114" s="212"/>
      <c r="CS114" s="186"/>
      <c r="CT114" s="213"/>
      <c r="CU114" s="186"/>
      <c r="CV114" s="212"/>
      <c r="CW114" s="186"/>
      <c r="CX114" s="213"/>
      <c r="CY114" s="186"/>
      <c r="CZ114" s="212"/>
      <c r="DA114" s="186"/>
      <c r="DB114" s="213"/>
      <c r="DC114" s="186"/>
      <c r="DD114" s="212"/>
      <c r="DE114" s="186"/>
      <c r="DF114" s="213"/>
      <c r="DG114" s="186"/>
      <c r="DH114" s="212"/>
      <c r="DI114" s="186"/>
      <c r="DJ114" s="213"/>
      <c r="DK114" s="186"/>
      <c r="DL114" s="212"/>
      <c r="DM114" s="186"/>
      <c r="DN114" s="213"/>
      <c r="DO114" s="186"/>
      <c r="DP114" s="212"/>
      <c r="DQ114" s="186"/>
      <c r="DR114" s="213"/>
      <c r="DS114" s="186"/>
      <c r="DT114" s="212"/>
      <c r="DU114" s="186"/>
      <c r="DV114" s="213"/>
      <c r="DW114" s="186"/>
      <c r="DX114" s="212"/>
      <c r="DY114" s="186"/>
      <c r="DZ114" s="213"/>
      <c r="EA114" s="186"/>
      <c r="EB114" s="212"/>
      <c r="EC114" s="186"/>
      <c r="ED114" s="213"/>
      <c r="EE114" s="186"/>
      <c r="EF114" s="212"/>
      <c r="EG114" s="186"/>
      <c r="EH114" s="213"/>
      <c r="EI114" s="186"/>
      <c r="EJ114" s="212"/>
      <c r="EK114" s="186"/>
      <c r="EL114" s="213"/>
      <c r="EM114" s="420"/>
      <c r="EN114" s="421"/>
      <c r="EO114" s="420"/>
      <c r="EP114" s="422"/>
      <c r="EQ114" s="420"/>
      <c r="ER114" s="421"/>
      <c r="ES114" s="420"/>
      <c r="ET114" s="422"/>
      <c r="EU114" s="420"/>
      <c r="EV114" s="421"/>
      <c r="EW114" s="420"/>
      <c r="EX114" s="422"/>
      <c r="EZ114" s="186">
        <f t="shared" ref="EZ114:FA120" si="202">SUM(C114,G114,K114,O114,S114,W114,AA114,AE114,AI114,AM114,AQ114,AU114)/12</f>
        <v>1165.9166666666667</v>
      </c>
      <c r="FA114" s="212">
        <f t="shared" si="202"/>
        <v>7047973.5891666748</v>
      </c>
      <c r="FB114" s="186">
        <f t="shared" ref="FB114:FC120" si="203">SUM(E114,I114,M114,Q114,U114,Y114,AC114,AG114,AK114,AO114,AS114,AW114)</f>
        <v>2</v>
      </c>
      <c r="FC114" s="213">
        <f t="shared" si="203"/>
        <v>3507</v>
      </c>
      <c r="FE114" s="186">
        <f t="shared" ref="FE114:FF120" si="204">SUM(AY114,BC114,BG114,BK114,BO114,BS114,BW114,CA114,CE114,CI114,CM114,CQ114)/12</f>
        <v>1305.25</v>
      </c>
      <c r="FF114" s="212">
        <f t="shared" si="204"/>
        <v>10158253.189166661</v>
      </c>
      <c r="FG114" s="186">
        <f t="shared" ref="FG114:FH120" si="205">SUM(BA114,BE114,BI114,BM114,BQ114,BU114,BY114,CC114,CG114,CK114,CO114,CS114)</f>
        <v>0</v>
      </c>
      <c r="FH114" s="213">
        <f t="shared" si="205"/>
        <v>0</v>
      </c>
      <c r="FJ114" s="186">
        <f t="shared" si="200"/>
        <v>0</v>
      </c>
      <c r="FK114" s="212">
        <f t="shared" si="201"/>
        <v>0</v>
      </c>
      <c r="FL114" s="186">
        <f t="shared" ref="FL114:FM120" si="206">SUM(CW114,DA114,DE114,DI114,DM114,DQ114,DU114,DY114,EC114,EG114,EK114,EO114)</f>
        <v>0</v>
      </c>
      <c r="FM114" s="213">
        <f t="shared" si="206"/>
        <v>0</v>
      </c>
    </row>
    <row r="115" spans="1:169" outlineLevel="1" x14ac:dyDescent="0.2">
      <c r="B115" s="179" t="s">
        <v>183</v>
      </c>
      <c r="C115" s="187"/>
      <c r="D115" s="214"/>
      <c r="E115" s="187">
        <v>0</v>
      </c>
      <c r="F115" s="215">
        <v>0</v>
      </c>
      <c r="G115" s="187"/>
      <c r="H115" s="214"/>
      <c r="I115" s="187">
        <v>0</v>
      </c>
      <c r="J115" s="215">
        <v>0</v>
      </c>
      <c r="K115" s="187"/>
      <c r="L115" s="214"/>
      <c r="M115" s="187">
        <v>0</v>
      </c>
      <c r="N115" s="215">
        <v>0</v>
      </c>
      <c r="O115" s="187"/>
      <c r="P115" s="214"/>
      <c r="Q115" s="187">
        <v>0</v>
      </c>
      <c r="R115" s="215">
        <v>0</v>
      </c>
      <c r="S115" s="187"/>
      <c r="T115" s="214"/>
      <c r="U115" s="187">
        <v>0</v>
      </c>
      <c r="V115" s="215">
        <v>0</v>
      </c>
      <c r="W115" s="187"/>
      <c r="X115" s="214"/>
      <c r="Y115" s="187">
        <v>30</v>
      </c>
      <c r="Z115" s="215">
        <v>35590.709999999992</v>
      </c>
      <c r="AA115" s="187">
        <v>879</v>
      </c>
      <c r="AB115" s="214">
        <v>42459684.109999999</v>
      </c>
      <c r="AC115" s="187">
        <v>255</v>
      </c>
      <c r="AD115" s="215">
        <v>211188.47</v>
      </c>
      <c r="AE115" s="187">
        <v>918</v>
      </c>
      <c r="AF115" s="214">
        <v>41532383.399999999</v>
      </c>
      <c r="AG115" s="187">
        <v>192</v>
      </c>
      <c r="AH115" s="215">
        <v>186365.99000000002</v>
      </c>
      <c r="AI115" s="187">
        <v>1002</v>
      </c>
      <c r="AJ115" s="214">
        <v>47106422.529999979</v>
      </c>
      <c r="AK115" s="187">
        <v>244</v>
      </c>
      <c r="AL115" s="215">
        <v>166947.22999999998</v>
      </c>
      <c r="AM115" s="187">
        <v>633</v>
      </c>
      <c r="AN115" s="214">
        <v>33340541.460000008</v>
      </c>
      <c r="AO115" s="187">
        <v>252</v>
      </c>
      <c r="AP115" s="215">
        <v>362144.07000000007</v>
      </c>
      <c r="AQ115" s="187">
        <v>419</v>
      </c>
      <c r="AR115" s="214">
        <v>22066269.629999999</v>
      </c>
      <c r="AS115" s="187">
        <v>226</v>
      </c>
      <c r="AT115" s="215">
        <v>413026.39</v>
      </c>
      <c r="AU115" s="187">
        <v>397</v>
      </c>
      <c r="AV115" s="214">
        <v>22306561.16</v>
      </c>
      <c r="AW115" s="187">
        <v>177</v>
      </c>
      <c r="AX115" s="215">
        <v>439850.91999999993</v>
      </c>
      <c r="AY115" s="187">
        <v>746</v>
      </c>
      <c r="AZ115" s="214">
        <v>49024623.250000015</v>
      </c>
      <c r="BA115" s="187">
        <v>182</v>
      </c>
      <c r="BB115" s="215">
        <v>471844.47</v>
      </c>
      <c r="BC115" s="187">
        <v>599</v>
      </c>
      <c r="BD115" s="214">
        <v>42257860.940000013</v>
      </c>
      <c r="BE115" s="187">
        <v>272</v>
      </c>
      <c r="BF115" s="215">
        <v>441186.78999999992</v>
      </c>
      <c r="BG115" s="187">
        <v>1734</v>
      </c>
      <c r="BH115" s="214">
        <v>82795244.169999972</v>
      </c>
      <c r="BI115" s="187">
        <v>561</v>
      </c>
      <c r="BJ115" s="215">
        <v>952320.39999999944</v>
      </c>
      <c r="BK115" s="187">
        <v>1496</v>
      </c>
      <c r="BL115" s="214">
        <v>68637039.719999984</v>
      </c>
      <c r="BM115" s="187">
        <v>566</v>
      </c>
      <c r="BN115" s="215">
        <v>888558.87000000011</v>
      </c>
      <c r="BO115" s="187">
        <v>1058</v>
      </c>
      <c r="BP115" s="214">
        <v>53039751.719999984</v>
      </c>
      <c r="BQ115" s="187">
        <v>332</v>
      </c>
      <c r="BR115" s="215">
        <v>947009.3899999999</v>
      </c>
      <c r="BS115" s="187">
        <v>614</v>
      </c>
      <c r="BT115" s="214">
        <v>27535311.940000005</v>
      </c>
      <c r="BU115" s="187">
        <v>282</v>
      </c>
      <c r="BV115" s="215">
        <v>579196.05000000005</v>
      </c>
      <c r="BW115" s="187">
        <v>713</v>
      </c>
      <c r="BX115" s="214">
        <v>32295776.199999999</v>
      </c>
      <c r="BY115" s="187">
        <v>265</v>
      </c>
      <c r="BZ115" s="215">
        <v>476605.14999999991</v>
      </c>
      <c r="CA115" s="187">
        <v>1101</v>
      </c>
      <c r="CB115" s="214">
        <v>55554279.000000007</v>
      </c>
      <c r="CC115" s="187">
        <v>323</v>
      </c>
      <c r="CD115" s="215">
        <v>449987.16999999981</v>
      </c>
      <c r="CE115" s="187">
        <v>763</v>
      </c>
      <c r="CF115" s="214">
        <v>38763843.030000001</v>
      </c>
      <c r="CG115" s="187">
        <v>268</v>
      </c>
      <c r="CH115" s="215">
        <v>350590.84</v>
      </c>
      <c r="CI115" s="187">
        <v>748</v>
      </c>
      <c r="CJ115" s="214">
        <v>34852672.790000007</v>
      </c>
      <c r="CK115" s="187">
        <v>372</v>
      </c>
      <c r="CL115" s="215">
        <v>462622.92999999959</v>
      </c>
      <c r="CM115" s="187">
        <v>638</v>
      </c>
      <c r="CN115" s="214">
        <v>33353682.899999999</v>
      </c>
      <c r="CO115" s="187">
        <v>291</v>
      </c>
      <c r="CP115" s="215">
        <v>304537.74999999971</v>
      </c>
      <c r="CQ115" s="187">
        <v>564</v>
      </c>
      <c r="CR115" s="214">
        <v>34082950.410000004</v>
      </c>
      <c r="CS115" s="187">
        <v>166</v>
      </c>
      <c r="CT115" s="215">
        <v>225689.19</v>
      </c>
      <c r="CU115" s="187">
        <v>744</v>
      </c>
      <c r="CV115" s="214">
        <v>48465382.400000006</v>
      </c>
      <c r="CW115" s="187">
        <v>324</v>
      </c>
      <c r="CX115" s="215">
        <v>503914.16000000003</v>
      </c>
      <c r="CY115" s="187">
        <v>544</v>
      </c>
      <c r="CZ115" s="214">
        <v>34516345.999999985</v>
      </c>
      <c r="DA115" s="187">
        <v>220</v>
      </c>
      <c r="DB115" s="215">
        <v>421562.86999999988</v>
      </c>
      <c r="DC115" s="187">
        <v>1094</v>
      </c>
      <c r="DD115" s="214">
        <v>53336476.560000032</v>
      </c>
      <c r="DE115" s="187">
        <v>444</v>
      </c>
      <c r="DF115" s="215">
        <v>460388.48000000016</v>
      </c>
      <c r="DG115" s="187">
        <v>693</v>
      </c>
      <c r="DH115" s="214">
        <v>33548105.060000017</v>
      </c>
      <c r="DI115" s="187">
        <v>384</v>
      </c>
      <c r="DJ115" s="215">
        <v>484823.14999999997</v>
      </c>
      <c r="DK115" s="187">
        <v>556</v>
      </c>
      <c r="DL115" s="214">
        <v>26783298.539999992</v>
      </c>
      <c r="DM115" s="187">
        <v>277</v>
      </c>
      <c r="DN115" s="215">
        <v>507009.65</v>
      </c>
      <c r="DO115" s="187">
        <v>397</v>
      </c>
      <c r="DP115" s="214">
        <v>19941212.74000001</v>
      </c>
      <c r="DQ115" s="187">
        <v>218</v>
      </c>
      <c r="DR115" s="215">
        <v>407890.78</v>
      </c>
      <c r="DS115" s="187">
        <v>625</v>
      </c>
      <c r="DT115" s="214">
        <v>26241068.669999994</v>
      </c>
      <c r="DU115" s="187">
        <v>208</v>
      </c>
      <c r="DV115" s="215">
        <v>567349.88</v>
      </c>
      <c r="DW115" s="187">
        <v>619</v>
      </c>
      <c r="DX115" s="214">
        <v>24910364</v>
      </c>
      <c r="DY115" s="187">
        <v>233</v>
      </c>
      <c r="DZ115" s="215">
        <v>280327.84999999998</v>
      </c>
      <c r="EA115" s="187">
        <v>604</v>
      </c>
      <c r="EB115" s="214">
        <v>32729337.900000002</v>
      </c>
      <c r="EC115" s="187">
        <f>SUM(EC116:EC117)</f>
        <v>277</v>
      </c>
      <c r="ED115" s="187">
        <f>SUM(ED116:ED117)</f>
        <v>539247.81000000006</v>
      </c>
      <c r="EE115" s="187">
        <v>474</v>
      </c>
      <c r="EF115" s="214">
        <v>24158786.109999999</v>
      </c>
      <c r="EG115" s="187">
        <v>119</v>
      </c>
      <c r="EH115" s="215">
        <v>318081.60000000003</v>
      </c>
      <c r="EI115" s="187">
        <v>218</v>
      </c>
      <c r="EJ115" s="214">
        <v>11303205.139999999</v>
      </c>
      <c r="EK115" s="187">
        <v>103</v>
      </c>
      <c r="EL115" s="215">
        <v>268417.81</v>
      </c>
      <c r="EM115" s="187">
        <v>122</v>
      </c>
      <c r="EN115" s="214">
        <v>7572926.5200000023</v>
      </c>
      <c r="EO115" s="187">
        <v>66</v>
      </c>
      <c r="EP115" s="215">
        <v>322649.69</v>
      </c>
      <c r="EQ115" s="187">
        <v>360</v>
      </c>
      <c r="ER115" s="214">
        <v>18727147.660000011</v>
      </c>
      <c r="ES115" s="187">
        <v>96</v>
      </c>
      <c r="ET115" s="215">
        <v>146115.60999999999</v>
      </c>
      <c r="EU115" s="187">
        <v>228</v>
      </c>
      <c r="EV115" s="214">
        <v>12891683.900000006</v>
      </c>
      <c r="EW115" s="187">
        <v>90</v>
      </c>
      <c r="EX115" s="215">
        <v>125999.95000000001</v>
      </c>
      <c r="EZ115" s="187">
        <f t="shared" si="202"/>
        <v>354</v>
      </c>
      <c r="FA115" s="214">
        <f t="shared" si="202"/>
        <v>17400988.524166662</v>
      </c>
      <c r="FB115" s="187">
        <f t="shared" si="203"/>
        <v>1376</v>
      </c>
      <c r="FC115" s="215">
        <f t="shared" si="203"/>
        <v>1815113.78</v>
      </c>
      <c r="FE115" s="187">
        <f t="shared" si="204"/>
        <v>897.83333333333337</v>
      </c>
      <c r="FF115" s="214">
        <f t="shared" si="204"/>
        <v>46016086.339166664</v>
      </c>
      <c r="FG115" s="187">
        <f t="shared" si="205"/>
        <v>3880</v>
      </c>
      <c r="FH115" s="215">
        <f t="shared" si="205"/>
        <v>6550148.9999999991</v>
      </c>
      <c r="FJ115" s="187">
        <f t="shared" si="200"/>
        <v>669</v>
      </c>
      <c r="FK115" s="214">
        <f t="shared" si="201"/>
        <v>34350650.964000002</v>
      </c>
      <c r="FL115" s="187">
        <f t="shared" si="206"/>
        <v>2873</v>
      </c>
      <c r="FM115" s="215">
        <f t="shared" si="206"/>
        <v>5081663.7299999995</v>
      </c>
    </row>
    <row r="116" spans="1:169" ht="15" outlineLevel="1" x14ac:dyDescent="0.25">
      <c r="B116" s="67" t="s">
        <v>184</v>
      </c>
      <c r="C116" s="186"/>
      <c r="D116" s="212"/>
      <c r="E116" s="186"/>
      <c r="F116" s="213"/>
      <c r="G116" s="186"/>
      <c r="H116" s="212"/>
      <c r="I116" s="186"/>
      <c r="J116" s="213"/>
      <c r="K116" s="186"/>
      <c r="L116" s="212"/>
      <c r="M116" s="186"/>
      <c r="N116" s="213"/>
      <c r="O116" s="186"/>
      <c r="P116" s="212"/>
      <c r="Q116" s="186"/>
      <c r="R116" s="213"/>
      <c r="S116" s="186"/>
      <c r="T116" s="212"/>
      <c r="U116" s="186"/>
      <c r="V116" s="213"/>
      <c r="W116" s="186"/>
      <c r="X116" s="212"/>
      <c r="Y116" s="186">
        <v>22</v>
      </c>
      <c r="Z116" s="213">
        <v>18579.389999999996</v>
      </c>
      <c r="AA116" s="186"/>
      <c r="AB116" s="212"/>
      <c r="AC116" s="186">
        <v>234</v>
      </c>
      <c r="AD116" s="213">
        <v>141397.03</v>
      </c>
      <c r="AE116" s="186"/>
      <c r="AF116" s="212"/>
      <c r="AG116" s="186">
        <v>160</v>
      </c>
      <c r="AH116" s="213">
        <v>105742.06000000001</v>
      </c>
      <c r="AI116" s="186"/>
      <c r="AJ116" s="212"/>
      <c r="AK116" s="186">
        <v>213</v>
      </c>
      <c r="AL116" s="213">
        <v>116179.30999999998</v>
      </c>
      <c r="AM116" s="186"/>
      <c r="AN116" s="212"/>
      <c r="AO116" s="186">
        <v>201</v>
      </c>
      <c r="AP116" s="213">
        <v>157420.37000000002</v>
      </c>
      <c r="AQ116" s="186"/>
      <c r="AR116" s="212"/>
      <c r="AS116" s="186">
        <v>179</v>
      </c>
      <c r="AT116" s="213">
        <v>123651.20999999999</v>
      </c>
      <c r="AU116" s="186"/>
      <c r="AV116" s="212"/>
      <c r="AW116" s="186">
        <v>132</v>
      </c>
      <c r="AX116" s="213">
        <v>85402.419999999955</v>
      </c>
      <c r="AY116" s="186"/>
      <c r="AZ116" s="212"/>
      <c r="BA116" s="186">
        <v>128</v>
      </c>
      <c r="BB116" s="213">
        <v>69429.059999999983</v>
      </c>
      <c r="BC116" s="186"/>
      <c r="BD116" s="212"/>
      <c r="BE116" s="186">
        <v>217</v>
      </c>
      <c r="BF116" s="213">
        <v>204549.78999999995</v>
      </c>
      <c r="BG116" s="186"/>
      <c r="BH116" s="212"/>
      <c r="BI116" s="186">
        <v>463</v>
      </c>
      <c r="BJ116" s="213">
        <v>439474.17999999947</v>
      </c>
      <c r="BK116" s="186"/>
      <c r="BL116" s="212"/>
      <c r="BM116" s="186">
        <v>457</v>
      </c>
      <c r="BN116" s="213">
        <v>415028.69000000006</v>
      </c>
      <c r="BO116" s="186"/>
      <c r="BP116" s="212"/>
      <c r="BQ116" s="186">
        <v>232</v>
      </c>
      <c r="BR116" s="213">
        <v>215172.60999999996</v>
      </c>
      <c r="BS116" s="186"/>
      <c r="BT116" s="212"/>
      <c r="BU116" s="186">
        <v>211</v>
      </c>
      <c r="BV116" s="213">
        <v>150463</v>
      </c>
      <c r="BW116" s="186"/>
      <c r="BX116" s="212"/>
      <c r="BY116" s="186">
        <v>198</v>
      </c>
      <c r="BZ116" s="213">
        <v>93036.059999999969</v>
      </c>
      <c r="CA116" s="186"/>
      <c r="CB116" s="212"/>
      <c r="CC116" s="186">
        <v>244</v>
      </c>
      <c r="CD116" s="213">
        <v>231203.60999999984</v>
      </c>
      <c r="CE116" s="186"/>
      <c r="CF116" s="212"/>
      <c r="CG116" s="186">
        <v>215</v>
      </c>
      <c r="CH116" s="213">
        <v>182979.10000000003</v>
      </c>
      <c r="CI116" s="186"/>
      <c r="CJ116" s="212"/>
      <c r="CK116" s="186">
        <v>318</v>
      </c>
      <c r="CL116" s="213">
        <v>332414.7599999996</v>
      </c>
      <c r="CM116" s="186"/>
      <c r="CN116" s="212"/>
      <c r="CO116" s="186">
        <v>250</v>
      </c>
      <c r="CP116" s="213">
        <v>190296.54999999973</v>
      </c>
      <c r="CQ116" s="186"/>
      <c r="CR116" s="212"/>
      <c r="CS116" s="186">
        <v>117</v>
      </c>
      <c r="CT116" s="213">
        <v>89104.23</v>
      </c>
      <c r="CU116" s="186"/>
      <c r="CV116" s="212"/>
      <c r="CW116" s="186">
        <v>277</v>
      </c>
      <c r="CX116" s="213">
        <v>321391.49000000005</v>
      </c>
      <c r="CY116" s="186"/>
      <c r="CZ116" s="212"/>
      <c r="DA116" s="186">
        <v>180</v>
      </c>
      <c r="DB116" s="213">
        <v>256890.31999999989</v>
      </c>
      <c r="DC116" s="186"/>
      <c r="DD116" s="212"/>
      <c r="DE116" s="186">
        <v>400</v>
      </c>
      <c r="DF116" s="213">
        <v>334286.78000000014</v>
      </c>
      <c r="DG116" s="186"/>
      <c r="DH116" s="212"/>
      <c r="DI116" s="186">
        <v>333</v>
      </c>
      <c r="DJ116" s="213">
        <v>317449.19999999995</v>
      </c>
      <c r="DK116" s="186"/>
      <c r="DL116" s="212"/>
      <c r="DM116" s="186">
        <v>226</v>
      </c>
      <c r="DN116" s="213">
        <v>134100.9</v>
      </c>
      <c r="DO116" s="186"/>
      <c r="DP116" s="212"/>
      <c r="DQ116" s="186">
        <v>176</v>
      </c>
      <c r="DR116" s="213">
        <v>94679.559999999969</v>
      </c>
      <c r="DS116" s="186"/>
      <c r="DT116" s="212"/>
      <c r="DU116" s="186">
        <v>165</v>
      </c>
      <c r="DV116" s="213">
        <v>90002.609999999971</v>
      </c>
      <c r="DW116" s="186"/>
      <c r="DX116" s="212"/>
      <c r="DY116" s="186">
        <v>197</v>
      </c>
      <c r="DZ116" s="213">
        <v>142725.87999999998</v>
      </c>
      <c r="EA116" s="186"/>
      <c r="EB116" s="212"/>
      <c r="EC116" s="186">
        <v>240</v>
      </c>
      <c r="ED116" s="213">
        <v>152365.67000000001</v>
      </c>
      <c r="EE116" s="186"/>
      <c r="EF116" s="212"/>
      <c r="EG116" s="186">
        <v>90</v>
      </c>
      <c r="EH116" s="213">
        <v>88997.60000000002</v>
      </c>
      <c r="EI116" s="186"/>
      <c r="EJ116" s="212"/>
      <c r="EK116" s="186">
        <v>78</v>
      </c>
      <c r="EL116" s="213">
        <v>70530.079999999987</v>
      </c>
      <c r="EM116" s="420"/>
      <c r="EN116" s="421"/>
      <c r="EO116" s="420">
        <v>50</v>
      </c>
      <c r="EP116" s="422">
        <v>44821.27</v>
      </c>
      <c r="EQ116" s="420"/>
      <c r="ER116" s="421"/>
      <c r="ES116" s="420">
        <v>79</v>
      </c>
      <c r="ET116" s="422">
        <v>59504.489999999983</v>
      </c>
      <c r="EU116" s="420"/>
      <c r="EV116" s="421"/>
      <c r="EW116" s="420">
        <v>75</v>
      </c>
      <c r="EX116" s="422">
        <v>47829.48</v>
      </c>
      <c r="EZ116" s="186">
        <f t="shared" si="202"/>
        <v>0</v>
      </c>
      <c r="FA116" s="212">
        <f t="shared" si="202"/>
        <v>0</v>
      </c>
      <c r="FB116" s="186">
        <f t="shared" si="203"/>
        <v>1141</v>
      </c>
      <c r="FC116" s="213">
        <f t="shared" si="203"/>
        <v>748371.78999999992</v>
      </c>
      <c r="FD116" s="179"/>
      <c r="FE116" s="186">
        <f t="shared" si="204"/>
        <v>0</v>
      </c>
      <c r="FF116" s="212">
        <f t="shared" si="204"/>
        <v>0</v>
      </c>
      <c r="FG116" s="186">
        <f t="shared" si="205"/>
        <v>3050</v>
      </c>
      <c r="FH116" s="213">
        <f t="shared" si="205"/>
        <v>2613151.6399999987</v>
      </c>
      <c r="FI116" s="179"/>
      <c r="FJ116" s="186">
        <f t="shared" si="200"/>
        <v>0</v>
      </c>
      <c r="FK116" s="212">
        <f t="shared" si="201"/>
        <v>0</v>
      </c>
      <c r="FL116" s="186">
        <f t="shared" si="206"/>
        <v>2412</v>
      </c>
      <c r="FM116" s="213">
        <f t="shared" si="206"/>
        <v>2048241.3599999999</v>
      </c>
    </row>
    <row r="117" spans="1:169" ht="15" outlineLevel="1" x14ac:dyDescent="0.25">
      <c r="B117" s="67" t="s">
        <v>185</v>
      </c>
      <c r="C117" s="186"/>
      <c r="D117" s="212"/>
      <c r="E117" s="186"/>
      <c r="F117" s="213"/>
      <c r="G117" s="186"/>
      <c r="H117" s="212"/>
      <c r="I117" s="186"/>
      <c r="J117" s="213"/>
      <c r="K117" s="186"/>
      <c r="L117" s="212"/>
      <c r="M117" s="186"/>
      <c r="N117" s="213"/>
      <c r="O117" s="186"/>
      <c r="P117" s="212"/>
      <c r="Q117" s="186"/>
      <c r="R117" s="213"/>
      <c r="S117" s="186"/>
      <c r="T117" s="212"/>
      <c r="U117" s="186"/>
      <c r="V117" s="213"/>
      <c r="W117" s="186"/>
      <c r="X117" s="212"/>
      <c r="Y117" s="186">
        <v>8</v>
      </c>
      <c r="Z117" s="213">
        <v>17011.32</v>
      </c>
      <c r="AA117" s="186"/>
      <c r="AB117" s="212"/>
      <c r="AC117" s="186">
        <v>21</v>
      </c>
      <c r="AD117" s="213">
        <v>69791.44</v>
      </c>
      <c r="AE117" s="186"/>
      <c r="AF117" s="212"/>
      <c r="AG117" s="186">
        <v>32</v>
      </c>
      <c r="AH117" s="213">
        <v>80623.930000000008</v>
      </c>
      <c r="AI117" s="186"/>
      <c r="AJ117" s="212"/>
      <c r="AK117" s="186">
        <v>31</v>
      </c>
      <c r="AL117" s="213">
        <v>50767.920000000006</v>
      </c>
      <c r="AM117" s="186"/>
      <c r="AN117" s="212"/>
      <c r="AO117" s="186">
        <v>51</v>
      </c>
      <c r="AP117" s="213">
        <v>204723.7</v>
      </c>
      <c r="AQ117" s="186"/>
      <c r="AR117" s="212"/>
      <c r="AS117" s="186">
        <v>47</v>
      </c>
      <c r="AT117" s="213">
        <v>289375.18</v>
      </c>
      <c r="AU117" s="186"/>
      <c r="AV117" s="212"/>
      <c r="AW117" s="186">
        <v>45</v>
      </c>
      <c r="AX117" s="213">
        <v>354448.5</v>
      </c>
      <c r="AY117" s="186"/>
      <c r="AZ117" s="212"/>
      <c r="BA117" s="186">
        <v>54</v>
      </c>
      <c r="BB117" s="213">
        <v>402415.41</v>
      </c>
      <c r="BC117" s="186"/>
      <c r="BD117" s="212"/>
      <c r="BE117" s="186">
        <v>55</v>
      </c>
      <c r="BF117" s="213">
        <v>236637</v>
      </c>
      <c r="BG117" s="186"/>
      <c r="BH117" s="212"/>
      <c r="BI117" s="186">
        <v>98</v>
      </c>
      <c r="BJ117" s="213">
        <v>512846.22</v>
      </c>
      <c r="BK117" s="186"/>
      <c r="BL117" s="212"/>
      <c r="BM117" s="186">
        <v>109</v>
      </c>
      <c r="BN117" s="213">
        <v>473530.18000000005</v>
      </c>
      <c r="BO117" s="186"/>
      <c r="BP117" s="212"/>
      <c r="BQ117" s="186">
        <v>100</v>
      </c>
      <c r="BR117" s="213">
        <v>731836.77999999991</v>
      </c>
      <c r="BS117" s="186"/>
      <c r="BT117" s="212"/>
      <c r="BU117" s="186">
        <v>71</v>
      </c>
      <c r="BV117" s="213">
        <v>428733.05000000005</v>
      </c>
      <c r="BW117" s="186"/>
      <c r="BX117" s="212"/>
      <c r="BY117" s="186">
        <v>67</v>
      </c>
      <c r="BZ117" s="213">
        <v>383569.08999999997</v>
      </c>
      <c r="CA117" s="186"/>
      <c r="CB117" s="212"/>
      <c r="CC117" s="186">
        <v>79</v>
      </c>
      <c r="CD117" s="213">
        <v>218783.56</v>
      </c>
      <c r="CE117" s="186"/>
      <c r="CF117" s="212"/>
      <c r="CG117" s="186">
        <v>53</v>
      </c>
      <c r="CH117" s="213">
        <v>167611.74</v>
      </c>
      <c r="CI117" s="186"/>
      <c r="CJ117" s="212"/>
      <c r="CK117" s="186">
        <v>54</v>
      </c>
      <c r="CL117" s="213">
        <v>130208.17</v>
      </c>
      <c r="CM117" s="186"/>
      <c r="CN117" s="212"/>
      <c r="CO117" s="186">
        <v>41</v>
      </c>
      <c r="CP117" s="213">
        <v>114241.19999999998</v>
      </c>
      <c r="CQ117" s="186"/>
      <c r="CR117" s="212"/>
      <c r="CS117" s="186">
        <v>49</v>
      </c>
      <c r="CT117" s="213">
        <v>136584.95999999999</v>
      </c>
      <c r="CU117" s="186"/>
      <c r="CV117" s="212"/>
      <c r="CW117" s="186">
        <v>47</v>
      </c>
      <c r="CX117" s="213">
        <v>182522.67</v>
      </c>
      <c r="CY117" s="186"/>
      <c r="CZ117" s="212"/>
      <c r="DA117" s="186">
        <v>40</v>
      </c>
      <c r="DB117" s="213">
        <v>164672.54999999999</v>
      </c>
      <c r="DC117" s="186"/>
      <c r="DD117" s="212"/>
      <c r="DE117" s="186">
        <v>44</v>
      </c>
      <c r="DF117" s="213">
        <v>126101.7</v>
      </c>
      <c r="DG117" s="186"/>
      <c r="DH117" s="212"/>
      <c r="DI117" s="186">
        <v>51</v>
      </c>
      <c r="DJ117" s="213">
        <v>167373.95000000001</v>
      </c>
      <c r="DK117" s="186"/>
      <c r="DL117" s="212"/>
      <c r="DM117" s="186">
        <v>51</v>
      </c>
      <c r="DN117" s="213">
        <v>372908.75</v>
      </c>
      <c r="DO117" s="186"/>
      <c r="DP117" s="212"/>
      <c r="DQ117" s="186">
        <v>42</v>
      </c>
      <c r="DR117" s="213">
        <v>313211.22000000003</v>
      </c>
      <c r="DS117" s="186"/>
      <c r="DT117" s="212"/>
      <c r="DU117" s="186">
        <v>43</v>
      </c>
      <c r="DV117" s="213">
        <v>477347.27</v>
      </c>
      <c r="DW117" s="186"/>
      <c r="DX117" s="212"/>
      <c r="DY117" s="186">
        <v>36</v>
      </c>
      <c r="DZ117" s="213">
        <v>137601.97</v>
      </c>
      <c r="EA117" s="186"/>
      <c r="EB117" s="212"/>
      <c r="EC117" s="186">
        <v>37</v>
      </c>
      <c r="ED117" s="213">
        <v>386882.14</v>
      </c>
      <c r="EE117" s="186"/>
      <c r="EF117" s="212"/>
      <c r="EG117" s="186">
        <v>29</v>
      </c>
      <c r="EH117" s="213">
        <v>229084</v>
      </c>
      <c r="EI117" s="186"/>
      <c r="EJ117" s="212"/>
      <c r="EK117" s="186">
        <v>25</v>
      </c>
      <c r="EL117" s="213">
        <v>197887.73</v>
      </c>
      <c r="EM117" s="420"/>
      <c r="EN117" s="421"/>
      <c r="EO117" s="420">
        <v>16</v>
      </c>
      <c r="EP117" s="422">
        <v>277828.42</v>
      </c>
      <c r="EQ117" s="420"/>
      <c r="ER117" s="421"/>
      <c r="ES117" s="420">
        <v>17</v>
      </c>
      <c r="ET117" s="422">
        <v>86611.12</v>
      </c>
      <c r="EU117" s="420"/>
      <c r="EV117" s="421"/>
      <c r="EW117" s="420">
        <v>15</v>
      </c>
      <c r="EX117" s="422">
        <v>78170.47</v>
      </c>
      <c r="EY117" s="190"/>
      <c r="EZ117" s="186">
        <f t="shared" si="202"/>
        <v>0</v>
      </c>
      <c r="FA117" s="212">
        <f t="shared" si="202"/>
        <v>0</v>
      </c>
      <c r="FB117" s="186">
        <f t="shared" si="203"/>
        <v>235</v>
      </c>
      <c r="FC117" s="213">
        <f t="shared" si="203"/>
        <v>1066741.99</v>
      </c>
      <c r="FE117" s="186">
        <f t="shared" si="204"/>
        <v>0</v>
      </c>
      <c r="FF117" s="212">
        <f t="shared" si="204"/>
        <v>0</v>
      </c>
      <c r="FG117" s="186">
        <f t="shared" si="205"/>
        <v>830</v>
      </c>
      <c r="FH117" s="213">
        <f t="shared" si="205"/>
        <v>3936997.3599999994</v>
      </c>
      <c r="FJ117" s="186">
        <f t="shared" si="200"/>
        <v>0</v>
      </c>
      <c r="FK117" s="212">
        <f t="shared" si="201"/>
        <v>0</v>
      </c>
      <c r="FL117" s="186">
        <f t="shared" si="206"/>
        <v>461</v>
      </c>
      <c r="FM117" s="213">
        <f t="shared" si="206"/>
        <v>3033422.37</v>
      </c>
    </row>
    <row r="118" spans="1:169" outlineLevel="1" x14ac:dyDescent="0.2">
      <c r="B118" s="179" t="s">
        <v>186</v>
      </c>
      <c r="C118" s="187"/>
      <c r="D118" s="214"/>
      <c r="E118" s="187">
        <v>0</v>
      </c>
      <c r="F118" s="215">
        <v>0</v>
      </c>
      <c r="G118" s="187"/>
      <c r="H118" s="214"/>
      <c r="I118" s="187">
        <v>0</v>
      </c>
      <c r="J118" s="215">
        <v>0</v>
      </c>
      <c r="K118" s="187"/>
      <c r="L118" s="214"/>
      <c r="M118" s="187">
        <v>0</v>
      </c>
      <c r="N118" s="215">
        <v>0</v>
      </c>
      <c r="O118" s="187"/>
      <c r="P118" s="214"/>
      <c r="Q118" s="187">
        <v>0</v>
      </c>
      <c r="R118" s="215">
        <v>0</v>
      </c>
      <c r="S118" s="187"/>
      <c r="T118" s="214"/>
      <c r="U118" s="187">
        <v>0</v>
      </c>
      <c r="V118" s="215">
        <v>0</v>
      </c>
      <c r="W118" s="187"/>
      <c r="X118" s="214"/>
      <c r="Y118" s="187">
        <v>0</v>
      </c>
      <c r="Z118" s="215">
        <v>0</v>
      </c>
      <c r="AA118" s="187">
        <v>1472</v>
      </c>
      <c r="AB118" s="214">
        <v>65350634.129999943</v>
      </c>
      <c r="AC118" s="187">
        <v>63</v>
      </c>
      <c r="AD118" s="215">
        <v>32527.479999999992</v>
      </c>
      <c r="AE118" s="187">
        <v>2087</v>
      </c>
      <c r="AF118" s="214">
        <v>100159522.87999995</v>
      </c>
      <c r="AG118" s="187">
        <v>95</v>
      </c>
      <c r="AH118" s="215">
        <v>315652.09999999998</v>
      </c>
      <c r="AI118" s="187">
        <v>3192</v>
      </c>
      <c r="AJ118" s="214">
        <v>130497930.77999994</v>
      </c>
      <c r="AK118" s="187">
        <v>145</v>
      </c>
      <c r="AL118" s="215">
        <v>226993.49999999997</v>
      </c>
      <c r="AM118" s="187">
        <v>3004</v>
      </c>
      <c r="AN118" s="214">
        <v>121573414.72000006</v>
      </c>
      <c r="AO118" s="187">
        <v>275</v>
      </c>
      <c r="AP118" s="215">
        <v>197016.01000000004</v>
      </c>
      <c r="AQ118" s="187">
        <v>4317</v>
      </c>
      <c r="AR118" s="214">
        <v>172011027.37999997</v>
      </c>
      <c r="AS118" s="187">
        <v>206</v>
      </c>
      <c r="AT118" s="215">
        <v>176512.88999999996</v>
      </c>
      <c r="AU118" s="187">
        <v>4181</v>
      </c>
      <c r="AV118" s="214">
        <v>169435452.41999972</v>
      </c>
      <c r="AW118" s="187">
        <v>183</v>
      </c>
      <c r="AX118" s="215">
        <v>272887.67999999999</v>
      </c>
      <c r="AY118" s="187">
        <v>6541</v>
      </c>
      <c r="AZ118" s="214">
        <v>334139469.93999988</v>
      </c>
      <c r="BA118" s="187">
        <v>160</v>
      </c>
      <c r="BB118" s="215">
        <v>213577.91999999998</v>
      </c>
      <c r="BC118" s="187">
        <v>6572</v>
      </c>
      <c r="BD118" s="214">
        <v>336798731.44000053</v>
      </c>
      <c r="BE118" s="187">
        <v>170</v>
      </c>
      <c r="BF118" s="215">
        <v>213918.21</v>
      </c>
      <c r="BG118" s="187">
        <v>5295</v>
      </c>
      <c r="BH118" s="214">
        <v>197027121.72000012</v>
      </c>
      <c r="BI118" s="187">
        <v>413</v>
      </c>
      <c r="BJ118" s="215">
        <v>430233.08000000019</v>
      </c>
      <c r="BK118" s="187">
        <v>5572</v>
      </c>
      <c r="BL118" s="214">
        <v>216058501.72000048</v>
      </c>
      <c r="BM118" s="187">
        <v>437</v>
      </c>
      <c r="BN118" s="215">
        <v>398518.59000000014</v>
      </c>
      <c r="BO118" s="187">
        <v>8707</v>
      </c>
      <c r="BP118" s="214">
        <v>546302022.24000072</v>
      </c>
      <c r="BQ118" s="187">
        <v>425</v>
      </c>
      <c r="BR118" s="215">
        <v>349053.89000000025</v>
      </c>
      <c r="BS118" s="187">
        <v>7835</v>
      </c>
      <c r="BT118" s="214">
        <v>535263731.94000047</v>
      </c>
      <c r="BU118" s="187">
        <v>452</v>
      </c>
      <c r="BV118" s="215">
        <v>353087.21000000008</v>
      </c>
      <c r="BW118" s="187">
        <v>9068</v>
      </c>
      <c r="BX118" s="214">
        <v>342164211.3999998</v>
      </c>
      <c r="BY118" s="187">
        <v>82</v>
      </c>
      <c r="BZ118" s="215">
        <v>344617.31</v>
      </c>
      <c r="CA118" s="187">
        <v>9046</v>
      </c>
      <c r="CB118" s="214">
        <v>340367930.19000053</v>
      </c>
      <c r="CC118" s="187">
        <v>79</v>
      </c>
      <c r="CD118" s="215">
        <v>132901.95000000001</v>
      </c>
      <c r="CE118" s="187">
        <v>9237</v>
      </c>
      <c r="CF118" s="214">
        <v>369573979.95000011</v>
      </c>
      <c r="CG118" s="187">
        <v>303</v>
      </c>
      <c r="CH118" s="215">
        <v>251815.33000000002</v>
      </c>
      <c r="CI118" s="187">
        <v>9250</v>
      </c>
      <c r="CJ118" s="214">
        <v>369227443.76000029</v>
      </c>
      <c r="CK118" s="187">
        <v>430</v>
      </c>
      <c r="CL118" s="215">
        <v>356819.52999999991</v>
      </c>
      <c r="CM118" s="187">
        <v>9359</v>
      </c>
      <c r="CN118" s="214">
        <v>371997975.24999994</v>
      </c>
      <c r="CO118" s="187">
        <v>386</v>
      </c>
      <c r="CP118" s="215">
        <v>394538.22999999975</v>
      </c>
      <c r="CQ118" s="187">
        <v>9506</v>
      </c>
      <c r="CR118" s="214">
        <v>380695436.8700006</v>
      </c>
      <c r="CS118" s="187">
        <v>350</v>
      </c>
      <c r="CT118" s="215">
        <v>317429.99000000005</v>
      </c>
      <c r="CU118" s="187">
        <v>8188</v>
      </c>
      <c r="CV118" s="214">
        <v>363345233.95999986</v>
      </c>
      <c r="CW118" s="187">
        <v>422</v>
      </c>
      <c r="CX118" s="215">
        <v>379542.07999999996</v>
      </c>
      <c r="CY118" s="187">
        <v>4559</v>
      </c>
      <c r="CZ118" s="214">
        <v>127381688.68999974</v>
      </c>
      <c r="DA118" s="187">
        <v>115</v>
      </c>
      <c r="DB118" s="215">
        <v>134508.22999999998</v>
      </c>
      <c r="DC118" s="187">
        <v>4914</v>
      </c>
      <c r="DD118" s="214">
        <v>131847624.07999994</v>
      </c>
      <c r="DE118" s="187">
        <v>363</v>
      </c>
      <c r="DF118" s="215">
        <v>252852.97999999992</v>
      </c>
      <c r="DG118" s="187">
        <v>4855</v>
      </c>
      <c r="DH118" s="214">
        <v>128826019.95999976</v>
      </c>
      <c r="DI118" s="187">
        <v>324</v>
      </c>
      <c r="DJ118" s="215">
        <v>405459.36</v>
      </c>
      <c r="DK118" s="187">
        <v>4884</v>
      </c>
      <c r="DL118" s="214">
        <v>143582237.45000017</v>
      </c>
      <c r="DM118" s="187">
        <v>270</v>
      </c>
      <c r="DN118" s="215">
        <v>296552.89</v>
      </c>
      <c r="DO118" s="187">
        <v>4692</v>
      </c>
      <c r="DP118" s="214">
        <v>140670316.55000004</v>
      </c>
      <c r="DQ118" s="187">
        <v>197</v>
      </c>
      <c r="DR118" s="215">
        <v>171274.74999999997</v>
      </c>
      <c r="DS118" s="187">
        <v>6364</v>
      </c>
      <c r="DT118" s="214">
        <v>179964918.41999969</v>
      </c>
      <c r="DU118" s="187">
        <v>255</v>
      </c>
      <c r="DV118" s="215">
        <v>346649.94000000006</v>
      </c>
      <c r="DW118" s="187">
        <v>6315</v>
      </c>
      <c r="DX118" s="214">
        <v>178765091.57999977</v>
      </c>
      <c r="DY118" s="187">
        <v>268</v>
      </c>
      <c r="DZ118" s="215">
        <v>294449.51</v>
      </c>
      <c r="EA118" s="187">
        <v>6855</v>
      </c>
      <c r="EB118" s="214">
        <v>208306753.80999973</v>
      </c>
      <c r="EC118" s="187">
        <f>SUM(EC119:EC120)</f>
        <v>135</v>
      </c>
      <c r="ED118" s="187">
        <f>SUM(ED119:ED120)</f>
        <v>76800.790000000008</v>
      </c>
      <c r="EE118" s="187">
        <v>5969</v>
      </c>
      <c r="EF118" s="214">
        <v>191020120.69000021</v>
      </c>
      <c r="EG118" s="187">
        <v>34</v>
      </c>
      <c r="EH118" s="215">
        <v>89011.13</v>
      </c>
      <c r="EI118" s="187">
        <v>286</v>
      </c>
      <c r="EJ118" s="214">
        <v>11919577.600000003</v>
      </c>
      <c r="EK118" s="187">
        <v>26</v>
      </c>
      <c r="EL118" s="215">
        <v>27203.88</v>
      </c>
      <c r="EM118" s="187">
        <v>311</v>
      </c>
      <c r="EN118" s="214">
        <v>12689183.610000001</v>
      </c>
      <c r="EO118" s="187">
        <v>11</v>
      </c>
      <c r="EP118" s="215">
        <v>21166.690000000002</v>
      </c>
      <c r="EQ118" s="187">
        <v>927</v>
      </c>
      <c r="ER118" s="214">
        <v>39549002.800000027</v>
      </c>
      <c r="ES118" s="187">
        <v>16</v>
      </c>
      <c r="ET118" s="215">
        <v>38218.800000000003</v>
      </c>
      <c r="EU118" s="187">
        <v>931</v>
      </c>
      <c r="EV118" s="214">
        <v>39274811.76000002</v>
      </c>
      <c r="EW118" s="187">
        <v>10</v>
      </c>
      <c r="EX118" s="215">
        <v>17208.940000000002</v>
      </c>
      <c r="EZ118" s="187">
        <f t="shared" si="202"/>
        <v>1521.0833333333333</v>
      </c>
      <c r="FA118" s="214">
        <f t="shared" si="202"/>
        <v>63252331.85916663</v>
      </c>
      <c r="FB118" s="187">
        <f t="shared" si="203"/>
        <v>967</v>
      </c>
      <c r="FC118" s="215">
        <f t="shared" si="203"/>
        <v>1221589.6599999999</v>
      </c>
      <c r="FE118" s="187">
        <f t="shared" si="204"/>
        <v>7999</v>
      </c>
      <c r="FF118" s="214">
        <f t="shared" si="204"/>
        <v>361634713.03500026</v>
      </c>
      <c r="FG118" s="187">
        <f t="shared" si="205"/>
        <v>3687</v>
      </c>
      <c r="FH118" s="215">
        <f t="shared" si="205"/>
        <v>3756511.24</v>
      </c>
      <c r="FJ118" s="187">
        <f t="shared" si="200"/>
        <v>5819.2</v>
      </c>
      <c r="FK118" s="214">
        <f t="shared" si="201"/>
        <v>181831876.63999987</v>
      </c>
      <c r="FL118" s="187">
        <f t="shared" si="206"/>
        <v>2420</v>
      </c>
      <c r="FM118" s="215">
        <f t="shared" si="206"/>
        <v>2495472.23</v>
      </c>
    </row>
    <row r="119" spans="1:169" ht="15" outlineLevel="1" x14ac:dyDescent="0.25">
      <c r="B119" s="67" t="s">
        <v>187</v>
      </c>
      <c r="C119" s="186"/>
      <c r="D119" s="212"/>
      <c r="E119" s="186"/>
      <c r="F119" s="213"/>
      <c r="G119" s="186"/>
      <c r="H119" s="212"/>
      <c r="I119" s="186"/>
      <c r="J119" s="213"/>
      <c r="K119" s="186"/>
      <c r="L119" s="212"/>
      <c r="M119" s="186"/>
      <c r="N119" s="213"/>
      <c r="O119" s="186"/>
      <c r="P119" s="212"/>
      <c r="Q119" s="186"/>
      <c r="R119" s="213"/>
      <c r="S119" s="186"/>
      <c r="T119" s="212"/>
      <c r="U119" s="186"/>
      <c r="V119" s="213"/>
      <c r="W119" s="186"/>
      <c r="X119" s="212"/>
      <c r="Y119" s="186"/>
      <c r="Z119" s="213"/>
      <c r="AA119" s="186"/>
      <c r="AB119" s="212"/>
      <c r="AC119" s="186">
        <v>60</v>
      </c>
      <c r="AD119" s="213">
        <v>28553.839999999993</v>
      </c>
      <c r="AE119" s="186"/>
      <c r="AF119" s="212"/>
      <c r="AG119" s="186">
        <v>76</v>
      </c>
      <c r="AH119" s="213">
        <v>31207.969999999994</v>
      </c>
      <c r="AI119" s="186"/>
      <c r="AJ119" s="212"/>
      <c r="AK119" s="186">
        <v>126</v>
      </c>
      <c r="AL119" s="213">
        <v>65675.28</v>
      </c>
      <c r="AM119" s="186"/>
      <c r="AN119" s="212"/>
      <c r="AO119" s="186">
        <v>255</v>
      </c>
      <c r="AP119" s="213">
        <v>130758.73000000004</v>
      </c>
      <c r="AQ119" s="186"/>
      <c r="AR119" s="212"/>
      <c r="AS119" s="186">
        <v>174</v>
      </c>
      <c r="AT119" s="213">
        <v>72221.419999999984</v>
      </c>
      <c r="AU119" s="186"/>
      <c r="AV119" s="212"/>
      <c r="AW119" s="186">
        <v>147</v>
      </c>
      <c r="AX119" s="213">
        <v>60840.189999999988</v>
      </c>
      <c r="AY119" s="186"/>
      <c r="AZ119" s="212"/>
      <c r="BA119" s="186">
        <v>142</v>
      </c>
      <c r="BB119" s="213">
        <v>99967.89</v>
      </c>
      <c r="BC119" s="186"/>
      <c r="BD119" s="212"/>
      <c r="BE119" s="186">
        <v>143</v>
      </c>
      <c r="BF119" s="213">
        <v>109133.70999999999</v>
      </c>
      <c r="BG119" s="186"/>
      <c r="BH119" s="212"/>
      <c r="BI119" s="186">
        <v>378</v>
      </c>
      <c r="BJ119" s="213">
        <v>210123.98000000016</v>
      </c>
      <c r="BK119" s="186"/>
      <c r="BL119" s="212"/>
      <c r="BM119" s="186">
        <v>408</v>
      </c>
      <c r="BN119" s="213">
        <v>232431.21000000014</v>
      </c>
      <c r="BO119" s="186"/>
      <c r="BP119" s="212"/>
      <c r="BQ119" s="186">
        <v>400</v>
      </c>
      <c r="BR119" s="213">
        <v>198240.73000000024</v>
      </c>
      <c r="BS119" s="186"/>
      <c r="BT119" s="212"/>
      <c r="BU119" s="186">
        <v>433</v>
      </c>
      <c r="BV119" s="213">
        <v>249364.02000000011</v>
      </c>
      <c r="BW119" s="186"/>
      <c r="BX119" s="212"/>
      <c r="BY119" s="186">
        <v>58</v>
      </c>
      <c r="BZ119" s="213">
        <v>53304.6</v>
      </c>
      <c r="CA119" s="186"/>
      <c r="CB119" s="212"/>
      <c r="CC119" s="186">
        <v>56</v>
      </c>
      <c r="CD119" s="213">
        <v>54019.610000000008</v>
      </c>
      <c r="CE119" s="186"/>
      <c r="CF119" s="212"/>
      <c r="CG119" s="186">
        <v>277</v>
      </c>
      <c r="CH119" s="213">
        <v>126815.98000000001</v>
      </c>
      <c r="CI119" s="186"/>
      <c r="CJ119" s="212"/>
      <c r="CK119" s="186">
        <v>403</v>
      </c>
      <c r="CL119" s="213">
        <v>259544.74999999991</v>
      </c>
      <c r="CM119" s="186"/>
      <c r="CN119" s="212"/>
      <c r="CO119" s="186">
        <v>354</v>
      </c>
      <c r="CP119" s="213">
        <v>225633.98999999973</v>
      </c>
      <c r="CQ119" s="186"/>
      <c r="CR119" s="212"/>
      <c r="CS119" s="186">
        <v>328</v>
      </c>
      <c r="CT119" s="213">
        <v>189393.71000000005</v>
      </c>
      <c r="CU119" s="186"/>
      <c r="CV119" s="212"/>
      <c r="CW119" s="186">
        <v>399</v>
      </c>
      <c r="CX119" s="213">
        <v>278806.45999999996</v>
      </c>
      <c r="CY119" s="186"/>
      <c r="CZ119" s="212"/>
      <c r="DA119" s="186">
        <v>102</v>
      </c>
      <c r="DB119" s="213">
        <v>69535.17</v>
      </c>
      <c r="DC119" s="186"/>
      <c r="DD119" s="212"/>
      <c r="DE119" s="186">
        <v>340</v>
      </c>
      <c r="DF119" s="213">
        <v>190409.42999999993</v>
      </c>
      <c r="DG119" s="186"/>
      <c r="DH119" s="212"/>
      <c r="DI119" s="186">
        <v>281</v>
      </c>
      <c r="DJ119" s="213">
        <v>204288.34</v>
      </c>
      <c r="DK119" s="186"/>
      <c r="DL119" s="212"/>
      <c r="DM119" s="186">
        <v>242</v>
      </c>
      <c r="DN119" s="213">
        <v>120763.71</v>
      </c>
      <c r="DO119" s="186"/>
      <c r="DP119" s="212"/>
      <c r="DQ119" s="186">
        <v>178</v>
      </c>
      <c r="DR119" s="213">
        <v>87938.249999999971</v>
      </c>
      <c r="DS119" s="186"/>
      <c r="DT119" s="212"/>
      <c r="DU119" s="186">
        <v>227</v>
      </c>
      <c r="DV119" s="213">
        <v>109461.94000000006</v>
      </c>
      <c r="DW119" s="186"/>
      <c r="DX119" s="212"/>
      <c r="DY119" s="186">
        <v>237</v>
      </c>
      <c r="DZ119" s="213">
        <v>92226.51</v>
      </c>
      <c r="EA119" s="186"/>
      <c r="EB119" s="212"/>
      <c r="EC119" s="186">
        <v>125</v>
      </c>
      <c r="ED119" s="213">
        <v>46231.79</v>
      </c>
      <c r="EE119" s="186"/>
      <c r="EF119" s="212"/>
      <c r="EG119" s="186">
        <v>26</v>
      </c>
      <c r="EH119" s="213">
        <v>14779.13</v>
      </c>
      <c r="EI119" s="186"/>
      <c r="EJ119" s="212"/>
      <c r="EK119" s="186">
        <v>23</v>
      </c>
      <c r="EL119" s="213">
        <v>13403.880000000001</v>
      </c>
      <c r="EM119" s="420"/>
      <c r="EN119" s="421"/>
      <c r="EO119" s="420">
        <v>7</v>
      </c>
      <c r="EP119" s="422">
        <v>4262.6900000000005</v>
      </c>
      <c r="EQ119" s="420"/>
      <c r="ER119" s="421"/>
      <c r="ES119" s="420">
        <v>13</v>
      </c>
      <c r="ET119" s="422">
        <v>16484.800000000003</v>
      </c>
      <c r="EU119" s="420"/>
      <c r="EV119" s="421"/>
      <c r="EW119" s="420">
        <v>8</v>
      </c>
      <c r="EX119" s="422">
        <v>4974.9400000000005</v>
      </c>
      <c r="EZ119" s="186">
        <f t="shared" si="202"/>
        <v>0</v>
      </c>
      <c r="FA119" s="212">
        <f t="shared" si="202"/>
        <v>0</v>
      </c>
      <c r="FB119" s="186">
        <f t="shared" si="203"/>
        <v>838</v>
      </c>
      <c r="FC119" s="213">
        <f t="shared" si="203"/>
        <v>389257.43</v>
      </c>
      <c r="FD119" s="179"/>
      <c r="FE119" s="186">
        <f t="shared" si="204"/>
        <v>0</v>
      </c>
      <c r="FF119" s="212">
        <f t="shared" si="204"/>
        <v>0</v>
      </c>
      <c r="FG119" s="186">
        <f t="shared" si="205"/>
        <v>3380</v>
      </c>
      <c r="FH119" s="213">
        <f t="shared" si="205"/>
        <v>2007974.1800000004</v>
      </c>
      <c r="FI119" s="179"/>
      <c r="FJ119" s="186">
        <f t="shared" si="200"/>
        <v>0</v>
      </c>
      <c r="FK119" s="212">
        <f t="shared" si="201"/>
        <v>0</v>
      </c>
      <c r="FL119" s="186">
        <f t="shared" si="206"/>
        <v>2187</v>
      </c>
      <c r="FM119" s="213">
        <f t="shared" si="206"/>
        <v>1232107.2999999996</v>
      </c>
    </row>
    <row r="120" spans="1:169" ht="15" outlineLevel="1" x14ac:dyDescent="0.25">
      <c r="B120" s="67" t="s">
        <v>188</v>
      </c>
      <c r="C120" s="186"/>
      <c r="D120" s="212"/>
      <c r="E120" s="186"/>
      <c r="F120" s="213"/>
      <c r="G120" s="186"/>
      <c r="H120" s="212"/>
      <c r="I120" s="186"/>
      <c r="J120" s="213"/>
      <c r="K120" s="186"/>
      <c r="L120" s="212"/>
      <c r="M120" s="186"/>
      <c r="N120" s="213"/>
      <c r="O120" s="186"/>
      <c r="P120" s="212"/>
      <c r="Q120" s="186"/>
      <c r="R120" s="213"/>
      <c r="S120" s="186"/>
      <c r="T120" s="212"/>
      <c r="U120" s="186"/>
      <c r="V120" s="213"/>
      <c r="W120" s="186"/>
      <c r="X120" s="212"/>
      <c r="Y120" s="186"/>
      <c r="Z120" s="213"/>
      <c r="AA120" s="186"/>
      <c r="AB120" s="212"/>
      <c r="AC120" s="186">
        <v>3</v>
      </c>
      <c r="AD120" s="213">
        <v>3973.6400000000003</v>
      </c>
      <c r="AE120" s="186"/>
      <c r="AF120" s="212"/>
      <c r="AG120" s="186">
        <v>19</v>
      </c>
      <c r="AH120" s="213">
        <v>284444.13</v>
      </c>
      <c r="AI120" s="186"/>
      <c r="AJ120" s="212"/>
      <c r="AK120" s="186">
        <v>19</v>
      </c>
      <c r="AL120" s="213">
        <v>161318.21999999997</v>
      </c>
      <c r="AM120" s="186"/>
      <c r="AN120" s="212"/>
      <c r="AO120" s="186">
        <v>20</v>
      </c>
      <c r="AP120" s="213">
        <v>66257.279999999999</v>
      </c>
      <c r="AQ120" s="186"/>
      <c r="AR120" s="212"/>
      <c r="AS120" s="186">
        <v>32</v>
      </c>
      <c r="AT120" s="213">
        <v>104291.46999999999</v>
      </c>
      <c r="AU120" s="186"/>
      <c r="AV120" s="212"/>
      <c r="AW120" s="186">
        <v>36</v>
      </c>
      <c r="AX120" s="213">
        <v>212047.49</v>
      </c>
      <c r="AY120" s="186"/>
      <c r="AZ120" s="212"/>
      <c r="BA120" s="186">
        <v>18</v>
      </c>
      <c r="BB120" s="213">
        <v>113610.03</v>
      </c>
      <c r="BC120" s="186"/>
      <c r="BD120" s="212"/>
      <c r="BE120" s="186">
        <v>27</v>
      </c>
      <c r="BF120" s="213">
        <v>104784.5</v>
      </c>
      <c r="BG120" s="186"/>
      <c r="BH120" s="212"/>
      <c r="BI120" s="186">
        <v>35</v>
      </c>
      <c r="BJ120" s="213">
        <v>220109.1</v>
      </c>
      <c r="BK120" s="186"/>
      <c r="BL120" s="212"/>
      <c r="BM120" s="186">
        <v>29</v>
      </c>
      <c r="BN120" s="213">
        <v>166087.38</v>
      </c>
      <c r="BO120" s="186"/>
      <c r="BP120" s="212"/>
      <c r="BQ120" s="186">
        <v>25</v>
      </c>
      <c r="BR120" s="213">
        <v>150813.16</v>
      </c>
      <c r="BS120" s="186"/>
      <c r="BT120" s="212"/>
      <c r="BU120" s="186">
        <v>19</v>
      </c>
      <c r="BV120" s="213">
        <v>103723.19</v>
      </c>
      <c r="BW120" s="186"/>
      <c r="BX120" s="212"/>
      <c r="BY120" s="186">
        <v>24</v>
      </c>
      <c r="BZ120" s="213">
        <v>291312.71000000002</v>
      </c>
      <c r="CA120" s="186"/>
      <c r="CB120" s="212"/>
      <c r="CC120" s="186">
        <v>23</v>
      </c>
      <c r="CD120" s="213">
        <v>78882.34</v>
      </c>
      <c r="CE120" s="186"/>
      <c r="CF120" s="212"/>
      <c r="CG120" s="186">
        <v>26</v>
      </c>
      <c r="CH120" s="213">
        <v>124999.35</v>
      </c>
      <c r="CI120" s="186"/>
      <c r="CJ120" s="212"/>
      <c r="CK120" s="186">
        <v>27</v>
      </c>
      <c r="CL120" s="213">
        <v>97274.780000000013</v>
      </c>
      <c r="CM120" s="186"/>
      <c r="CN120" s="212"/>
      <c r="CO120" s="186">
        <v>32</v>
      </c>
      <c r="CP120" s="213">
        <v>168904.24</v>
      </c>
      <c r="CQ120" s="186"/>
      <c r="CR120" s="212"/>
      <c r="CS120" s="186">
        <v>22</v>
      </c>
      <c r="CT120" s="213">
        <v>128036.28000000001</v>
      </c>
      <c r="CU120" s="186"/>
      <c r="CV120" s="212"/>
      <c r="CW120" s="186">
        <v>23</v>
      </c>
      <c r="CX120" s="213">
        <v>100735.62000000001</v>
      </c>
      <c r="CY120" s="186"/>
      <c r="CZ120" s="212"/>
      <c r="DA120" s="186">
        <v>13</v>
      </c>
      <c r="DB120" s="213">
        <v>64973.06</v>
      </c>
      <c r="DC120" s="186"/>
      <c r="DD120" s="212"/>
      <c r="DE120" s="186">
        <v>23</v>
      </c>
      <c r="DF120" s="213">
        <v>62443.55</v>
      </c>
      <c r="DG120" s="186"/>
      <c r="DH120" s="212"/>
      <c r="DI120" s="186">
        <v>43</v>
      </c>
      <c r="DJ120" s="213">
        <v>201171.02000000002</v>
      </c>
      <c r="DK120" s="186"/>
      <c r="DL120" s="212"/>
      <c r="DM120" s="186">
        <v>28</v>
      </c>
      <c r="DN120" s="213">
        <v>175789.18000000002</v>
      </c>
      <c r="DO120" s="186"/>
      <c r="DP120" s="212"/>
      <c r="DQ120" s="186">
        <v>19</v>
      </c>
      <c r="DR120" s="213">
        <v>83336.5</v>
      </c>
      <c r="DS120" s="186"/>
      <c r="DT120" s="212"/>
      <c r="DU120" s="186">
        <v>28</v>
      </c>
      <c r="DV120" s="213">
        <v>237188</v>
      </c>
      <c r="DW120" s="186"/>
      <c r="DX120" s="212"/>
      <c r="DY120" s="186">
        <v>31</v>
      </c>
      <c r="DZ120" s="213">
        <v>202223</v>
      </c>
      <c r="EA120" s="186"/>
      <c r="EB120" s="212"/>
      <c r="EC120" s="186">
        <v>10</v>
      </c>
      <c r="ED120" s="213">
        <v>30569</v>
      </c>
      <c r="EE120" s="186"/>
      <c r="EF120" s="212"/>
      <c r="EG120" s="186">
        <v>8</v>
      </c>
      <c r="EH120" s="213">
        <v>74232</v>
      </c>
      <c r="EI120" s="186"/>
      <c r="EJ120" s="212"/>
      <c r="EK120" s="186">
        <v>3</v>
      </c>
      <c r="EL120" s="213">
        <v>13800</v>
      </c>
      <c r="EM120" s="420"/>
      <c r="EN120" s="421"/>
      <c r="EO120" s="420">
        <v>4</v>
      </c>
      <c r="EP120" s="422">
        <v>16904</v>
      </c>
      <c r="EQ120" s="420"/>
      <c r="ER120" s="421"/>
      <c r="ES120" s="420">
        <v>3</v>
      </c>
      <c r="ET120" s="422">
        <v>21734</v>
      </c>
      <c r="EU120" s="420"/>
      <c r="EV120" s="421"/>
      <c r="EW120" s="420">
        <v>2</v>
      </c>
      <c r="EX120" s="422">
        <v>12234</v>
      </c>
      <c r="EY120" s="190"/>
      <c r="EZ120" s="186">
        <f t="shared" si="202"/>
        <v>0</v>
      </c>
      <c r="FA120" s="212">
        <f t="shared" si="202"/>
        <v>0</v>
      </c>
      <c r="FB120" s="186">
        <f t="shared" si="203"/>
        <v>129</v>
      </c>
      <c r="FC120" s="213">
        <f t="shared" si="203"/>
        <v>832332.23</v>
      </c>
      <c r="FE120" s="186">
        <f t="shared" si="204"/>
        <v>0</v>
      </c>
      <c r="FF120" s="212">
        <f t="shared" si="204"/>
        <v>0</v>
      </c>
      <c r="FG120" s="186">
        <f t="shared" si="205"/>
        <v>307</v>
      </c>
      <c r="FH120" s="213">
        <f t="shared" si="205"/>
        <v>1748537.0600000003</v>
      </c>
      <c r="FJ120" s="186">
        <f t="shared" si="200"/>
        <v>0</v>
      </c>
      <c r="FK120" s="212">
        <f t="shared" si="201"/>
        <v>0</v>
      </c>
      <c r="FL120" s="186">
        <f t="shared" si="206"/>
        <v>233</v>
      </c>
      <c r="FM120" s="213">
        <f t="shared" si="206"/>
        <v>1263364.9300000002</v>
      </c>
    </row>
    <row r="121" spans="1:169" x14ac:dyDescent="0.2">
      <c r="A121" s="189" t="s">
        <v>196</v>
      </c>
      <c r="B121" s="189"/>
      <c r="C121" s="188">
        <f>+C113+C114+C115+C118</f>
        <v>0</v>
      </c>
      <c r="D121" s="216">
        <f t="shared" ref="D121:BO121" si="207">+D113+D114+D115+D118</f>
        <v>0</v>
      </c>
      <c r="E121" s="188">
        <f t="shared" si="207"/>
        <v>0</v>
      </c>
      <c r="F121" s="216">
        <f t="shared" si="207"/>
        <v>0</v>
      </c>
      <c r="G121" s="188">
        <f t="shared" si="207"/>
        <v>0</v>
      </c>
      <c r="H121" s="216">
        <f t="shared" si="207"/>
        <v>0</v>
      </c>
      <c r="I121" s="188">
        <f t="shared" si="207"/>
        <v>0</v>
      </c>
      <c r="J121" s="216">
        <f t="shared" si="207"/>
        <v>0</v>
      </c>
      <c r="K121" s="188">
        <f t="shared" si="207"/>
        <v>0</v>
      </c>
      <c r="L121" s="216">
        <f t="shared" si="207"/>
        <v>0</v>
      </c>
      <c r="M121" s="188">
        <f t="shared" si="207"/>
        <v>0</v>
      </c>
      <c r="N121" s="216">
        <f t="shared" si="207"/>
        <v>0</v>
      </c>
      <c r="O121" s="188">
        <f t="shared" si="207"/>
        <v>0</v>
      </c>
      <c r="P121" s="216">
        <f t="shared" si="207"/>
        <v>0</v>
      </c>
      <c r="Q121" s="188">
        <f t="shared" si="207"/>
        <v>0</v>
      </c>
      <c r="R121" s="216">
        <f t="shared" si="207"/>
        <v>0</v>
      </c>
      <c r="S121" s="188">
        <f t="shared" si="207"/>
        <v>0</v>
      </c>
      <c r="T121" s="216">
        <f t="shared" si="207"/>
        <v>0</v>
      </c>
      <c r="U121" s="188">
        <f t="shared" si="207"/>
        <v>0</v>
      </c>
      <c r="V121" s="216">
        <f t="shared" si="207"/>
        <v>0</v>
      </c>
      <c r="W121" s="188">
        <f t="shared" si="207"/>
        <v>0</v>
      </c>
      <c r="X121" s="216">
        <f t="shared" si="207"/>
        <v>0</v>
      </c>
      <c r="Y121" s="188">
        <f t="shared" si="207"/>
        <v>30</v>
      </c>
      <c r="Z121" s="216">
        <f t="shared" si="207"/>
        <v>35590.709999999992</v>
      </c>
      <c r="AA121" s="188">
        <f t="shared" si="207"/>
        <v>7163</v>
      </c>
      <c r="AB121" s="216">
        <f t="shared" si="207"/>
        <v>130690253.48999995</v>
      </c>
      <c r="AC121" s="188">
        <f t="shared" si="207"/>
        <v>352</v>
      </c>
      <c r="AD121" s="216">
        <f t="shared" si="207"/>
        <v>290004.83</v>
      </c>
      <c r="AE121" s="188">
        <f t="shared" si="207"/>
        <v>8168</v>
      </c>
      <c r="AF121" s="216">
        <f t="shared" si="207"/>
        <v>165931144.73999995</v>
      </c>
      <c r="AG121" s="188">
        <f t="shared" si="207"/>
        <v>559</v>
      </c>
      <c r="AH121" s="216">
        <f t="shared" si="207"/>
        <v>675282.32000000007</v>
      </c>
      <c r="AI121" s="188">
        <f t="shared" si="207"/>
        <v>8008</v>
      </c>
      <c r="AJ121" s="216">
        <f t="shared" si="207"/>
        <v>197471215.51999992</v>
      </c>
      <c r="AK121" s="188">
        <f t="shared" si="207"/>
        <v>752</v>
      </c>
      <c r="AL121" s="216">
        <f t="shared" si="207"/>
        <v>627900.74</v>
      </c>
      <c r="AM121" s="188">
        <f t="shared" si="207"/>
        <v>8099</v>
      </c>
      <c r="AN121" s="216">
        <f t="shared" si="207"/>
        <v>176705015.54000008</v>
      </c>
      <c r="AO121" s="188">
        <f t="shared" si="207"/>
        <v>1091</v>
      </c>
      <c r="AP121" s="216">
        <f t="shared" si="207"/>
        <v>885945.45000000007</v>
      </c>
      <c r="AQ121" s="188">
        <f t="shared" si="207"/>
        <v>8973</v>
      </c>
      <c r="AR121" s="216">
        <f t="shared" si="207"/>
        <v>215045805.19</v>
      </c>
      <c r="AS121" s="188">
        <f t="shared" si="207"/>
        <v>925</v>
      </c>
      <c r="AT121" s="216">
        <f t="shared" si="207"/>
        <v>980161.5399999998</v>
      </c>
      <c r="AU121" s="188">
        <f t="shared" si="207"/>
        <v>8825</v>
      </c>
      <c r="AV121" s="216">
        <f t="shared" si="207"/>
        <v>212747861.44999975</v>
      </c>
      <c r="AW121" s="188">
        <f t="shared" si="207"/>
        <v>940</v>
      </c>
      <c r="AX121" s="216">
        <f t="shared" si="207"/>
        <v>1178702.1399999999</v>
      </c>
      <c r="AY121" s="188">
        <f t="shared" si="207"/>
        <v>11628</v>
      </c>
      <c r="AZ121" s="216">
        <f t="shared" si="207"/>
        <v>406154410.67999989</v>
      </c>
      <c r="BA121" s="188">
        <f t="shared" si="207"/>
        <v>1171</v>
      </c>
      <c r="BB121" s="216">
        <f t="shared" si="207"/>
        <v>1246984.5</v>
      </c>
      <c r="BC121" s="188">
        <f t="shared" si="207"/>
        <v>11395</v>
      </c>
      <c r="BD121" s="216">
        <f t="shared" si="207"/>
        <v>401339842.21000051</v>
      </c>
      <c r="BE121" s="188">
        <f t="shared" si="207"/>
        <v>1039</v>
      </c>
      <c r="BF121" s="216">
        <f t="shared" si="207"/>
        <v>1050842.18</v>
      </c>
      <c r="BG121" s="188">
        <f t="shared" si="207"/>
        <v>11555</v>
      </c>
      <c r="BH121" s="216">
        <f t="shared" si="207"/>
        <v>303387653.67000008</v>
      </c>
      <c r="BI121" s="188">
        <f t="shared" si="207"/>
        <v>1559</v>
      </c>
      <c r="BJ121" s="216">
        <f t="shared" si="207"/>
        <v>1810070.4099999997</v>
      </c>
      <c r="BK121" s="188">
        <f t="shared" si="207"/>
        <v>13145</v>
      </c>
      <c r="BL121" s="216">
        <f t="shared" si="207"/>
        <v>312765396.03000051</v>
      </c>
      <c r="BM121" s="188">
        <f t="shared" si="207"/>
        <v>1738</v>
      </c>
      <c r="BN121" s="216">
        <f t="shared" si="207"/>
        <v>1871114.2500000002</v>
      </c>
      <c r="BO121" s="188">
        <f t="shared" si="207"/>
        <v>15952</v>
      </c>
      <c r="BP121" s="216">
        <f t="shared" ref="BP121:EA121" si="208">+BP113+BP114+BP115+BP118</f>
        <v>630312590.95000076</v>
      </c>
      <c r="BQ121" s="188">
        <f t="shared" si="208"/>
        <v>1625</v>
      </c>
      <c r="BR121" s="216">
        <f t="shared" si="208"/>
        <v>1869432.1800000002</v>
      </c>
      <c r="BS121" s="188">
        <f t="shared" si="208"/>
        <v>14574</v>
      </c>
      <c r="BT121" s="216">
        <f t="shared" si="208"/>
        <v>594134754.16000044</v>
      </c>
      <c r="BU121" s="188">
        <f t="shared" si="208"/>
        <v>962</v>
      </c>
      <c r="BV121" s="216">
        <f t="shared" si="208"/>
        <v>1124345.2000000002</v>
      </c>
      <c r="BW121" s="188">
        <f t="shared" si="208"/>
        <v>14812</v>
      </c>
      <c r="BX121" s="216">
        <f t="shared" si="208"/>
        <v>402300353.94999975</v>
      </c>
      <c r="BY121" s="188">
        <f t="shared" si="208"/>
        <v>458</v>
      </c>
      <c r="BZ121" s="216">
        <f t="shared" si="208"/>
        <v>917261.75</v>
      </c>
      <c r="CA121" s="188">
        <f t="shared" si="208"/>
        <v>13142</v>
      </c>
      <c r="CB121" s="216">
        <f t="shared" si="208"/>
        <v>413666546.06000054</v>
      </c>
      <c r="CC121" s="188">
        <f t="shared" si="208"/>
        <v>506</v>
      </c>
      <c r="CD121" s="216">
        <f t="shared" si="208"/>
        <v>682059.15999999992</v>
      </c>
      <c r="CE121" s="188">
        <f t="shared" si="208"/>
        <v>11874</v>
      </c>
      <c r="CF121" s="216">
        <f t="shared" si="208"/>
        <v>415716100.37000012</v>
      </c>
      <c r="CG121" s="188">
        <f t="shared" si="208"/>
        <v>733</v>
      </c>
      <c r="CH121" s="216">
        <f t="shared" si="208"/>
        <v>706939.5</v>
      </c>
      <c r="CI121" s="188">
        <f t="shared" si="208"/>
        <v>11530</v>
      </c>
      <c r="CJ121" s="216">
        <f t="shared" si="208"/>
        <v>409781859.0000003</v>
      </c>
      <c r="CK121" s="188">
        <f t="shared" si="208"/>
        <v>976</v>
      </c>
      <c r="CL121" s="216">
        <f t="shared" si="208"/>
        <v>925888.39999999956</v>
      </c>
      <c r="CM121" s="188">
        <f t="shared" si="208"/>
        <v>11509</v>
      </c>
      <c r="CN121" s="216">
        <f t="shared" si="208"/>
        <v>411382545.74999994</v>
      </c>
      <c r="CO121" s="188">
        <f t="shared" si="208"/>
        <v>818</v>
      </c>
      <c r="CP121" s="216">
        <f t="shared" si="208"/>
        <v>819824.6099999994</v>
      </c>
      <c r="CQ121" s="188">
        <f t="shared" si="208"/>
        <v>11529</v>
      </c>
      <c r="CR121" s="216">
        <f t="shared" si="208"/>
        <v>420393403.15000057</v>
      </c>
      <c r="CS121" s="188">
        <f t="shared" si="208"/>
        <v>618</v>
      </c>
      <c r="CT121" s="216">
        <f t="shared" si="208"/>
        <v>624918.1100000001</v>
      </c>
      <c r="CU121" s="188">
        <f t="shared" si="208"/>
        <v>10056</v>
      </c>
      <c r="CV121" s="216">
        <f t="shared" si="208"/>
        <v>416083573.49999988</v>
      </c>
      <c r="CW121" s="188">
        <f t="shared" si="208"/>
        <v>869</v>
      </c>
      <c r="CX121" s="216">
        <f t="shared" si="208"/>
        <v>985230.30999999994</v>
      </c>
      <c r="CY121" s="188">
        <f t="shared" si="208"/>
        <v>8568</v>
      </c>
      <c r="CZ121" s="216">
        <f t="shared" si="208"/>
        <v>175069179.67999974</v>
      </c>
      <c r="DA121" s="188">
        <f t="shared" si="208"/>
        <v>431</v>
      </c>
      <c r="DB121" s="216">
        <f t="shared" si="208"/>
        <v>643455.66999999993</v>
      </c>
      <c r="DC121" s="188">
        <f t="shared" si="208"/>
        <v>9752</v>
      </c>
      <c r="DD121" s="216">
        <f t="shared" si="208"/>
        <v>199342768.33999997</v>
      </c>
      <c r="DE121" s="188">
        <f t="shared" si="208"/>
        <v>939</v>
      </c>
      <c r="DF121" s="216">
        <f t="shared" si="208"/>
        <v>843505.72</v>
      </c>
      <c r="DG121" s="188">
        <f t="shared" si="208"/>
        <v>9244</v>
      </c>
      <c r="DH121" s="216">
        <f t="shared" si="208"/>
        <v>176858297.50999978</v>
      </c>
      <c r="DI121" s="188">
        <f t="shared" si="208"/>
        <v>962</v>
      </c>
      <c r="DJ121" s="216">
        <f t="shared" si="208"/>
        <v>1050870.95</v>
      </c>
      <c r="DK121" s="188">
        <f t="shared" si="208"/>
        <v>9189</v>
      </c>
      <c r="DL121" s="216">
        <f t="shared" si="208"/>
        <v>184686308.65000015</v>
      </c>
      <c r="DM121" s="188">
        <f t="shared" si="208"/>
        <v>1233</v>
      </c>
      <c r="DN121" s="216">
        <f t="shared" si="208"/>
        <v>1283688.53</v>
      </c>
      <c r="DO121" s="188">
        <f t="shared" si="208"/>
        <v>7792</v>
      </c>
      <c r="DP121" s="216">
        <f t="shared" si="208"/>
        <v>170832964.07000005</v>
      </c>
      <c r="DQ121" s="188">
        <f t="shared" si="208"/>
        <v>1064</v>
      </c>
      <c r="DR121" s="216">
        <f t="shared" si="208"/>
        <v>959071.42</v>
      </c>
      <c r="DS121" s="188">
        <f t="shared" si="208"/>
        <v>9561</v>
      </c>
      <c r="DT121" s="216">
        <f t="shared" si="208"/>
        <v>215746129.02999967</v>
      </c>
      <c r="DU121" s="188">
        <f t="shared" si="208"/>
        <v>922</v>
      </c>
      <c r="DV121" s="216">
        <f t="shared" si="208"/>
        <v>1232362.4500000002</v>
      </c>
      <c r="DW121" s="188">
        <f t="shared" si="208"/>
        <v>9690</v>
      </c>
      <c r="DX121" s="216">
        <f t="shared" si="208"/>
        <v>214529691.37999976</v>
      </c>
      <c r="DY121" s="188">
        <f t="shared" si="208"/>
        <v>918</v>
      </c>
      <c r="DZ121" s="216">
        <f t="shared" si="208"/>
        <v>849008.23</v>
      </c>
      <c r="EA121" s="188">
        <f t="shared" si="208"/>
        <v>8847</v>
      </c>
      <c r="EB121" s="216">
        <f t="shared" ref="EB121:ET121" si="209">+EB113+EB114+EB115+EB118</f>
        <v>246900070.02999973</v>
      </c>
      <c r="EC121" s="188">
        <f t="shared" si="209"/>
        <v>794</v>
      </c>
      <c r="ED121" s="216">
        <f t="shared" si="209"/>
        <v>834237.13000000012</v>
      </c>
      <c r="EE121" s="188">
        <f t="shared" si="209"/>
        <v>6657</v>
      </c>
      <c r="EF121" s="216">
        <f t="shared" si="209"/>
        <v>216072551.9200002</v>
      </c>
      <c r="EG121" s="188">
        <f t="shared" si="209"/>
        <v>453</v>
      </c>
      <c r="EH121" s="216">
        <f t="shared" si="209"/>
        <v>595023.06000000006</v>
      </c>
      <c r="EI121" s="188">
        <f t="shared" si="209"/>
        <v>734</v>
      </c>
      <c r="EJ121" s="216">
        <f t="shared" si="209"/>
        <v>24248731.990000002</v>
      </c>
      <c r="EK121" s="188">
        <f t="shared" si="209"/>
        <v>357</v>
      </c>
      <c r="EL121" s="216">
        <f t="shared" si="209"/>
        <v>437039.81</v>
      </c>
      <c r="EM121" s="188">
        <f t="shared" si="209"/>
        <v>615</v>
      </c>
      <c r="EN121" s="216">
        <f t="shared" si="209"/>
        <v>21078851.730000004</v>
      </c>
      <c r="EO121" s="188">
        <f t="shared" si="209"/>
        <v>294</v>
      </c>
      <c r="EP121" s="216">
        <f t="shared" si="209"/>
        <v>511266.55</v>
      </c>
      <c r="EQ121" s="188">
        <f t="shared" si="209"/>
        <v>1470</v>
      </c>
      <c r="ER121" s="216">
        <f t="shared" si="209"/>
        <v>58933403.750000037</v>
      </c>
      <c r="ES121" s="188">
        <f t="shared" si="209"/>
        <v>319</v>
      </c>
      <c r="ET121" s="216">
        <f t="shared" si="209"/>
        <v>318642.90999999997</v>
      </c>
      <c r="EU121" s="188">
        <f t="shared" ref="EU121:EX121" si="210">+EU113+EU114+EU115+EU118</f>
        <v>1159</v>
      </c>
      <c r="EV121" s="216">
        <f t="shared" si="210"/>
        <v>52166495.660000026</v>
      </c>
      <c r="EW121" s="188">
        <f t="shared" si="210"/>
        <v>100</v>
      </c>
      <c r="EX121" s="216">
        <f t="shared" si="210"/>
        <v>143208.89000000001</v>
      </c>
      <c r="EZ121" s="188">
        <f>SUM(EZ113,EZ114,EZ115,EZ118)</f>
        <v>4103</v>
      </c>
      <c r="FA121" s="216">
        <f>SUM(FA113,FA114,FA115,FA118)</f>
        <v>91549274.660833299</v>
      </c>
      <c r="FB121" s="188">
        <f>SUM(FB113,FB114,FB115,FB118)</f>
        <v>4649</v>
      </c>
      <c r="FC121" s="216">
        <f>SUM(FC113,FC114,FC115,FC118)</f>
        <v>4673587.7300000004</v>
      </c>
      <c r="FE121" s="188">
        <f>SUM(FE113,FE114,FE115,FE118)</f>
        <v>12720.416666666668</v>
      </c>
      <c r="FF121" s="216">
        <f>SUM(FF113,FF114,FF115,FF118)</f>
        <v>426777954.66500026</v>
      </c>
      <c r="FG121" s="188">
        <f>SUM(FG113,FG114,FG115,FG118)</f>
        <v>12203</v>
      </c>
      <c r="FH121" s="216">
        <f>SUM(FH113,FH114,FH115,FH118)</f>
        <v>13649680.249999998</v>
      </c>
      <c r="FJ121" s="188">
        <f>SUM(FJ113,FJ114,FJ115,FJ118)</f>
        <v>9070.5</v>
      </c>
      <c r="FK121" s="216">
        <f>SUM(FK113,FK114,FK115,FK118)</f>
        <v>226144911.78299987</v>
      </c>
      <c r="FL121" s="188">
        <f>SUM(FL113,FL114,FL115,FL118)</f>
        <v>9236</v>
      </c>
      <c r="FM121" s="216">
        <f>SUM(FM113,FM114,FM115,FM118)</f>
        <v>10224759.83</v>
      </c>
    </row>
    <row r="122" spans="1:169" ht="15" outlineLevel="1" x14ac:dyDescent="0.25">
      <c r="A122" s="67" t="s">
        <v>59</v>
      </c>
      <c r="B122" s="67" t="s">
        <v>50</v>
      </c>
      <c r="C122" s="186">
        <v>816</v>
      </c>
      <c r="D122" s="212">
        <v>3387954.4599999995</v>
      </c>
      <c r="E122" s="186">
        <v>32</v>
      </c>
      <c r="F122" s="213">
        <v>40315</v>
      </c>
      <c r="G122" s="186">
        <v>1533</v>
      </c>
      <c r="H122" s="212">
        <v>5908439.7599999951</v>
      </c>
      <c r="I122" s="186">
        <v>26</v>
      </c>
      <c r="J122" s="213">
        <v>36557.699999999997</v>
      </c>
      <c r="K122" s="186">
        <v>1089</v>
      </c>
      <c r="L122" s="212">
        <v>3919665.5800000019</v>
      </c>
      <c r="M122" s="186">
        <v>211</v>
      </c>
      <c r="N122" s="213">
        <v>118403.51000000001</v>
      </c>
      <c r="O122" s="186">
        <v>1234</v>
      </c>
      <c r="P122" s="212">
        <v>4483146.8299999982</v>
      </c>
      <c r="Q122" s="186">
        <v>855</v>
      </c>
      <c r="R122" s="213">
        <v>591718.56999999983</v>
      </c>
      <c r="S122" s="186">
        <v>1663</v>
      </c>
      <c r="T122" s="212">
        <v>5778694.4400000032</v>
      </c>
      <c r="U122" s="186">
        <v>1189</v>
      </c>
      <c r="V122" s="213">
        <v>722763.19</v>
      </c>
      <c r="W122" s="186">
        <v>2034</v>
      </c>
      <c r="X122" s="212">
        <v>6954683.5899999999</v>
      </c>
      <c r="Y122" s="186">
        <v>501</v>
      </c>
      <c r="Z122" s="213">
        <v>351292.89999999997</v>
      </c>
      <c r="AA122" s="186">
        <v>2269</v>
      </c>
      <c r="AB122" s="212">
        <v>7932664.1099999994</v>
      </c>
      <c r="AC122" s="186">
        <v>801</v>
      </c>
      <c r="AD122" s="213">
        <v>638354.92999999993</v>
      </c>
      <c r="AE122" s="186">
        <v>2386</v>
      </c>
      <c r="AF122" s="212">
        <v>8345629.0600000024</v>
      </c>
      <c r="AG122" s="186">
        <v>662</v>
      </c>
      <c r="AH122" s="213">
        <v>426629.08999999997</v>
      </c>
      <c r="AI122" s="186">
        <v>1784</v>
      </c>
      <c r="AJ122" s="212">
        <v>6492503.2999999905</v>
      </c>
      <c r="AK122" s="186">
        <v>820</v>
      </c>
      <c r="AL122" s="213">
        <v>542752.44999999995</v>
      </c>
      <c r="AM122" s="186">
        <v>2667</v>
      </c>
      <c r="AN122" s="212">
        <v>9316438.3800000008</v>
      </c>
      <c r="AO122" s="186">
        <v>809</v>
      </c>
      <c r="AP122" s="213">
        <v>675928.28999999992</v>
      </c>
      <c r="AQ122" s="186">
        <v>2374</v>
      </c>
      <c r="AR122" s="212">
        <v>7949674.8599999994</v>
      </c>
      <c r="AS122" s="186">
        <v>883</v>
      </c>
      <c r="AT122" s="213">
        <v>667612.70000000019</v>
      </c>
      <c r="AU122" s="186">
        <v>2408</v>
      </c>
      <c r="AV122" s="212">
        <v>8338396.0699999984</v>
      </c>
      <c r="AW122" s="186">
        <v>1134</v>
      </c>
      <c r="AX122" s="213">
        <v>843926.19000000029</v>
      </c>
      <c r="AY122" s="186">
        <v>2475</v>
      </c>
      <c r="AZ122" s="212">
        <v>8452738.9499999974</v>
      </c>
      <c r="BA122" s="186">
        <v>1469</v>
      </c>
      <c r="BB122" s="213">
        <v>943162.78999999992</v>
      </c>
      <c r="BC122" s="186">
        <v>2216</v>
      </c>
      <c r="BD122" s="212">
        <v>7489863.3399999999</v>
      </c>
      <c r="BE122" s="186">
        <v>700</v>
      </c>
      <c r="BF122" s="213">
        <v>509873.19</v>
      </c>
      <c r="BG122" s="186">
        <v>2466</v>
      </c>
      <c r="BH122" s="212">
        <v>8987740.7599999961</v>
      </c>
      <c r="BI122" s="186">
        <v>790</v>
      </c>
      <c r="BJ122" s="213">
        <v>521327.39</v>
      </c>
      <c r="BK122" s="186">
        <v>3980</v>
      </c>
      <c r="BL122" s="212">
        <v>13355557.259999964</v>
      </c>
      <c r="BM122" s="186">
        <v>848</v>
      </c>
      <c r="BN122" s="213">
        <v>615735.22000000009</v>
      </c>
      <c r="BO122" s="186">
        <v>4153</v>
      </c>
      <c r="BP122" s="212">
        <v>13840484.319999998</v>
      </c>
      <c r="BQ122" s="186">
        <v>871</v>
      </c>
      <c r="BR122" s="213">
        <v>625177.55999999982</v>
      </c>
      <c r="BS122" s="186">
        <v>4119</v>
      </c>
      <c r="BT122" s="212">
        <v>14124386.720000017</v>
      </c>
      <c r="BU122" s="186">
        <v>815</v>
      </c>
      <c r="BV122" s="213">
        <v>576014.65000000014</v>
      </c>
      <c r="BW122" s="186">
        <v>3468</v>
      </c>
      <c r="BX122" s="212">
        <v>12879200.400000038</v>
      </c>
      <c r="BY122" s="186">
        <v>695</v>
      </c>
      <c r="BZ122" s="213">
        <v>511889.75</v>
      </c>
      <c r="CA122" s="186">
        <v>10078</v>
      </c>
      <c r="CB122" s="212">
        <v>38206030.17999994</v>
      </c>
      <c r="CC122" s="186">
        <v>538</v>
      </c>
      <c r="CD122" s="213">
        <v>478502.34000000008</v>
      </c>
      <c r="CE122" s="186">
        <v>11129</v>
      </c>
      <c r="CF122" s="212">
        <v>41925934.369999811</v>
      </c>
      <c r="CG122" s="186">
        <v>554</v>
      </c>
      <c r="CH122" s="213">
        <v>418118.18</v>
      </c>
      <c r="CI122" s="186">
        <v>11893</v>
      </c>
      <c r="CJ122" s="212">
        <v>45115891.419999786</v>
      </c>
      <c r="CK122" s="186">
        <v>491</v>
      </c>
      <c r="CL122" s="213">
        <v>408544.32000000007</v>
      </c>
      <c r="CM122" s="186">
        <v>14333</v>
      </c>
      <c r="CN122" s="212">
        <v>52905915.619999647</v>
      </c>
      <c r="CO122" s="186">
        <v>1030</v>
      </c>
      <c r="CP122" s="213">
        <v>643516.60999999987</v>
      </c>
      <c r="CQ122" s="186">
        <v>15080</v>
      </c>
      <c r="CR122" s="212">
        <v>56107820.109999597</v>
      </c>
      <c r="CS122" s="186">
        <v>922</v>
      </c>
      <c r="CT122" s="213">
        <v>593927.2699999999</v>
      </c>
      <c r="CU122" s="186">
        <v>16147</v>
      </c>
      <c r="CV122" s="212">
        <v>59615299.729999997</v>
      </c>
      <c r="CW122" s="186">
        <v>1031</v>
      </c>
      <c r="CX122" s="213">
        <v>667757.85000000009</v>
      </c>
      <c r="CY122" s="186">
        <v>17965</v>
      </c>
      <c r="CZ122" s="212">
        <v>65266155.359999999</v>
      </c>
      <c r="DA122" s="186">
        <v>1044</v>
      </c>
      <c r="DB122" s="213">
        <v>636871.02999999991</v>
      </c>
      <c r="DC122" s="186">
        <v>16644</v>
      </c>
      <c r="DD122" s="212">
        <v>62862525.329999998</v>
      </c>
      <c r="DE122" s="186">
        <v>1208</v>
      </c>
      <c r="DF122" s="213">
        <v>769388.26</v>
      </c>
      <c r="DG122" s="186">
        <v>17373</v>
      </c>
      <c r="DH122" s="212">
        <v>65572368.140000001</v>
      </c>
      <c r="DI122" s="186">
        <v>441</v>
      </c>
      <c r="DJ122" s="213">
        <v>371067.59999999992</v>
      </c>
      <c r="DK122" s="186">
        <v>18592</v>
      </c>
      <c r="DL122" s="212">
        <v>71717003.51000005</v>
      </c>
      <c r="DM122" s="186">
        <v>119</v>
      </c>
      <c r="DN122" s="213">
        <v>124008.3</v>
      </c>
      <c r="DO122" s="186">
        <v>47</v>
      </c>
      <c r="DP122" s="212">
        <v>209943.52999999994</v>
      </c>
      <c r="DQ122" s="186">
        <v>1</v>
      </c>
      <c r="DR122" s="213">
        <v>320</v>
      </c>
      <c r="DS122" s="186"/>
      <c r="DT122" s="212"/>
      <c r="DU122" s="186"/>
      <c r="DV122" s="213"/>
      <c r="DW122" s="186"/>
      <c r="DX122" s="212"/>
      <c r="DY122" s="186"/>
      <c r="DZ122" s="213"/>
      <c r="EA122" s="186"/>
      <c r="EB122" s="212"/>
      <c r="EC122" s="186"/>
      <c r="ED122" s="213"/>
      <c r="EE122" s="186"/>
      <c r="EF122" s="212"/>
      <c r="EG122" s="186"/>
      <c r="EH122" s="213"/>
      <c r="EI122" s="186"/>
      <c r="EJ122" s="212"/>
      <c r="EK122" s="186"/>
      <c r="EL122" s="213"/>
      <c r="EM122" s="420"/>
      <c r="EN122" s="421"/>
      <c r="EO122" s="420"/>
      <c r="EP122" s="422"/>
      <c r="EQ122" s="420"/>
      <c r="ER122" s="421"/>
      <c r="ES122" s="420"/>
      <c r="ET122" s="422"/>
      <c r="EU122" s="420"/>
      <c r="EV122" s="421"/>
      <c r="EW122" s="420"/>
      <c r="EX122" s="422"/>
      <c r="EZ122" s="186">
        <f>SUM(C122,G122,K122,O122,S122,W122,AA122,AE122,AI122,AM122,AQ122,AU122)/12</f>
        <v>1854.75</v>
      </c>
      <c r="FA122" s="212">
        <f>SUM(D122,H122,L122,P122,T122,X122,AB122,AF122,AJ122,AN122,AR122,AV122)/12</f>
        <v>6567324.2033333322</v>
      </c>
      <c r="FB122" s="186">
        <f>SUM(E122,I122,M122,Q122,U122,Y122,AC122,AG122,AK122,AO122,AS122,AW122)</f>
        <v>7923</v>
      </c>
      <c r="FC122" s="213">
        <f>SUM(F122,J122,N122,R122,V122,Z122,AD122,AH122,AL122,AP122,AT122,AX122)</f>
        <v>5656254.5200000005</v>
      </c>
      <c r="FE122" s="186">
        <f>SUM(AY122,BC122,BG122,BK122,BO122,BS122,BW122,CA122,CE122,CI122,CM122,CQ122)/12</f>
        <v>7115.833333333333</v>
      </c>
      <c r="FF122" s="212">
        <f>SUM(AZ122,BD122,BH122,BL122,BP122,BT122,BX122,CB122,CF122,CJ122,CN122,CR122)/12</f>
        <v>26115963.620833233</v>
      </c>
      <c r="FG122" s="186">
        <f>SUM(BA122,BE122,BI122,BM122,BQ122,BU122,BY122,CC122,CG122,CK122,CO122,CS122)</f>
        <v>9723</v>
      </c>
      <c r="FH122" s="213">
        <f>SUM(BB122,BF122,BJ122,BN122,BR122,BV122,BZ122,CD122,CH122,CL122,CP122,CT122)</f>
        <v>6845789.2699999996</v>
      </c>
      <c r="FJ122" s="186">
        <f t="shared" ref="FJ122:FJ129" si="211">SUM(CU122,CY122,DC122,DG122,DK122,DO122,DS122,DW122,EA122,EE122,EI122,EM122)/10</f>
        <v>8676.7999999999993</v>
      </c>
      <c r="FK122" s="212">
        <f t="shared" ref="FK122:FK129" si="212">SUM(CV122,CZ122,DD122,DH122,DL122,DP122,DT122,DX122,EB122,EF122,EJ122,EN122)/10</f>
        <v>32524329.560000002</v>
      </c>
      <c r="FL122" s="186">
        <f>SUM(CW122,DA122,DE122,DI122,DM122,DQ122,DU122,DY122,EC122,EG122,EK122,EO122)</f>
        <v>3844</v>
      </c>
      <c r="FM122" s="213">
        <f>SUM(CX122,DB122,DF122,DJ122,DN122,DR122,DV122,DZ122,ED122,EH122,EL122,EP122)</f>
        <v>2569413.0399999996</v>
      </c>
    </row>
    <row r="123" spans="1:169" ht="15" outlineLevel="1" x14ac:dyDescent="0.25">
      <c r="B123" s="67" t="s">
        <v>51</v>
      </c>
      <c r="C123" s="186">
        <v>10638</v>
      </c>
      <c r="D123" s="212">
        <v>71137050.759999752</v>
      </c>
      <c r="E123" s="186">
        <v>4</v>
      </c>
      <c r="F123" s="213">
        <v>4517</v>
      </c>
      <c r="G123" s="186">
        <v>10615</v>
      </c>
      <c r="H123" s="212">
        <v>71038378.729999617</v>
      </c>
      <c r="I123" s="186"/>
      <c r="J123" s="213"/>
      <c r="K123" s="186">
        <v>10615</v>
      </c>
      <c r="L123" s="212">
        <v>71038378.729999498</v>
      </c>
      <c r="M123" s="186"/>
      <c r="N123" s="213"/>
      <c r="O123" s="186">
        <v>10615</v>
      </c>
      <c r="P123" s="212">
        <v>71038378.729999617</v>
      </c>
      <c r="Q123" s="186">
        <v>3</v>
      </c>
      <c r="R123" s="213">
        <v>2300</v>
      </c>
      <c r="S123" s="186">
        <v>6809</v>
      </c>
      <c r="T123" s="212">
        <v>60819322.069999762</v>
      </c>
      <c r="U123" s="186"/>
      <c r="V123" s="213"/>
      <c r="W123" s="186">
        <v>6810</v>
      </c>
      <c r="X123" s="212">
        <v>60822745.789999761</v>
      </c>
      <c r="Y123" s="186"/>
      <c r="Z123" s="213"/>
      <c r="AA123" s="186">
        <v>6810</v>
      </c>
      <c r="AB123" s="212">
        <v>60822745.789999761</v>
      </c>
      <c r="AC123" s="186">
        <v>1</v>
      </c>
      <c r="AD123" s="213">
        <v>4000</v>
      </c>
      <c r="AE123" s="186">
        <v>6806</v>
      </c>
      <c r="AF123" s="212">
        <v>60803731.619999766</v>
      </c>
      <c r="AG123" s="186"/>
      <c r="AH123" s="213"/>
      <c r="AI123" s="186">
        <v>2000</v>
      </c>
      <c r="AJ123" s="212">
        <v>11367489.219999993</v>
      </c>
      <c r="AK123" s="186">
        <v>3</v>
      </c>
      <c r="AL123" s="213">
        <v>834</v>
      </c>
      <c r="AM123" s="186">
        <v>1998</v>
      </c>
      <c r="AN123" s="212">
        <v>11361204.619999992</v>
      </c>
      <c r="AO123" s="186">
        <v>1</v>
      </c>
      <c r="AP123" s="213">
        <v>150</v>
      </c>
      <c r="AQ123" s="186">
        <v>2000</v>
      </c>
      <c r="AR123" s="212">
        <v>11373867.959999993</v>
      </c>
      <c r="AS123" s="186">
        <v>1</v>
      </c>
      <c r="AT123" s="213">
        <v>150</v>
      </c>
      <c r="AU123" s="186">
        <v>2000</v>
      </c>
      <c r="AV123" s="212">
        <v>11373717.959999992</v>
      </c>
      <c r="AW123" s="186">
        <v>1</v>
      </c>
      <c r="AX123" s="213">
        <v>3856.5</v>
      </c>
      <c r="AY123" s="186">
        <v>2001</v>
      </c>
      <c r="AZ123" s="212">
        <v>15019323.720000001</v>
      </c>
      <c r="BA123" s="186"/>
      <c r="BB123" s="213"/>
      <c r="BC123" s="186">
        <v>2001</v>
      </c>
      <c r="BD123" s="212">
        <v>15019323.720000001</v>
      </c>
      <c r="BE123" s="186"/>
      <c r="BF123" s="213"/>
      <c r="BG123" s="186">
        <v>2000</v>
      </c>
      <c r="BH123" s="212">
        <v>14192539.979999997</v>
      </c>
      <c r="BI123" s="186">
        <v>1</v>
      </c>
      <c r="BJ123" s="213">
        <v>300</v>
      </c>
      <c r="BK123" s="186">
        <v>2000</v>
      </c>
      <c r="BL123" s="212">
        <v>14192239.979999989</v>
      </c>
      <c r="BM123" s="186">
        <v>2</v>
      </c>
      <c r="BN123" s="213">
        <v>6942.7199999999993</v>
      </c>
      <c r="BO123" s="186">
        <v>2000</v>
      </c>
      <c r="BP123" s="212">
        <v>16116935.209999997</v>
      </c>
      <c r="BQ123" s="186"/>
      <c r="BR123" s="213"/>
      <c r="BS123" s="186">
        <v>2000</v>
      </c>
      <c r="BT123" s="212">
        <v>16116935.209999995</v>
      </c>
      <c r="BU123" s="186"/>
      <c r="BV123" s="213"/>
      <c r="BW123" s="186">
        <v>2000</v>
      </c>
      <c r="BX123" s="212">
        <v>16116935.209999995</v>
      </c>
      <c r="BY123" s="186"/>
      <c r="BZ123" s="213"/>
      <c r="CA123" s="186">
        <v>3691</v>
      </c>
      <c r="CB123" s="212">
        <v>27579892.18</v>
      </c>
      <c r="CC123" s="186"/>
      <c r="CD123" s="213"/>
      <c r="CE123" s="186">
        <v>26</v>
      </c>
      <c r="CF123" s="212">
        <v>718278.45</v>
      </c>
      <c r="CG123" s="186"/>
      <c r="CH123" s="213"/>
      <c r="CI123" s="186">
        <v>26</v>
      </c>
      <c r="CJ123" s="212">
        <v>718278.45</v>
      </c>
      <c r="CK123" s="186"/>
      <c r="CL123" s="213"/>
      <c r="CM123" s="186">
        <v>26</v>
      </c>
      <c r="CN123" s="212">
        <v>718278.45</v>
      </c>
      <c r="CO123" s="186"/>
      <c r="CP123" s="213"/>
      <c r="CQ123" s="186">
        <v>26</v>
      </c>
      <c r="CR123" s="212">
        <v>718278.45</v>
      </c>
      <c r="CS123" s="186"/>
      <c r="CT123" s="213"/>
      <c r="CU123" s="186">
        <v>2226</v>
      </c>
      <c r="CV123" s="212">
        <v>13666493.039999971</v>
      </c>
      <c r="CW123" s="186"/>
      <c r="CX123" s="213"/>
      <c r="CY123" s="186">
        <v>2226</v>
      </c>
      <c r="CZ123" s="212">
        <v>13666493.039999971</v>
      </c>
      <c r="DA123" s="186"/>
      <c r="DB123" s="213"/>
      <c r="DC123" s="186">
        <v>2226</v>
      </c>
      <c r="DD123" s="212">
        <v>13666493.039999971</v>
      </c>
      <c r="DE123" s="186"/>
      <c r="DF123" s="213"/>
      <c r="DG123" s="186"/>
      <c r="DH123" s="212"/>
      <c r="DI123" s="186"/>
      <c r="DJ123" s="213"/>
      <c r="DK123" s="186"/>
      <c r="DL123" s="212"/>
      <c r="DM123" s="186"/>
      <c r="DN123" s="213"/>
      <c r="DO123" s="186"/>
      <c r="DP123" s="212"/>
      <c r="DQ123" s="186"/>
      <c r="DR123" s="213"/>
      <c r="DS123" s="186"/>
      <c r="DT123" s="212"/>
      <c r="DU123" s="186"/>
      <c r="DV123" s="213"/>
      <c r="DW123" s="186"/>
      <c r="DX123" s="212"/>
      <c r="DY123" s="186"/>
      <c r="DZ123" s="213"/>
      <c r="EA123" s="186"/>
      <c r="EB123" s="212"/>
      <c r="EC123" s="186"/>
      <c r="ED123" s="213"/>
      <c r="EE123" s="186"/>
      <c r="EF123" s="212"/>
      <c r="EG123" s="186"/>
      <c r="EH123" s="213"/>
      <c r="EI123" s="186"/>
      <c r="EJ123" s="212"/>
      <c r="EK123" s="186"/>
      <c r="EL123" s="213"/>
      <c r="EM123" s="420"/>
      <c r="EN123" s="421"/>
      <c r="EO123" s="420"/>
      <c r="EP123" s="422"/>
      <c r="EQ123" s="420"/>
      <c r="ER123" s="421"/>
      <c r="ES123" s="420"/>
      <c r="ET123" s="422"/>
      <c r="EU123" s="420"/>
      <c r="EV123" s="421"/>
      <c r="EW123" s="420"/>
      <c r="EX123" s="422"/>
      <c r="EZ123" s="186">
        <f t="shared" ref="EZ123:FA129" si="213">SUM(C123,G123,K123,O123,S123,W123,AA123,AE123,AI123,AM123,AQ123,AU123)/12</f>
        <v>6476.333333333333</v>
      </c>
      <c r="FA123" s="212">
        <f t="shared" si="213"/>
        <v>47749750.998333134</v>
      </c>
      <c r="FB123" s="186">
        <f t="shared" ref="FB123:FC129" si="214">SUM(E123,I123,M123,Q123,U123,Y123,AC123,AG123,AK123,AO123,AS123,AW123)</f>
        <v>14</v>
      </c>
      <c r="FC123" s="213">
        <f t="shared" si="214"/>
        <v>15807.5</v>
      </c>
      <c r="FE123" s="186">
        <f t="shared" ref="FE123:FF129" si="215">SUM(AY123,BC123,BG123,BK123,BO123,BS123,BW123,CA123,CE123,CI123,CM123,CQ123)/12</f>
        <v>1483.0833333333333</v>
      </c>
      <c r="FF123" s="212">
        <f t="shared" si="215"/>
        <v>11435603.250833327</v>
      </c>
      <c r="FG123" s="186">
        <f t="shared" ref="FG123:FH129" si="216">SUM(BA123,BE123,BI123,BM123,BQ123,BU123,BY123,CC123,CG123,CK123,CO123,CS123)</f>
        <v>3</v>
      </c>
      <c r="FH123" s="213">
        <f t="shared" si="216"/>
        <v>7242.7199999999993</v>
      </c>
      <c r="FJ123" s="186">
        <f t="shared" si="211"/>
        <v>667.8</v>
      </c>
      <c r="FK123" s="212">
        <f t="shared" si="212"/>
        <v>4099947.9119999916</v>
      </c>
      <c r="FL123" s="186">
        <f t="shared" ref="FL123:FM129" si="217">SUM(CW123,DA123,DE123,DI123,DM123,DQ123,DU123,DY123,EC123,EG123,EK123,EO123)</f>
        <v>0</v>
      </c>
      <c r="FM123" s="213">
        <f t="shared" si="217"/>
        <v>0</v>
      </c>
    </row>
    <row r="124" spans="1:169" outlineLevel="1" x14ac:dyDescent="0.2">
      <c r="B124" s="179" t="s">
        <v>183</v>
      </c>
      <c r="C124" s="187">
        <v>451</v>
      </c>
      <c r="D124" s="214">
        <v>34070420.979999997</v>
      </c>
      <c r="E124" s="187">
        <v>85</v>
      </c>
      <c r="F124" s="215">
        <v>160130.89000000001</v>
      </c>
      <c r="G124" s="187">
        <v>364</v>
      </c>
      <c r="H124" s="214">
        <v>28775684.929999996</v>
      </c>
      <c r="I124" s="187">
        <v>65</v>
      </c>
      <c r="J124" s="215">
        <v>126730.54000000001</v>
      </c>
      <c r="K124" s="187">
        <v>411</v>
      </c>
      <c r="L124" s="214">
        <v>31490121.470000021</v>
      </c>
      <c r="M124" s="187">
        <v>107</v>
      </c>
      <c r="N124" s="215">
        <v>112974.90000000001</v>
      </c>
      <c r="O124" s="187">
        <v>482</v>
      </c>
      <c r="P124" s="214">
        <v>34791710.970000006</v>
      </c>
      <c r="Q124" s="187">
        <v>104</v>
      </c>
      <c r="R124" s="215">
        <v>187001.22000000003</v>
      </c>
      <c r="S124" s="187">
        <v>477</v>
      </c>
      <c r="T124" s="214">
        <v>29037272.419999994</v>
      </c>
      <c r="U124" s="187">
        <v>155</v>
      </c>
      <c r="V124" s="215">
        <v>174217.84</v>
      </c>
      <c r="W124" s="187">
        <v>462</v>
      </c>
      <c r="X124" s="214">
        <v>27549171.720000006</v>
      </c>
      <c r="Y124" s="187">
        <v>75</v>
      </c>
      <c r="Z124" s="215">
        <v>104919.7</v>
      </c>
      <c r="AA124" s="187">
        <v>436</v>
      </c>
      <c r="AB124" s="214">
        <v>30397196.109999999</v>
      </c>
      <c r="AC124" s="187">
        <v>108</v>
      </c>
      <c r="AD124" s="215">
        <v>178883.42</v>
      </c>
      <c r="AE124" s="187">
        <v>436</v>
      </c>
      <c r="AF124" s="214">
        <v>27638357.300000004</v>
      </c>
      <c r="AG124" s="187">
        <v>104</v>
      </c>
      <c r="AH124" s="215">
        <v>171335.58000000002</v>
      </c>
      <c r="AI124" s="187">
        <v>513</v>
      </c>
      <c r="AJ124" s="214">
        <v>24000453.939999998</v>
      </c>
      <c r="AK124" s="187">
        <v>78</v>
      </c>
      <c r="AL124" s="215">
        <v>147486.22</v>
      </c>
      <c r="AM124" s="187">
        <v>399</v>
      </c>
      <c r="AN124" s="214">
        <v>25170235.72000001</v>
      </c>
      <c r="AO124" s="187">
        <v>93</v>
      </c>
      <c r="AP124" s="215">
        <v>194676.16</v>
      </c>
      <c r="AQ124" s="187">
        <v>267</v>
      </c>
      <c r="AR124" s="214">
        <v>13533306.430000002</v>
      </c>
      <c r="AS124" s="187">
        <v>117</v>
      </c>
      <c r="AT124" s="215">
        <v>204586.09999999998</v>
      </c>
      <c r="AU124" s="187">
        <v>283</v>
      </c>
      <c r="AV124" s="214">
        <v>12144323.280000003</v>
      </c>
      <c r="AW124" s="187">
        <v>83</v>
      </c>
      <c r="AX124" s="215">
        <v>182113.27000000002</v>
      </c>
      <c r="AY124" s="187">
        <v>219</v>
      </c>
      <c r="AZ124" s="214">
        <v>10665638.379999995</v>
      </c>
      <c r="BA124" s="187">
        <v>67</v>
      </c>
      <c r="BB124" s="215">
        <v>157858.65</v>
      </c>
      <c r="BC124" s="187">
        <v>123</v>
      </c>
      <c r="BD124" s="214">
        <v>6870135.1200000001</v>
      </c>
      <c r="BE124" s="187">
        <v>62</v>
      </c>
      <c r="BF124" s="215">
        <v>75793.37</v>
      </c>
      <c r="BG124" s="187">
        <v>139</v>
      </c>
      <c r="BH124" s="214">
        <v>7772329.7000000002</v>
      </c>
      <c r="BI124" s="187">
        <v>90</v>
      </c>
      <c r="BJ124" s="215">
        <v>106959.09000000003</v>
      </c>
      <c r="BK124" s="187">
        <v>228</v>
      </c>
      <c r="BL124" s="214">
        <v>11802044.419999996</v>
      </c>
      <c r="BM124" s="187">
        <v>69</v>
      </c>
      <c r="BN124" s="215">
        <v>114825.59</v>
      </c>
      <c r="BO124" s="187">
        <v>455</v>
      </c>
      <c r="BP124" s="214">
        <v>17721848.290000003</v>
      </c>
      <c r="BQ124" s="187">
        <v>130</v>
      </c>
      <c r="BR124" s="215">
        <v>300245.88</v>
      </c>
      <c r="BS124" s="187">
        <v>264</v>
      </c>
      <c r="BT124" s="214">
        <v>8356486.9799999977</v>
      </c>
      <c r="BU124" s="187">
        <v>97</v>
      </c>
      <c r="BV124" s="215">
        <v>205864.31</v>
      </c>
      <c r="BW124" s="187">
        <v>227</v>
      </c>
      <c r="BX124" s="214">
        <v>7596597</v>
      </c>
      <c r="BY124" s="187">
        <v>109</v>
      </c>
      <c r="BZ124" s="215">
        <v>175836.23</v>
      </c>
      <c r="CA124" s="187">
        <v>257</v>
      </c>
      <c r="CB124" s="214">
        <v>10103333.789999999</v>
      </c>
      <c r="CC124" s="187">
        <v>131</v>
      </c>
      <c r="CD124" s="215">
        <v>206020.74000000002</v>
      </c>
      <c r="CE124" s="187">
        <v>206</v>
      </c>
      <c r="CF124" s="214">
        <v>10511471.979999999</v>
      </c>
      <c r="CG124" s="187">
        <v>59</v>
      </c>
      <c r="CH124" s="215">
        <v>109003.78</v>
      </c>
      <c r="CI124" s="187">
        <v>424</v>
      </c>
      <c r="CJ124" s="214">
        <v>22626553.310000002</v>
      </c>
      <c r="CK124" s="187">
        <v>147</v>
      </c>
      <c r="CL124" s="215">
        <v>219980.46</v>
      </c>
      <c r="CM124" s="187">
        <v>464</v>
      </c>
      <c r="CN124" s="214">
        <v>24192048.869999997</v>
      </c>
      <c r="CO124" s="187">
        <v>184</v>
      </c>
      <c r="CP124" s="215">
        <v>250843.01</v>
      </c>
      <c r="CQ124" s="187">
        <v>367</v>
      </c>
      <c r="CR124" s="214">
        <v>16374463.83</v>
      </c>
      <c r="CS124" s="187">
        <v>105</v>
      </c>
      <c r="CT124" s="215">
        <v>139065.26999999999</v>
      </c>
      <c r="CU124" s="187">
        <v>348</v>
      </c>
      <c r="CV124" s="214">
        <v>13269174.34</v>
      </c>
      <c r="CW124" s="187">
        <v>111</v>
      </c>
      <c r="CX124" s="215">
        <v>149253.03000000003</v>
      </c>
      <c r="CY124" s="187">
        <v>316</v>
      </c>
      <c r="CZ124" s="214">
        <v>11953125.02</v>
      </c>
      <c r="DA124" s="187">
        <v>81</v>
      </c>
      <c r="DB124" s="215">
        <v>85357.21</v>
      </c>
      <c r="DC124" s="187">
        <v>296</v>
      </c>
      <c r="DD124" s="214">
        <v>13816415.6</v>
      </c>
      <c r="DE124" s="187">
        <v>67</v>
      </c>
      <c r="DF124" s="215">
        <v>148131.28999999998</v>
      </c>
      <c r="DG124" s="187">
        <v>147</v>
      </c>
      <c r="DH124" s="214">
        <v>7226179.8199999994</v>
      </c>
      <c r="DI124" s="187">
        <v>70</v>
      </c>
      <c r="DJ124" s="215">
        <v>213157.40999999997</v>
      </c>
      <c r="DK124" s="187">
        <v>347</v>
      </c>
      <c r="DL124" s="214">
        <v>17037093.41</v>
      </c>
      <c r="DM124" s="187">
        <v>127</v>
      </c>
      <c r="DN124" s="215">
        <v>257802.09999999998</v>
      </c>
      <c r="DO124" s="187">
        <v>234</v>
      </c>
      <c r="DP124" s="214">
        <v>11150810.490000002</v>
      </c>
      <c r="DQ124" s="187">
        <v>95</v>
      </c>
      <c r="DR124" s="215">
        <v>133915.46</v>
      </c>
      <c r="DS124" s="187">
        <v>132</v>
      </c>
      <c r="DT124" s="214">
        <v>5599927.6400000006</v>
      </c>
      <c r="DU124" s="187">
        <v>61</v>
      </c>
      <c r="DV124" s="215">
        <v>88891.26</v>
      </c>
      <c r="DW124" s="187">
        <v>104</v>
      </c>
      <c r="DX124" s="214">
        <v>4250800.8999999994</v>
      </c>
      <c r="DY124" s="187">
        <v>55</v>
      </c>
      <c r="DZ124" s="215">
        <v>105562.09</v>
      </c>
      <c r="EA124" s="187">
        <v>277</v>
      </c>
      <c r="EB124" s="214">
        <v>12846167.48</v>
      </c>
      <c r="EC124" s="187">
        <f>SUM(EC125:EC126)</f>
        <v>101</v>
      </c>
      <c r="ED124" s="187">
        <f>SUM(ED125:ED126)</f>
        <v>119828.23</v>
      </c>
      <c r="EE124" s="187">
        <v>225</v>
      </c>
      <c r="EF124" s="214">
        <v>11310783.65</v>
      </c>
      <c r="EG124" s="187">
        <v>73</v>
      </c>
      <c r="EH124" s="215">
        <v>97675.15</v>
      </c>
      <c r="EI124" s="187">
        <v>218</v>
      </c>
      <c r="EJ124" s="214">
        <v>12259414.800000001</v>
      </c>
      <c r="EK124" s="187">
        <v>57</v>
      </c>
      <c r="EL124" s="215">
        <v>84484.01</v>
      </c>
      <c r="EM124" s="187">
        <v>215</v>
      </c>
      <c r="EN124" s="214">
        <v>12034474.840000002</v>
      </c>
      <c r="EO124" s="187">
        <v>82</v>
      </c>
      <c r="EP124" s="215">
        <v>106503.82999999999</v>
      </c>
      <c r="EQ124" s="187">
        <v>207</v>
      </c>
      <c r="ER124" s="214">
        <v>10328799.609999998</v>
      </c>
      <c r="ES124" s="187">
        <v>54</v>
      </c>
      <c r="ET124" s="215">
        <v>67913.890000000014</v>
      </c>
      <c r="EU124" s="187">
        <v>116</v>
      </c>
      <c r="EV124" s="214">
        <v>5342925</v>
      </c>
      <c r="EW124" s="187">
        <v>42</v>
      </c>
      <c r="EX124" s="215">
        <v>90876.28</v>
      </c>
      <c r="EZ124" s="187">
        <f t="shared" si="213"/>
        <v>415.08333333333331</v>
      </c>
      <c r="FA124" s="214">
        <f t="shared" si="213"/>
        <v>26549854.60583334</v>
      </c>
      <c r="FB124" s="187">
        <f t="shared" si="214"/>
        <v>1174</v>
      </c>
      <c r="FC124" s="215">
        <f t="shared" si="214"/>
        <v>1945055.8399999999</v>
      </c>
      <c r="FE124" s="187">
        <f t="shared" si="215"/>
        <v>281.08333333333331</v>
      </c>
      <c r="FF124" s="214">
        <f t="shared" si="215"/>
        <v>12882745.972499998</v>
      </c>
      <c r="FG124" s="187">
        <f t="shared" si="216"/>
        <v>1250</v>
      </c>
      <c r="FH124" s="215">
        <f t="shared" si="216"/>
        <v>2062296.38</v>
      </c>
      <c r="FJ124" s="187">
        <f t="shared" si="211"/>
        <v>285.89999999999998</v>
      </c>
      <c r="FK124" s="214">
        <f t="shared" si="212"/>
        <v>13275436.799000002</v>
      </c>
      <c r="FL124" s="187">
        <f t="shared" si="217"/>
        <v>980</v>
      </c>
      <c r="FM124" s="215">
        <f t="shared" si="217"/>
        <v>1590561.0699999998</v>
      </c>
    </row>
    <row r="125" spans="1:169" ht="15" outlineLevel="1" x14ac:dyDescent="0.25">
      <c r="B125" s="67" t="s">
        <v>184</v>
      </c>
      <c r="C125" s="186"/>
      <c r="D125" s="212"/>
      <c r="E125" s="186">
        <v>63</v>
      </c>
      <c r="F125" s="213">
        <v>54970.869999999995</v>
      </c>
      <c r="G125" s="186"/>
      <c r="H125" s="212"/>
      <c r="I125" s="186">
        <v>46</v>
      </c>
      <c r="J125" s="213">
        <v>49950.939999999995</v>
      </c>
      <c r="K125" s="186"/>
      <c r="L125" s="212"/>
      <c r="M125" s="186">
        <v>95</v>
      </c>
      <c r="N125" s="213">
        <v>74587.900000000009</v>
      </c>
      <c r="O125" s="186"/>
      <c r="P125" s="212"/>
      <c r="Q125" s="186">
        <v>88</v>
      </c>
      <c r="R125" s="213">
        <v>91669.220000000016</v>
      </c>
      <c r="S125" s="186"/>
      <c r="T125" s="212"/>
      <c r="U125" s="186">
        <v>141</v>
      </c>
      <c r="V125" s="213">
        <v>110244.84</v>
      </c>
      <c r="W125" s="186"/>
      <c r="X125" s="212"/>
      <c r="Y125" s="186">
        <v>64</v>
      </c>
      <c r="Z125" s="213">
        <v>49492.689999999995</v>
      </c>
      <c r="AA125" s="186"/>
      <c r="AB125" s="212"/>
      <c r="AC125" s="186">
        <v>89</v>
      </c>
      <c r="AD125" s="213">
        <v>109899.81000000001</v>
      </c>
      <c r="AE125" s="186"/>
      <c r="AF125" s="212"/>
      <c r="AG125" s="186">
        <v>84</v>
      </c>
      <c r="AH125" s="213">
        <v>88633.140000000029</v>
      </c>
      <c r="AI125" s="186"/>
      <c r="AJ125" s="212"/>
      <c r="AK125" s="186">
        <v>63</v>
      </c>
      <c r="AL125" s="213">
        <v>48714.16</v>
      </c>
      <c r="AM125" s="186"/>
      <c r="AN125" s="212"/>
      <c r="AO125" s="186">
        <v>78</v>
      </c>
      <c r="AP125" s="213">
        <v>101650.63</v>
      </c>
      <c r="AQ125" s="186"/>
      <c r="AR125" s="212"/>
      <c r="AS125" s="186">
        <v>89</v>
      </c>
      <c r="AT125" s="213">
        <v>88734.479999999981</v>
      </c>
      <c r="AU125" s="186"/>
      <c r="AV125" s="212"/>
      <c r="AW125" s="186">
        <v>53</v>
      </c>
      <c r="AX125" s="213">
        <v>47966.11</v>
      </c>
      <c r="AY125" s="186"/>
      <c r="AZ125" s="212"/>
      <c r="BA125" s="186">
        <v>42</v>
      </c>
      <c r="BB125" s="213">
        <v>38179.19000000001</v>
      </c>
      <c r="BC125" s="186"/>
      <c r="BD125" s="212"/>
      <c r="BE125" s="186">
        <v>43</v>
      </c>
      <c r="BF125" s="213">
        <v>37093.14</v>
      </c>
      <c r="BG125" s="186"/>
      <c r="BH125" s="212"/>
      <c r="BI125" s="186">
        <v>73</v>
      </c>
      <c r="BJ125" s="213">
        <v>68618.190000000017</v>
      </c>
      <c r="BK125" s="186"/>
      <c r="BL125" s="212"/>
      <c r="BM125" s="186">
        <v>52</v>
      </c>
      <c r="BN125" s="213">
        <v>61447.279999999992</v>
      </c>
      <c r="BO125" s="186"/>
      <c r="BP125" s="212"/>
      <c r="BQ125" s="186">
        <v>96</v>
      </c>
      <c r="BR125" s="213">
        <v>62314.479999999996</v>
      </c>
      <c r="BS125" s="186"/>
      <c r="BT125" s="212"/>
      <c r="BU125" s="186">
        <v>78</v>
      </c>
      <c r="BV125" s="213">
        <v>38574.71</v>
      </c>
      <c r="BW125" s="186"/>
      <c r="BX125" s="212"/>
      <c r="BY125" s="186">
        <v>89</v>
      </c>
      <c r="BZ125" s="213">
        <v>54350.720000000023</v>
      </c>
      <c r="CA125" s="186"/>
      <c r="CB125" s="212"/>
      <c r="CC125" s="186">
        <v>108</v>
      </c>
      <c r="CD125" s="213">
        <v>122376.84000000003</v>
      </c>
      <c r="CE125" s="186"/>
      <c r="CF125" s="212"/>
      <c r="CG125" s="186">
        <v>38</v>
      </c>
      <c r="CH125" s="213">
        <v>21059.73</v>
      </c>
      <c r="CI125" s="186"/>
      <c r="CJ125" s="212"/>
      <c r="CK125" s="186">
        <v>117</v>
      </c>
      <c r="CL125" s="213">
        <v>110327.99999999999</v>
      </c>
      <c r="CM125" s="186"/>
      <c r="CN125" s="212"/>
      <c r="CO125" s="186">
        <v>144</v>
      </c>
      <c r="CP125" s="213">
        <v>152342.40000000002</v>
      </c>
      <c r="CQ125" s="186"/>
      <c r="CR125" s="212"/>
      <c r="CS125" s="186">
        <v>68</v>
      </c>
      <c r="CT125" s="213">
        <v>46957.81</v>
      </c>
      <c r="CU125" s="186"/>
      <c r="CV125" s="212"/>
      <c r="CW125" s="186">
        <v>69</v>
      </c>
      <c r="CX125" s="213">
        <v>53516.920000000013</v>
      </c>
      <c r="CY125" s="186"/>
      <c r="CZ125" s="212"/>
      <c r="DA125" s="186">
        <v>53</v>
      </c>
      <c r="DB125" s="213">
        <v>26466.060000000005</v>
      </c>
      <c r="DC125" s="186"/>
      <c r="DD125" s="212"/>
      <c r="DE125" s="186">
        <v>41</v>
      </c>
      <c r="DF125" s="213">
        <v>15681.99</v>
      </c>
      <c r="DG125" s="186"/>
      <c r="DH125" s="212"/>
      <c r="DI125" s="186">
        <v>39</v>
      </c>
      <c r="DJ125" s="213">
        <v>35259.109999999993</v>
      </c>
      <c r="DK125" s="186"/>
      <c r="DL125" s="212"/>
      <c r="DM125" s="186">
        <v>92</v>
      </c>
      <c r="DN125" s="213">
        <v>82569.75</v>
      </c>
      <c r="DO125" s="186"/>
      <c r="DP125" s="212"/>
      <c r="DQ125" s="186">
        <v>65</v>
      </c>
      <c r="DR125" s="213">
        <v>28949.459999999992</v>
      </c>
      <c r="DS125" s="186"/>
      <c r="DT125" s="212"/>
      <c r="DU125" s="186">
        <v>35</v>
      </c>
      <c r="DV125" s="213">
        <v>18631.310000000001</v>
      </c>
      <c r="DW125" s="186"/>
      <c r="DX125" s="212"/>
      <c r="DY125" s="186">
        <v>33</v>
      </c>
      <c r="DZ125" s="213">
        <v>27877.090000000004</v>
      </c>
      <c r="EA125" s="186"/>
      <c r="EB125" s="212"/>
      <c r="EC125" s="186">
        <v>76</v>
      </c>
      <c r="ED125" s="213">
        <v>42967.529999999984</v>
      </c>
      <c r="EE125" s="186"/>
      <c r="EF125" s="212"/>
      <c r="EG125" s="186">
        <v>50</v>
      </c>
      <c r="EH125" s="213">
        <v>31241.399999999994</v>
      </c>
      <c r="EI125" s="186"/>
      <c r="EJ125" s="212"/>
      <c r="EK125" s="186">
        <v>43</v>
      </c>
      <c r="EL125" s="213">
        <v>35938.629999999997</v>
      </c>
      <c r="EM125" s="420"/>
      <c r="EN125" s="421"/>
      <c r="EO125" s="420">
        <v>64</v>
      </c>
      <c r="EP125" s="422">
        <v>52750.439999999988</v>
      </c>
      <c r="EQ125" s="420"/>
      <c r="ER125" s="421"/>
      <c r="ES125" s="420">
        <v>39</v>
      </c>
      <c r="ET125" s="422">
        <v>17505.030000000006</v>
      </c>
      <c r="EU125" s="420"/>
      <c r="EV125" s="421"/>
      <c r="EW125" s="420">
        <v>27</v>
      </c>
      <c r="EX125" s="422">
        <v>21634.42</v>
      </c>
      <c r="EZ125" s="186">
        <f t="shared" si="213"/>
        <v>0</v>
      </c>
      <c r="FA125" s="212">
        <f t="shared" si="213"/>
        <v>0</v>
      </c>
      <c r="FB125" s="186">
        <f t="shared" si="214"/>
        <v>953</v>
      </c>
      <c r="FC125" s="213">
        <f t="shared" si="214"/>
        <v>916514.79</v>
      </c>
      <c r="FD125" s="179"/>
      <c r="FE125" s="186">
        <f t="shared" si="215"/>
        <v>0</v>
      </c>
      <c r="FF125" s="212">
        <f t="shared" si="215"/>
        <v>0</v>
      </c>
      <c r="FG125" s="186">
        <f t="shared" si="216"/>
        <v>948</v>
      </c>
      <c r="FH125" s="213">
        <f t="shared" si="216"/>
        <v>813642.49</v>
      </c>
      <c r="FI125" s="179"/>
      <c r="FJ125" s="186">
        <f t="shared" si="211"/>
        <v>0</v>
      </c>
      <c r="FK125" s="212">
        <f t="shared" si="212"/>
        <v>0</v>
      </c>
      <c r="FL125" s="186">
        <f t="shared" si="217"/>
        <v>660</v>
      </c>
      <c r="FM125" s="213">
        <f t="shared" si="217"/>
        <v>451849.69</v>
      </c>
    </row>
    <row r="126" spans="1:169" ht="15" outlineLevel="1" x14ac:dyDescent="0.25">
      <c r="B126" s="67" t="s">
        <v>185</v>
      </c>
      <c r="C126" s="186"/>
      <c r="D126" s="212"/>
      <c r="E126" s="186">
        <v>22</v>
      </c>
      <c r="F126" s="213">
        <v>105160.02</v>
      </c>
      <c r="G126" s="186"/>
      <c r="H126" s="212"/>
      <c r="I126" s="186">
        <v>19</v>
      </c>
      <c r="J126" s="213">
        <v>76779.600000000006</v>
      </c>
      <c r="K126" s="186"/>
      <c r="L126" s="212"/>
      <c r="M126" s="186">
        <v>12</v>
      </c>
      <c r="N126" s="213">
        <v>38387</v>
      </c>
      <c r="O126" s="186"/>
      <c r="P126" s="212"/>
      <c r="Q126" s="186">
        <v>16</v>
      </c>
      <c r="R126" s="213">
        <v>95332</v>
      </c>
      <c r="S126" s="186"/>
      <c r="T126" s="212"/>
      <c r="U126" s="186">
        <v>14</v>
      </c>
      <c r="V126" s="213">
        <v>63973</v>
      </c>
      <c r="W126" s="186"/>
      <c r="X126" s="212"/>
      <c r="Y126" s="186">
        <v>11</v>
      </c>
      <c r="Z126" s="213">
        <v>55427.01</v>
      </c>
      <c r="AA126" s="186"/>
      <c r="AB126" s="212"/>
      <c r="AC126" s="186">
        <v>19</v>
      </c>
      <c r="AD126" s="213">
        <v>68983.61</v>
      </c>
      <c r="AE126" s="186"/>
      <c r="AF126" s="212"/>
      <c r="AG126" s="186">
        <v>20</v>
      </c>
      <c r="AH126" s="213">
        <v>82702.44</v>
      </c>
      <c r="AI126" s="186"/>
      <c r="AJ126" s="212"/>
      <c r="AK126" s="186">
        <v>15</v>
      </c>
      <c r="AL126" s="213">
        <v>98772.06</v>
      </c>
      <c r="AM126" s="186"/>
      <c r="AN126" s="212"/>
      <c r="AO126" s="186">
        <v>15</v>
      </c>
      <c r="AP126" s="213">
        <v>93025.53</v>
      </c>
      <c r="AQ126" s="186"/>
      <c r="AR126" s="212"/>
      <c r="AS126" s="186">
        <v>28</v>
      </c>
      <c r="AT126" s="213">
        <v>115851.62</v>
      </c>
      <c r="AU126" s="186"/>
      <c r="AV126" s="212"/>
      <c r="AW126" s="186">
        <v>30</v>
      </c>
      <c r="AX126" s="213">
        <v>134147.16</v>
      </c>
      <c r="AY126" s="186"/>
      <c r="AZ126" s="212"/>
      <c r="BA126" s="186">
        <v>25</v>
      </c>
      <c r="BB126" s="213">
        <v>119679.45999999999</v>
      </c>
      <c r="BC126" s="186"/>
      <c r="BD126" s="212"/>
      <c r="BE126" s="186">
        <v>19</v>
      </c>
      <c r="BF126" s="213">
        <v>38700.230000000003</v>
      </c>
      <c r="BG126" s="186"/>
      <c r="BH126" s="212"/>
      <c r="BI126" s="186">
        <v>17</v>
      </c>
      <c r="BJ126" s="213">
        <v>38340.9</v>
      </c>
      <c r="BK126" s="186"/>
      <c r="BL126" s="212"/>
      <c r="BM126" s="186">
        <v>17</v>
      </c>
      <c r="BN126" s="213">
        <v>53378.31</v>
      </c>
      <c r="BO126" s="186"/>
      <c r="BP126" s="212"/>
      <c r="BQ126" s="186">
        <v>34</v>
      </c>
      <c r="BR126" s="213">
        <v>237931.4</v>
      </c>
      <c r="BS126" s="186"/>
      <c r="BT126" s="212"/>
      <c r="BU126" s="186">
        <v>19</v>
      </c>
      <c r="BV126" s="213">
        <v>167289.60000000001</v>
      </c>
      <c r="BW126" s="186"/>
      <c r="BX126" s="212"/>
      <c r="BY126" s="186">
        <v>20</v>
      </c>
      <c r="BZ126" s="213">
        <v>121485.50999999998</v>
      </c>
      <c r="CA126" s="186"/>
      <c r="CB126" s="212"/>
      <c r="CC126" s="186">
        <v>23</v>
      </c>
      <c r="CD126" s="213">
        <v>83643.899999999994</v>
      </c>
      <c r="CE126" s="186"/>
      <c r="CF126" s="212"/>
      <c r="CG126" s="186">
        <v>21</v>
      </c>
      <c r="CH126" s="213">
        <v>87944.05</v>
      </c>
      <c r="CI126" s="186"/>
      <c r="CJ126" s="212"/>
      <c r="CK126" s="186">
        <v>30</v>
      </c>
      <c r="CL126" s="213">
        <v>109652.46</v>
      </c>
      <c r="CM126" s="186"/>
      <c r="CN126" s="212"/>
      <c r="CO126" s="186">
        <v>40</v>
      </c>
      <c r="CP126" s="213">
        <v>98500.61</v>
      </c>
      <c r="CQ126" s="186"/>
      <c r="CR126" s="212"/>
      <c r="CS126" s="186">
        <v>37</v>
      </c>
      <c r="CT126" s="213">
        <v>92107.459999999992</v>
      </c>
      <c r="CU126" s="186"/>
      <c r="CV126" s="212"/>
      <c r="CW126" s="186">
        <v>42</v>
      </c>
      <c r="CX126" s="213">
        <v>95736.11</v>
      </c>
      <c r="CY126" s="186"/>
      <c r="CZ126" s="212"/>
      <c r="DA126" s="186">
        <v>28</v>
      </c>
      <c r="DB126" s="213">
        <v>58891.15</v>
      </c>
      <c r="DC126" s="186"/>
      <c r="DD126" s="212"/>
      <c r="DE126" s="186">
        <v>26</v>
      </c>
      <c r="DF126" s="213">
        <v>132449.29999999999</v>
      </c>
      <c r="DG126" s="186"/>
      <c r="DH126" s="212"/>
      <c r="DI126" s="186">
        <v>31</v>
      </c>
      <c r="DJ126" s="213">
        <v>177898.3</v>
      </c>
      <c r="DK126" s="186"/>
      <c r="DL126" s="212"/>
      <c r="DM126" s="186">
        <v>35</v>
      </c>
      <c r="DN126" s="213">
        <v>175232.34999999998</v>
      </c>
      <c r="DO126" s="186"/>
      <c r="DP126" s="212"/>
      <c r="DQ126" s="186">
        <v>30</v>
      </c>
      <c r="DR126" s="213">
        <v>104966</v>
      </c>
      <c r="DS126" s="186"/>
      <c r="DT126" s="212"/>
      <c r="DU126" s="186">
        <v>26</v>
      </c>
      <c r="DV126" s="213">
        <v>70259.95</v>
      </c>
      <c r="DW126" s="186"/>
      <c r="DX126" s="212"/>
      <c r="DY126" s="186">
        <v>22</v>
      </c>
      <c r="DZ126" s="213">
        <v>77685</v>
      </c>
      <c r="EA126" s="186"/>
      <c r="EB126" s="212"/>
      <c r="EC126" s="186">
        <v>25</v>
      </c>
      <c r="ED126" s="213">
        <v>76860.700000000012</v>
      </c>
      <c r="EE126" s="186"/>
      <c r="EF126" s="212"/>
      <c r="EG126" s="186">
        <v>23</v>
      </c>
      <c r="EH126" s="213">
        <v>66433.75</v>
      </c>
      <c r="EI126" s="186"/>
      <c r="EJ126" s="212"/>
      <c r="EK126" s="186">
        <v>14</v>
      </c>
      <c r="EL126" s="213">
        <v>48545.38</v>
      </c>
      <c r="EM126" s="420"/>
      <c r="EN126" s="421"/>
      <c r="EO126" s="420">
        <v>18</v>
      </c>
      <c r="EP126" s="422">
        <v>53753.39</v>
      </c>
      <c r="EQ126" s="420"/>
      <c r="ER126" s="421"/>
      <c r="ES126" s="420">
        <v>15</v>
      </c>
      <c r="ET126" s="422">
        <v>50408.86</v>
      </c>
      <c r="EU126" s="420"/>
      <c r="EV126" s="421"/>
      <c r="EW126" s="420">
        <v>15</v>
      </c>
      <c r="EX126" s="422">
        <v>69241.86</v>
      </c>
      <c r="EZ126" s="186">
        <f t="shared" si="213"/>
        <v>0</v>
      </c>
      <c r="FA126" s="212">
        <f t="shared" si="213"/>
        <v>0</v>
      </c>
      <c r="FB126" s="186">
        <f t="shared" si="214"/>
        <v>221</v>
      </c>
      <c r="FC126" s="213">
        <f t="shared" si="214"/>
        <v>1028541.05</v>
      </c>
      <c r="FE126" s="186">
        <f t="shared" si="215"/>
        <v>0</v>
      </c>
      <c r="FF126" s="212">
        <f t="shared" si="215"/>
        <v>0</v>
      </c>
      <c r="FG126" s="186">
        <f t="shared" si="216"/>
        <v>302</v>
      </c>
      <c r="FH126" s="213">
        <f t="shared" si="216"/>
        <v>1248653.8900000001</v>
      </c>
      <c r="FJ126" s="186">
        <f t="shared" si="211"/>
        <v>0</v>
      </c>
      <c r="FK126" s="212">
        <f t="shared" si="212"/>
        <v>0</v>
      </c>
      <c r="FL126" s="186">
        <f t="shared" si="217"/>
        <v>320</v>
      </c>
      <c r="FM126" s="213">
        <f t="shared" si="217"/>
        <v>1138711.3799999997</v>
      </c>
    </row>
    <row r="127" spans="1:169" outlineLevel="1" x14ac:dyDescent="0.2">
      <c r="B127" s="179" t="s">
        <v>186</v>
      </c>
      <c r="C127" s="187">
        <v>2788</v>
      </c>
      <c r="D127" s="214">
        <v>148460925.66000021</v>
      </c>
      <c r="E127" s="187">
        <v>61</v>
      </c>
      <c r="F127" s="215">
        <v>75307.360000000001</v>
      </c>
      <c r="G127" s="187">
        <v>2863</v>
      </c>
      <c r="H127" s="214">
        <v>153717204.54000005</v>
      </c>
      <c r="I127" s="187">
        <v>59</v>
      </c>
      <c r="J127" s="215">
        <v>59141.42</v>
      </c>
      <c r="K127" s="187">
        <v>5129</v>
      </c>
      <c r="L127" s="214">
        <v>233429531.09000009</v>
      </c>
      <c r="M127" s="187">
        <v>98</v>
      </c>
      <c r="N127" s="215">
        <v>125216.18999999999</v>
      </c>
      <c r="O127" s="187">
        <v>5056</v>
      </c>
      <c r="P127" s="214">
        <v>229816736.09000036</v>
      </c>
      <c r="Q127" s="187">
        <v>86</v>
      </c>
      <c r="R127" s="215">
        <v>70227.440000000017</v>
      </c>
      <c r="S127" s="187">
        <v>6162</v>
      </c>
      <c r="T127" s="214">
        <v>215882432.41000012</v>
      </c>
      <c r="U127" s="187">
        <v>159</v>
      </c>
      <c r="V127" s="215">
        <v>93382.709999999977</v>
      </c>
      <c r="W127" s="187">
        <v>6134</v>
      </c>
      <c r="X127" s="214">
        <v>213827110.34000006</v>
      </c>
      <c r="Y127" s="187">
        <v>72</v>
      </c>
      <c r="Z127" s="215">
        <v>87089.36</v>
      </c>
      <c r="AA127" s="187">
        <v>5983</v>
      </c>
      <c r="AB127" s="214">
        <v>213029150.58000025</v>
      </c>
      <c r="AC127" s="187">
        <v>58</v>
      </c>
      <c r="AD127" s="215">
        <v>29187.789999999997</v>
      </c>
      <c r="AE127" s="187">
        <v>6051</v>
      </c>
      <c r="AF127" s="214">
        <v>217328101.65000042</v>
      </c>
      <c r="AG127" s="187">
        <v>54</v>
      </c>
      <c r="AH127" s="215">
        <v>34147.629999999997</v>
      </c>
      <c r="AI127" s="187">
        <v>3570</v>
      </c>
      <c r="AJ127" s="214">
        <v>128952909.88000004</v>
      </c>
      <c r="AK127" s="187">
        <v>53</v>
      </c>
      <c r="AL127" s="215">
        <v>25106.039999999997</v>
      </c>
      <c r="AM127" s="187">
        <v>3526</v>
      </c>
      <c r="AN127" s="214">
        <v>126991147.12000003</v>
      </c>
      <c r="AO127" s="187">
        <v>68</v>
      </c>
      <c r="AP127" s="215">
        <v>68193.83</v>
      </c>
      <c r="AQ127" s="187">
        <v>3734</v>
      </c>
      <c r="AR127" s="214">
        <v>138011690.42000002</v>
      </c>
      <c r="AS127" s="187">
        <v>58</v>
      </c>
      <c r="AT127" s="215">
        <v>51831.960000000006</v>
      </c>
      <c r="AU127" s="187">
        <v>3532</v>
      </c>
      <c r="AV127" s="214">
        <v>132665009.78000014</v>
      </c>
      <c r="AW127" s="187">
        <v>50</v>
      </c>
      <c r="AX127" s="215">
        <v>28248.560000000001</v>
      </c>
      <c r="AY127" s="187">
        <v>2770</v>
      </c>
      <c r="AZ127" s="214">
        <v>118937799.06000005</v>
      </c>
      <c r="BA127" s="187">
        <v>43</v>
      </c>
      <c r="BB127" s="215">
        <v>34684.79</v>
      </c>
      <c r="BC127" s="187">
        <v>2800</v>
      </c>
      <c r="BD127" s="214">
        <v>119478896.73000002</v>
      </c>
      <c r="BE127" s="187">
        <v>57</v>
      </c>
      <c r="BF127" s="215">
        <v>79246.64</v>
      </c>
      <c r="BG127" s="187">
        <v>3360</v>
      </c>
      <c r="BH127" s="214">
        <v>117065021.23999999</v>
      </c>
      <c r="BI127" s="187">
        <v>41</v>
      </c>
      <c r="BJ127" s="215">
        <v>33436.65</v>
      </c>
      <c r="BK127" s="187">
        <v>3020</v>
      </c>
      <c r="BL127" s="214">
        <v>105861462.32999991</v>
      </c>
      <c r="BM127" s="187">
        <v>59</v>
      </c>
      <c r="BN127" s="215">
        <v>69765.17</v>
      </c>
      <c r="BO127" s="187">
        <v>3487</v>
      </c>
      <c r="BP127" s="214">
        <v>115142291.90999979</v>
      </c>
      <c r="BQ127" s="187">
        <v>32</v>
      </c>
      <c r="BR127" s="215">
        <v>116816.12000000001</v>
      </c>
      <c r="BS127" s="187">
        <v>3194</v>
      </c>
      <c r="BT127" s="214">
        <v>112333896.19000006</v>
      </c>
      <c r="BU127" s="187">
        <v>25</v>
      </c>
      <c r="BV127" s="215">
        <v>92638.11</v>
      </c>
      <c r="BW127" s="187">
        <v>3630</v>
      </c>
      <c r="BX127" s="214">
        <v>149146363.76000035</v>
      </c>
      <c r="BY127" s="187">
        <v>69</v>
      </c>
      <c r="BZ127" s="215">
        <v>90798.07</v>
      </c>
      <c r="CA127" s="187">
        <v>3754</v>
      </c>
      <c r="CB127" s="214">
        <v>152503986.54000032</v>
      </c>
      <c r="CC127" s="187">
        <v>93</v>
      </c>
      <c r="CD127" s="215">
        <v>111012.48000000001</v>
      </c>
      <c r="CE127" s="187">
        <v>4792</v>
      </c>
      <c r="CF127" s="214">
        <v>271765594.12000048</v>
      </c>
      <c r="CG127" s="187">
        <v>71</v>
      </c>
      <c r="CH127" s="215">
        <v>173961.84999999998</v>
      </c>
      <c r="CI127" s="187">
        <v>4796</v>
      </c>
      <c r="CJ127" s="214">
        <v>270972773.77000076</v>
      </c>
      <c r="CK127" s="187">
        <v>99</v>
      </c>
      <c r="CL127" s="215">
        <v>170427.97000000003</v>
      </c>
      <c r="CM127" s="187">
        <v>4937</v>
      </c>
      <c r="CN127" s="214">
        <v>278881909.30000079</v>
      </c>
      <c r="CO127" s="187">
        <v>109</v>
      </c>
      <c r="CP127" s="215">
        <v>196900.75</v>
      </c>
      <c r="CQ127" s="187">
        <v>4916</v>
      </c>
      <c r="CR127" s="214">
        <v>277295066.49000067</v>
      </c>
      <c r="CS127" s="187">
        <v>122</v>
      </c>
      <c r="CT127" s="215">
        <v>199137.99000000005</v>
      </c>
      <c r="CU127" s="187">
        <v>4849</v>
      </c>
      <c r="CV127" s="214">
        <v>170269308.17999998</v>
      </c>
      <c r="CW127" s="187">
        <v>115</v>
      </c>
      <c r="CX127" s="215">
        <v>113029.70000000001</v>
      </c>
      <c r="CY127" s="187">
        <v>3583</v>
      </c>
      <c r="CZ127" s="214">
        <v>99688665.310000017</v>
      </c>
      <c r="DA127" s="187">
        <v>63</v>
      </c>
      <c r="DB127" s="215">
        <v>87529.019999999975</v>
      </c>
      <c r="DC127" s="187">
        <v>3320</v>
      </c>
      <c r="DD127" s="214">
        <v>82488076.040000111</v>
      </c>
      <c r="DE127" s="187">
        <v>43</v>
      </c>
      <c r="DF127" s="215">
        <v>67385.09</v>
      </c>
      <c r="DG127" s="187">
        <v>3336</v>
      </c>
      <c r="DH127" s="214">
        <v>83653169.280000106</v>
      </c>
      <c r="DI127" s="187">
        <v>33</v>
      </c>
      <c r="DJ127" s="215">
        <v>51333.02</v>
      </c>
      <c r="DK127" s="187">
        <v>3148</v>
      </c>
      <c r="DL127" s="214">
        <v>67976040.130000144</v>
      </c>
      <c r="DM127" s="187">
        <v>22</v>
      </c>
      <c r="DN127" s="215">
        <v>26273.88</v>
      </c>
      <c r="DO127" s="187">
        <v>3142</v>
      </c>
      <c r="DP127" s="214">
        <v>67861205.350000173</v>
      </c>
      <c r="DQ127" s="187">
        <v>29</v>
      </c>
      <c r="DR127" s="215">
        <v>58850</v>
      </c>
      <c r="DS127" s="187">
        <v>3862</v>
      </c>
      <c r="DT127" s="214">
        <v>112184906.3200001</v>
      </c>
      <c r="DU127" s="187">
        <v>63</v>
      </c>
      <c r="DV127" s="215">
        <v>86985.34</v>
      </c>
      <c r="DW127" s="187">
        <v>3826</v>
      </c>
      <c r="DX127" s="214">
        <v>111166821.18000005</v>
      </c>
      <c r="DY127" s="187">
        <v>85</v>
      </c>
      <c r="DZ127" s="215">
        <v>162459.97999999998</v>
      </c>
      <c r="EA127" s="187">
        <v>3929</v>
      </c>
      <c r="EB127" s="214">
        <v>153000601.19000018</v>
      </c>
      <c r="EC127" s="187">
        <f>SUM(EC128:EC129)</f>
        <v>64</v>
      </c>
      <c r="ED127" s="187">
        <f>SUM(ED128:ED129)</f>
        <v>104913.87999999999</v>
      </c>
      <c r="EE127" s="187">
        <v>3442</v>
      </c>
      <c r="EF127" s="214">
        <v>137651531.94999981</v>
      </c>
      <c r="EG127" s="187">
        <v>44</v>
      </c>
      <c r="EH127" s="215">
        <v>76313.39</v>
      </c>
      <c r="EI127" s="187">
        <v>376</v>
      </c>
      <c r="EJ127" s="214">
        <v>16226617.83</v>
      </c>
      <c r="EK127" s="187">
        <v>24</v>
      </c>
      <c r="EL127" s="215">
        <v>36036.51</v>
      </c>
      <c r="EM127" s="187">
        <v>3722</v>
      </c>
      <c r="EN127" s="214">
        <v>93213075.569999844</v>
      </c>
      <c r="EO127" s="187">
        <v>33</v>
      </c>
      <c r="EP127" s="215">
        <v>34329.30999999999</v>
      </c>
      <c r="EQ127" s="187">
        <v>265</v>
      </c>
      <c r="ER127" s="214">
        <v>9703607.730000006</v>
      </c>
      <c r="ES127" s="187">
        <v>59</v>
      </c>
      <c r="ET127" s="215">
        <v>32818.559999999998</v>
      </c>
      <c r="EU127" s="187">
        <v>3187</v>
      </c>
      <c r="EV127" s="214">
        <v>115051480.93000013</v>
      </c>
      <c r="EW127" s="187">
        <v>50</v>
      </c>
      <c r="EX127" s="215">
        <v>24294.27</v>
      </c>
      <c r="EZ127" s="187">
        <f t="shared" si="213"/>
        <v>4544</v>
      </c>
      <c r="FA127" s="214">
        <f t="shared" si="213"/>
        <v>179342662.46333349</v>
      </c>
      <c r="FB127" s="187">
        <f t="shared" si="214"/>
        <v>876</v>
      </c>
      <c r="FC127" s="215">
        <f t="shared" si="214"/>
        <v>747080.28999999992</v>
      </c>
      <c r="FE127" s="187">
        <f t="shared" si="215"/>
        <v>3788</v>
      </c>
      <c r="FF127" s="214">
        <f t="shared" si="215"/>
        <v>174115421.78666696</v>
      </c>
      <c r="FG127" s="187">
        <f t="shared" si="216"/>
        <v>820</v>
      </c>
      <c r="FH127" s="215">
        <f t="shared" si="216"/>
        <v>1368826.59</v>
      </c>
      <c r="FJ127" s="187">
        <f t="shared" si="211"/>
        <v>4053.5</v>
      </c>
      <c r="FK127" s="214">
        <f t="shared" si="212"/>
        <v>119538001.83300003</v>
      </c>
      <c r="FL127" s="187">
        <f t="shared" si="217"/>
        <v>618</v>
      </c>
      <c r="FM127" s="215">
        <f t="shared" si="217"/>
        <v>905439.11999999988</v>
      </c>
    </row>
    <row r="128" spans="1:169" ht="15" outlineLevel="1" x14ac:dyDescent="0.25">
      <c r="B128" s="67" t="s">
        <v>187</v>
      </c>
      <c r="C128" s="186"/>
      <c r="D128" s="212"/>
      <c r="E128" s="186">
        <v>46</v>
      </c>
      <c r="F128" s="213">
        <v>25810.280000000002</v>
      </c>
      <c r="G128" s="186"/>
      <c r="H128" s="212"/>
      <c r="I128" s="186">
        <v>50</v>
      </c>
      <c r="J128" s="213">
        <v>35862.42</v>
      </c>
      <c r="K128" s="186"/>
      <c r="L128" s="212"/>
      <c r="M128" s="186">
        <v>81</v>
      </c>
      <c r="N128" s="213">
        <v>31782.589999999986</v>
      </c>
      <c r="O128" s="186"/>
      <c r="P128" s="212"/>
      <c r="Q128" s="186">
        <v>79</v>
      </c>
      <c r="R128" s="213">
        <v>54613.440000000017</v>
      </c>
      <c r="S128" s="186"/>
      <c r="T128" s="212"/>
      <c r="U128" s="186">
        <v>154</v>
      </c>
      <c r="V128" s="213">
        <v>85768.709999999977</v>
      </c>
      <c r="W128" s="186"/>
      <c r="X128" s="212"/>
      <c r="Y128" s="186">
        <v>62</v>
      </c>
      <c r="Z128" s="213">
        <v>17806.359999999997</v>
      </c>
      <c r="AA128" s="186"/>
      <c r="AB128" s="212"/>
      <c r="AC128" s="186">
        <v>50</v>
      </c>
      <c r="AD128" s="213">
        <v>8929.7899999999972</v>
      </c>
      <c r="AE128" s="186"/>
      <c r="AF128" s="212"/>
      <c r="AG128" s="186">
        <v>47</v>
      </c>
      <c r="AH128" s="213">
        <v>12339.63</v>
      </c>
      <c r="AI128" s="186"/>
      <c r="AJ128" s="212"/>
      <c r="AK128" s="186">
        <v>50</v>
      </c>
      <c r="AL128" s="213">
        <v>17050.039999999997</v>
      </c>
      <c r="AM128" s="186"/>
      <c r="AN128" s="212"/>
      <c r="AO128" s="186">
        <v>59</v>
      </c>
      <c r="AP128" s="213">
        <v>23444.830000000005</v>
      </c>
      <c r="AQ128" s="186"/>
      <c r="AR128" s="212"/>
      <c r="AS128" s="186">
        <v>51</v>
      </c>
      <c r="AT128" s="213">
        <v>26159.870000000003</v>
      </c>
      <c r="AU128" s="186"/>
      <c r="AV128" s="212"/>
      <c r="AW128" s="186">
        <v>46</v>
      </c>
      <c r="AX128" s="213">
        <v>18414.560000000001</v>
      </c>
      <c r="AY128" s="186"/>
      <c r="AZ128" s="212"/>
      <c r="BA128" s="186">
        <v>39</v>
      </c>
      <c r="BB128" s="213">
        <v>13850.789999999999</v>
      </c>
      <c r="BC128" s="186"/>
      <c r="BD128" s="212"/>
      <c r="BE128" s="186">
        <v>46</v>
      </c>
      <c r="BF128" s="213">
        <v>20657.759999999998</v>
      </c>
      <c r="BG128" s="186"/>
      <c r="BH128" s="212"/>
      <c r="BI128" s="186">
        <v>33</v>
      </c>
      <c r="BJ128" s="213">
        <v>9425.25</v>
      </c>
      <c r="BK128" s="186"/>
      <c r="BL128" s="212"/>
      <c r="BM128" s="186">
        <v>45</v>
      </c>
      <c r="BN128" s="213">
        <v>16494.47</v>
      </c>
      <c r="BO128" s="186"/>
      <c r="BP128" s="212"/>
      <c r="BQ128" s="186">
        <v>15</v>
      </c>
      <c r="BR128" s="213">
        <v>6681.2699999999995</v>
      </c>
      <c r="BS128" s="186"/>
      <c r="BT128" s="212"/>
      <c r="BU128" s="186">
        <v>13</v>
      </c>
      <c r="BV128" s="213">
        <v>4232.4400000000005</v>
      </c>
      <c r="BW128" s="186"/>
      <c r="BX128" s="212"/>
      <c r="BY128" s="186">
        <v>55</v>
      </c>
      <c r="BZ128" s="213">
        <v>26895.449999999997</v>
      </c>
      <c r="CA128" s="186"/>
      <c r="CB128" s="212"/>
      <c r="CC128" s="186">
        <v>82</v>
      </c>
      <c r="CD128" s="213">
        <v>67208.38</v>
      </c>
      <c r="CE128" s="186"/>
      <c r="CF128" s="212"/>
      <c r="CG128" s="186">
        <v>51</v>
      </c>
      <c r="CH128" s="213">
        <v>53434.34</v>
      </c>
      <c r="CI128" s="186"/>
      <c r="CJ128" s="212"/>
      <c r="CK128" s="186">
        <v>77</v>
      </c>
      <c r="CL128" s="213">
        <v>96640.370000000039</v>
      </c>
      <c r="CM128" s="186"/>
      <c r="CN128" s="212"/>
      <c r="CO128" s="186">
        <v>84</v>
      </c>
      <c r="CP128" s="213">
        <v>110000.64000000001</v>
      </c>
      <c r="CQ128" s="186"/>
      <c r="CR128" s="212"/>
      <c r="CS128" s="186">
        <v>105</v>
      </c>
      <c r="CT128" s="213">
        <v>113903.55000000003</v>
      </c>
      <c r="CU128" s="186"/>
      <c r="CV128" s="212"/>
      <c r="CW128" s="186">
        <v>98</v>
      </c>
      <c r="CX128" s="213">
        <v>64939.360000000008</v>
      </c>
      <c r="CY128" s="186"/>
      <c r="CZ128" s="212"/>
      <c r="DA128" s="186">
        <v>46</v>
      </c>
      <c r="DB128" s="213">
        <v>52659.14999999998</v>
      </c>
      <c r="DC128" s="186"/>
      <c r="DD128" s="212"/>
      <c r="DE128" s="186">
        <v>29</v>
      </c>
      <c r="DF128" s="213">
        <v>27759.200000000001</v>
      </c>
      <c r="DG128" s="186"/>
      <c r="DH128" s="212"/>
      <c r="DI128" s="186">
        <v>20</v>
      </c>
      <c r="DJ128" s="213">
        <v>13591.019999999999</v>
      </c>
      <c r="DK128" s="186"/>
      <c r="DL128" s="212"/>
      <c r="DM128" s="186">
        <v>15</v>
      </c>
      <c r="DN128" s="213">
        <v>13793.880000000001</v>
      </c>
      <c r="DO128" s="186"/>
      <c r="DP128" s="212"/>
      <c r="DQ128" s="186">
        <v>15</v>
      </c>
      <c r="DR128" s="213">
        <v>14867.55</v>
      </c>
      <c r="DS128" s="186"/>
      <c r="DT128" s="212"/>
      <c r="DU128" s="186">
        <v>39</v>
      </c>
      <c r="DV128" s="213">
        <v>30958.219999999998</v>
      </c>
      <c r="DW128" s="186"/>
      <c r="DX128" s="212"/>
      <c r="DY128" s="186">
        <v>55</v>
      </c>
      <c r="DZ128" s="213">
        <v>23113.55</v>
      </c>
      <c r="EA128" s="186"/>
      <c r="EB128" s="212"/>
      <c r="EC128" s="186">
        <v>50</v>
      </c>
      <c r="ED128" s="213">
        <v>31765.409999999993</v>
      </c>
      <c r="EE128" s="186"/>
      <c r="EF128" s="212"/>
      <c r="EG128" s="186">
        <v>27</v>
      </c>
      <c r="EH128" s="213">
        <v>11920.839999999998</v>
      </c>
      <c r="EI128" s="186"/>
      <c r="EJ128" s="212"/>
      <c r="EK128" s="186">
        <v>16</v>
      </c>
      <c r="EL128" s="213">
        <v>7878.51</v>
      </c>
      <c r="EM128" s="420"/>
      <c r="EN128" s="421"/>
      <c r="EO128" s="420">
        <v>27</v>
      </c>
      <c r="EP128" s="422">
        <v>17230.699999999997</v>
      </c>
      <c r="EQ128" s="420"/>
      <c r="ER128" s="421"/>
      <c r="ES128" s="420">
        <v>55</v>
      </c>
      <c r="ET128" s="422">
        <v>26318.560000000001</v>
      </c>
      <c r="EU128" s="420"/>
      <c r="EV128" s="421"/>
      <c r="EW128" s="420">
        <v>47</v>
      </c>
      <c r="EX128" s="422">
        <v>20794.27</v>
      </c>
      <c r="EZ128" s="186">
        <f t="shared" si="213"/>
        <v>0</v>
      </c>
      <c r="FA128" s="212">
        <f t="shared" si="213"/>
        <v>0</v>
      </c>
      <c r="FB128" s="186">
        <f t="shared" si="214"/>
        <v>775</v>
      </c>
      <c r="FC128" s="213">
        <f t="shared" si="214"/>
        <v>357982.5199999999</v>
      </c>
      <c r="FD128" s="179"/>
      <c r="FE128" s="186">
        <f t="shared" si="215"/>
        <v>0</v>
      </c>
      <c r="FF128" s="212">
        <f t="shared" si="215"/>
        <v>0</v>
      </c>
      <c r="FG128" s="186">
        <f t="shared" si="216"/>
        <v>645</v>
      </c>
      <c r="FH128" s="213">
        <f t="shared" si="216"/>
        <v>539424.71000000008</v>
      </c>
      <c r="FI128" s="179"/>
      <c r="FJ128" s="186">
        <f t="shared" si="211"/>
        <v>0</v>
      </c>
      <c r="FK128" s="212">
        <f t="shared" si="212"/>
        <v>0</v>
      </c>
      <c r="FL128" s="186">
        <f t="shared" si="217"/>
        <v>437</v>
      </c>
      <c r="FM128" s="213">
        <f t="shared" si="217"/>
        <v>310477.39</v>
      </c>
    </row>
    <row r="129" spans="1:169" ht="15" outlineLevel="1" x14ac:dyDescent="0.25">
      <c r="B129" s="67" t="s">
        <v>188</v>
      </c>
      <c r="C129" s="186"/>
      <c r="D129" s="212"/>
      <c r="E129" s="186">
        <v>15</v>
      </c>
      <c r="F129" s="213">
        <v>49497.08</v>
      </c>
      <c r="G129" s="186"/>
      <c r="H129" s="212"/>
      <c r="I129" s="186">
        <v>9</v>
      </c>
      <c r="J129" s="213">
        <v>23279</v>
      </c>
      <c r="K129" s="186"/>
      <c r="L129" s="212"/>
      <c r="M129" s="186">
        <v>17</v>
      </c>
      <c r="N129" s="213">
        <v>93433.600000000006</v>
      </c>
      <c r="O129" s="186"/>
      <c r="P129" s="212"/>
      <c r="Q129" s="186">
        <v>7</v>
      </c>
      <c r="R129" s="213">
        <v>15614</v>
      </c>
      <c r="S129" s="186"/>
      <c r="T129" s="212"/>
      <c r="U129" s="186">
        <v>5</v>
      </c>
      <c r="V129" s="213">
        <v>7614</v>
      </c>
      <c r="W129" s="186"/>
      <c r="X129" s="212"/>
      <c r="Y129" s="186">
        <v>10</v>
      </c>
      <c r="Z129" s="213">
        <v>69283</v>
      </c>
      <c r="AA129" s="186"/>
      <c r="AB129" s="212"/>
      <c r="AC129" s="186">
        <v>8</v>
      </c>
      <c r="AD129" s="213">
        <v>20258</v>
      </c>
      <c r="AE129" s="186"/>
      <c r="AF129" s="212"/>
      <c r="AG129" s="186">
        <v>7</v>
      </c>
      <c r="AH129" s="213">
        <v>21808</v>
      </c>
      <c r="AI129" s="186"/>
      <c r="AJ129" s="212"/>
      <c r="AK129" s="186">
        <v>3</v>
      </c>
      <c r="AL129" s="213">
        <v>8056</v>
      </c>
      <c r="AM129" s="186"/>
      <c r="AN129" s="212"/>
      <c r="AO129" s="186">
        <v>9</v>
      </c>
      <c r="AP129" s="213">
        <v>44749</v>
      </c>
      <c r="AQ129" s="186"/>
      <c r="AR129" s="212"/>
      <c r="AS129" s="186">
        <v>7</v>
      </c>
      <c r="AT129" s="213">
        <v>25672.09</v>
      </c>
      <c r="AU129" s="186"/>
      <c r="AV129" s="212"/>
      <c r="AW129" s="186">
        <v>4</v>
      </c>
      <c r="AX129" s="213">
        <v>9834</v>
      </c>
      <c r="AY129" s="186"/>
      <c r="AZ129" s="212"/>
      <c r="BA129" s="186">
        <v>4</v>
      </c>
      <c r="BB129" s="213">
        <v>20834</v>
      </c>
      <c r="BC129" s="186"/>
      <c r="BD129" s="212"/>
      <c r="BE129" s="186">
        <v>11</v>
      </c>
      <c r="BF129" s="213">
        <v>58588.880000000005</v>
      </c>
      <c r="BG129" s="186"/>
      <c r="BH129" s="212"/>
      <c r="BI129" s="186">
        <v>8</v>
      </c>
      <c r="BJ129" s="213">
        <v>24011.4</v>
      </c>
      <c r="BK129" s="186"/>
      <c r="BL129" s="212"/>
      <c r="BM129" s="186">
        <v>14</v>
      </c>
      <c r="BN129" s="213">
        <v>53270.7</v>
      </c>
      <c r="BO129" s="186"/>
      <c r="BP129" s="212"/>
      <c r="BQ129" s="186">
        <v>17</v>
      </c>
      <c r="BR129" s="213">
        <v>110134.85</v>
      </c>
      <c r="BS129" s="186"/>
      <c r="BT129" s="212"/>
      <c r="BU129" s="186">
        <v>12</v>
      </c>
      <c r="BV129" s="213">
        <v>88405.67</v>
      </c>
      <c r="BW129" s="186"/>
      <c r="BX129" s="212"/>
      <c r="BY129" s="186">
        <v>14</v>
      </c>
      <c r="BZ129" s="213">
        <v>63902.62</v>
      </c>
      <c r="CA129" s="186"/>
      <c r="CB129" s="212"/>
      <c r="CC129" s="186">
        <v>11</v>
      </c>
      <c r="CD129" s="213">
        <v>43804.1</v>
      </c>
      <c r="CE129" s="186"/>
      <c r="CF129" s="212"/>
      <c r="CG129" s="186">
        <v>20</v>
      </c>
      <c r="CH129" s="213">
        <v>120527.51</v>
      </c>
      <c r="CI129" s="186"/>
      <c r="CJ129" s="212"/>
      <c r="CK129" s="186">
        <v>22</v>
      </c>
      <c r="CL129" s="213">
        <v>73787.600000000006</v>
      </c>
      <c r="CM129" s="186"/>
      <c r="CN129" s="212"/>
      <c r="CO129" s="186">
        <v>25</v>
      </c>
      <c r="CP129" s="213">
        <v>86900.11</v>
      </c>
      <c r="CQ129" s="186"/>
      <c r="CR129" s="212"/>
      <c r="CS129" s="186">
        <v>17</v>
      </c>
      <c r="CT129" s="213">
        <v>85234.44</v>
      </c>
      <c r="CU129" s="186"/>
      <c r="CV129" s="212"/>
      <c r="CW129" s="186">
        <v>17</v>
      </c>
      <c r="CX129" s="213">
        <v>48090.34</v>
      </c>
      <c r="CY129" s="186"/>
      <c r="CZ129" s="212"/>
      <c r="DA129" s="186">
        <v>17</v>
      </c>
      <c r="DB129" s="213">
        <v>34869.869999999995</v>
      </c>
      <c r="DC129" s="186"/>
      <c r="DD129" s="212"/>
      <c r="DE129" s="186">
        <v>14</v>
      </c>
      <c r="DF129" s="213">
        <v>39625.89</v>
      </c>
      <c r="DG129" s="186"/>
      <c r="DH129" s="212"/>
      <c r="DI129" s="186">
        <v>13</v>
      </c>
      <c r="DJ129" s="213">
        <v>37742</v>
      </c>
      <c r="DK129" s="186"/>
      <c r="DL129" s="212"/>
      <c r="DM129" s="186">
        <v>7</v>
      </c>
      <c r="DN129" s="213">
        <v>12480</v>
      </c>
      <c r="DO129" s="186"/>
      <c r="DP129" s="212"/>
      <c r="DQ129" s="186">
        <v>14</v>
      </c>
      <c r="DR129" s="213">
        <v>43982.45</v>
      </c>
      <c r="DS129" s="186"/>
      <c r="DT129" s="212"/>
      <c r="DU129" s="186">
        <v>24</v>
      </c>
      <c r="DV129" s="213">
        <v>56027.119999999995</v>
      </c>
      <c r="DW129" s="186"/>
      <c r="DX129" s="212"/>
      <c r="DY129" s="186">
        <v>30</v>
      </c>
      <c r="DZ129" s="213">
        <v>139346.43</v>
      </c>
      <c r="EA129" s="186"/>
      <c r="EB129" s="212"/>
      <c r="EC129" s="186">
        <v>14</v>
      </c>
      <c r="ED129" s="213">
        <v>73148.47</v>
      </c>
      <c r="EE129" s="186"/>
      <c r="EF129" s="212"/>
      <c r="EG129" s="186">
        <v>17</v>
      </c>
      <c r="EH129" s="213">
        <v>64392.55</v>
      </c>
      <c r="EI129" s="186"/>
      <c r="EJ129" s="212"/>
      <c r="EK129" s="186">
        <v>8</v>
      </c>
      <c r="EL129" s="213">
        <v>28158</v>
      </c>
      <c r="EM129" s="420"/>
      <c r="EN129" s="421"/>
      <c r="EO129" s="420">
        <v>6</v>
      </c>
      <c r="EP129" s="422">
        <v>17098.61</v>
      </c>
      <c r="EQ129" s="420"/>
      <c r="ER129" s="421"/>
      <c r="ES129" s="420">
        <v>4</v>
      </c>
      <c r="ET129" s="422">
        <v>6500</v>
      </c>
      <c r="EU129" s="420"/>
      <c r="EV129" s="421"/>
      <c r="EW129" s="420">
        <v>3</v>
      </c>
      <c r="EX129" s="422">
        <v>3500</v>
      </c>
      <c r="EZ129" s="186">
        <f t="shared" si="213"/>
        <v>0</v>
      </c>
      <c r="FA129" s="212">
        <f t="shared" si="213"/>
        <v>0</v>
      </c>
      <c r="FB129" s="186">
        <f t="shared" si="214"/>
        <v>101</v>
      </c>
      <c r="FC129" s="213">
        <f t="shared" si="214"/>
        <v>389097.77</v>
      </c>
      <c r="FE129" s="186">
        <f t="shared" si="215"/>
        <v>0</v>
      </c>
      <c r="FF129" s="212">
        <f t="shared" si="215"/>
        <v>0</v>
      </c>
      <c r="FG129" s="186">
        <f t="shared" si="216"/>
        <v>175</v>
      </c>
      <c r="FH129" s="213">
        <f t="shared" si="216"/>
        <v>829401.87999999989</v>
      </c>
      <c r="FJ129" s="186">
        <f t="shared" si="211"/>
        <v>0</v>
      </c>
      <c r="FK129" s="212">
        <f t="shared" si="212"/>
        <v>0</v>
      </c>
      <c r="FL129" s="186">
        <f t="shared" si="217"/>
        <v>181</v>
      </c>
      <c r="FM129" s="213">
        <f t="shared" si="217"/>
        <v>594961.73</v>
      </c>
    </row>
    <row r="130" spans="1:169" x14ac:dyDescent="0.2">
      <c r="A130" s="189" t="s">
        <v>197</v>
      </c>
      <c r="B130" s="189"/>
      <c r="C130" s="188">
        <f>+C122+C123+C124+C127</f>
        <v>14693</v>
      </c>
      <c r="D130" s="216">
        <f t="shared" ref="D130:BO130" si="218">+D122+D123+D124+D127</f>
        <v>257056351.85999995</v>
      </c>
      <c r="E130" s="188">
        <f t="shared" si="218"/>
        <v>182</v>
      </c>
      <c r="F130" s="216">
        <f t="shared" si="218"/>
        <v>280270.25</v>
      </c>
      <c r="G130" s="188">
        <f t="shared" si="218"/>
        <v>15375</v>
      </c>
      <c r="H130" s="216">
        <f t="shared" si="218"/>
        <v>259439707.95999965</v>
      </c>
      <c r="I130" s="188">
        <f t="shared" si="218"/>
        <v>150</v>
      </c>
      <c r="J130" s="216">
        <f t="shared" si="218"/>
        <v>222429.65999999997</v>
      </c>
      <c r="K130" s="188">
        <f t="shared" si="218"/>
        <v>17244</v>
      </c>
      <c r="L130" s="216">
        <f t="shared" si="218"/>
        <v>339877696.86999965</v>
      </c>
      <c r="M130" s="188">
        <f t="shared" si="218"/>
        <v>416</v>
      </c>
      <c r="N130" s="216">
        <f t="shared" si="218"/>
        <v>356594.60000000003</v>
      </c>
      <c r="O130" s="188">
        <f t="shared" si="218"/>
        <v>17387</v>
      </c>
      <c r="P130" s="216">
        <f t="shared" si="218"/>
        <v>340129972.62</v>
      </c>
      <c r="Q130" s="188">
        <f t="shared" si="218"/>
        <v>1048</v>
      </c>
      <c r="R130" s="216">
        <f t="shared" si="218"/>
        <v>851247.22999999986</v>
      </c>
      <c r="S130" s="188">
        <f t="shared" si="218"/>
        <v>15111</v>
      </c>
      <c r="T130" s="216">
        <f t="shared" si="218"/>
        <v>311517721.33999991</v>
      </c>
      <c r="U130" s="188">
        <f t="shared" si="218"/>
        <v>1503</v>
      </c>
      <c r="V130" s="216">
        <f t="shared" si="218"/>
        <v>990363.73999999987</v>
      </c>
      <c r="W130" s="188">
        <f t="shared" si="218"/>
        <v>15440</v>
      </c>
      <c r="X130" s="216">
        <f t="shared" si="218"/>
        <v>309153711.43999982</v>
      </c>
      <c r="Y130" s="188">
        <f t="shared" si="218"/>
        <v>648</v>
      </c>
      <c r="Z130" s="216">
        <f t="shared" si="218"/>
        <v>543301.96</v>
      </c>
      <c r="AA130" s="188">
        <f t="shared" si="218"/>
        <v>15498</v>
      </c>
      <c r="AB130" s="216">
        <f t="shared" si="218"/>
        <v>312181756.59000003</v>
      </c>
      <c r="AC130" s="188">
        <f t="shared" si="218"/>
        <v>968</v>
      </c>
      <c r="AD130" s="216">
        <f t="shared" si="218"/>
        <v>850426.14</v>
      </c>
      <c r="AE130" s="188">
        <f t="shared" si="218"/>
        <v>15679</v>
      </c>
      <c r="AF130" s="216">
        <f t="shared" si="218"/>
        <v>314115819.63000023</v>
      </c>
      <c r="AG130" s="188">
        <f t="shared" si="218"/>
        <v>820</v>
      </c>
      <c r="AH130" s="216">
        <f t="shared" si="218"/>
        <v>632112.29999999993</v>
      </c>
      <c r="AI130" s="188">
        <f t="shared" si="218"/>
        <v>7867</v>
      </c>
      <c r="AJ130" s="216">
        <f t="shared" si="218"/>
        <v>170813356.34000003</v>
      </c>
      <c r="AK130" s="188">
        <f t="shared" si="218"/>
        <v>954</v>
      </c>
      <c r="AL130" s="216">
        <f t="shared" si="218"/>
        <v>716178.71</v>
      </c>
      <c r="AM130" s="188">
        <f t="shared" si="218"/>
        <v>8590</v>
      </c>
      <c r="AN130" s="216">
        <f t="shared" si="218"/>
        <v>172839025.84000003</v>
      </c>
      <c r="AO130" s="188">
        <f t="shared" si="218"/>
        <v>971</v>
      </c>
      <c r="AP130" s="216">
        <f t="shared" si="218"/>
        <v>938948.27999999991</v>
      </c>
      <c r="AQ130" s="188">
        <f t="shared" si="218"/>
        <v>8375</v>
      </c>
      <c r="AR130" s="216">
        <f t="shared" si="218"/>
        <v>170868539.67000002</v>
      </c>
      <c r="AS130" s="188">
        <f t="shared" si="218"/>
        <v>1059</v>
      </c>
      <c r="AT130" s="216">
        <f t="shared" si="218"/>
        <v>924180.76000000013</v>
      </c>
      <c r="AU130" s="188">
        <f t="shared" si="218"/>
        <v>8223</v>
      </c>
      <c r="AV130" s="216">
        <f t="shared" si="218"/>
        <v>164521447.09000012</v>
      </c>
      <c r="AW130" s="188">
        <f t="shared" si="218"/>
        <v>1268</v>
      </c>
      <c r="AX130" s="216">
        <f t="shared" si="218"/>
        <v>1058144.5200000003</v>
      </c>
      <c r="AY130" s="188">
        <f t="shared" si="218"/>
        <v>7465</v>
      </c>
      <c r="AZ130" s="216">
        <f t="shared" si="218"/>
        <v>153075500.11000004</v>
      </c>
      <c r="BA130" s="188">
        <f t="shared" si="218"/>
        <v>1579</v>
      </c>
      <c r="BB130" s="216">
        <f t="shared" si="218"/>
        <v>1135706.23</v>
      </c>
      <c r="BC130" s="188">
        <f t="shared" si="218"/>
        <v>7140</v>
      </c>
      <c r="BD130" s="216">
        <f t="shared" si="218"/>
        <v>148858218.91000003</v>
      </c>
      <c r="BE130" s="188">
        <f t="shared" si="218"/>
        <v>819</v>
      </c>
      <c r="BF130" s="216">
        <f t="shared" si="218"/>
        <v>664913.20000000007</v>
      </c>
      <c r="BG130" s="188">
        <f t="shared" si="218"/>
        <v>7965</v>
      </c>
      <c r="BH130" s="216">
        <f t="shared" si="218"/>
        <v>148017631.67999998</v>
      </c>
      <c r="BI130" s="188">
        <f t="shared" si="218"/>
        <v>922</v>
      </c>
      <c r="BJ130" s="216">
        <f t="shared" si="218"/>
        <v>662023.13</v>
      </c>
      <c r="BK130" s="188">
        <f t="shared" si="218"/>
        <v>9228</v>
      </c>
      <c r="BL130" s="216">
        <f t="shared" si="218"/>
        <v>145211303.98999986</v>
      </c>
      <c r="BM130" s="188">
        <f t="shared" si="218"/>
        <v>978</v>
      </c>
      <c r="BN130" s="216">
        <f t="shared" si="218"/>
        <v>807268.70000000007</v>
      </c>
      <c r="BO130" s="188">
        <f t="shared" si="218"/>
        <v>10095</v>
      </c>
      <c r="BP130" s="216">
        <f t="shared" ref="BP130:EA130" si="219">+BP122+BP123+BP124+BP127</f>
        <v>162821559.72999978</v>
      </c>
      <c r="BQ130" s="188">
        <f t="shared" si="219"/>
        <v>1033</v>
      </c>
      <c r="BR130" s="216">
        <f t="shared" si="219"/>
        <v>1042239.5599999998</v>
      </c>
      <c r="BS130" s="188">
        <f t="shared" si="219"/>
        <v>9577</v>
      </c>
      <c r="BT130" s="216">
        <f t="shared" si="219"/>
        <v>150931705.10000008</v>
      </c>
      <c r="BU130" s="188">
        <f t="shared" si="219"/>
        <v>937</v>
      </c>
      <c r="BV130" s="216">
        <f t="shared" si="219"/>
        <v>874517.07000000018</v>
      </c>
      <c r="BW130" s="188">
        <f t="shared" si="219"/>
        <v>9325</v>
      </c>
      <c r="BX130" s="216">
        <f t="shared" si="219"/>
        <v>185739096.37000036</v>
      </c>
      <c r="BY130" s="188">
        <f t="shared" si="219"/>
        <v>873</v>
      </c>
      <c r="BZ130" s="216">
        <f t="shared" si="219"/>
        <v>778524.05</v>
      </c>
      <c r="CA130" s="188">
        <f t="shared" si="219"/>
        <v>17780</v>
      </c>
      <c r="CB130" s="216">
        <f t="shared" si="219"/>
        <v>228393242.69000027</v>
      </c>
      <c r="CC130" s="188">
        <f t="shared" si="219"/>
        <v>762</v>
      </c>
      <c r="CD130" s="216">
        <f t="shared" si="219"/>
        <v>795535.56</v>
      </c>
      <c r="CE130" s="188">
        <f t="shared" si="219"/>
        <v>16153</v>
      </c>
      <c r="CF130" s="216">
        <f t="shared" si="219"/>
        <v>324921278.92000031</v>
      </c>
      <c r="CG130" s="188">
        <f t="shared" si="219"/>
        <v>684</v>
      </c>
      <c r="CH130" s="216">
        <f t="shared" si="219"/>
        <v>701083.80999999994</v>
      </c>
      <c r="CI130" s="188">
        <f t="shared" si="219"/>
        <v>17139</v>
      </c>
      <c r="CJ130" s="216">
        <f t="shared" si="219"/>
        <v>339433496.95000052</v>
      </c>
      <c r="CK130" s="188">
        <f t="shared" si="219"/>
        <v>737</v>
      </c>
      <c r="CL130" s="216">
        <f t="shared" si="219"/>
        <v>798952.75</v>
      </c>
      <c r="CM130" s="188">
        <f t="shared" si="219"/>
        <v>19760</v>
      </c>
      <c r="CN130" s="216">
        <f t="shared" si="219"/>
        <v>356698152.24000043</v>
      </c>
      <c r="CO130" s="188">
        <f t="shared" si="219"/>
        <v>1323</v>
      </c>
      <c r="CP130" s="216">
        <f t="shared" si="219"/>
        <v>1091260.3699999999</v>
      </c>
      <c r="CQ130" s="188">
        <f t="shared" si="219"/>
        <v>20389</v>
      </c>
      <c r="CR130" s="216">
        <f t="shared" si="219"/>
        <v>350495628.88000023</v>
      </c>
      <c r="CS130" s="188">
        <f t="shared" si="219"/>
        <v>1149</v>
      </c>
      <c r="CT130" s="216">
        <f t="shared" si="219"/>
        <v>932130.53</v>
      </c>
      <c r="CU130" s="188">
        <f t="shared" si="219"/>
        <v>23570</v>
      </c>
      <c r="CV130" s="216">
        <f t="shared" si="219"/>
        <v>256820275.28999996</v>
      </c>
      <c r="CW130" s="188">
        <f t="shared" si="219"/>
        <v>1257</v>
      </c>
      <c r="CX130" s="216">
        <f t="shared" si="219"/>
        <v>930040.58000000007</v>
      </c>
      <c r="CY130" s="188">
        <f t="shared" si="219"/>
        <v>24090</v>
      </c>
      <c r="CZ130" s="216">
        <f t="shared" si="219"/>
        <v>190574438.72999999</v>
      </c>
      <c r="DA130" s="188">
        <f t="shared" si="219"/>
        <v>1188</v>
      </c>
      <c r="DB130" s="216">
        <f t="shared" si="219"/>
        <v>809757.25999999989</v>
      </c>
      <c r="DC130" s="188">
        <f t="shared" si="219"/>
        <v>22486</v>
      </c>
      <c r="DD130" s="216">
        <f t="shared" si="219"/>
        <v>172833510.01000008</v>
      </c>
      <c r="DE130" s="188">
        <f t="shared" si="219"/>
        <v>1318</v>
      </c>
      <c r="DF130" s="216">
        <f t="shared" si="219"/>
        <v>984904.64</v>
      </c>
      <c r="DG130" s="188">
        <f t="shared" si="219"/>
        <v>20856</v>
      </c>
      <c r="DH130" s="216">
        <f t="shared" si="219"/>
        <v>156451717.2400001</v>
      </c>
      <c r="DI130" s="188">
        <f t="shared" si="219"/>
        <v>544</v>
      </c>
      <c r="DJ130" s="216">
        <f t="shared" si="219"/>
        <v>635558.02999999991</v>
      </c>
      <c r="DK130" s="188">
        <f t="shared" si="219"/>
        <v>22087</v>
      </c>
      <c r="DL130" s="216">
        <f t="shared" si="219"/>
        <v>156730137.05000019</v>
      </c>
      <c r="DM130" s="188">
        <f t="shared" si="219"/>
        <v>268</v>
      </c>
      <c r="DN130" s="216">
        <f t="shared" si="219"/>
        <v>408084.27999999997</v>
      </c>
      <c r="DO130" s="188">
        <f t="shared" si="219"/>
        <v>3423</v>
      </c>
      <c r="DP130" s="216">
        <f t="shared" si="219"/>
        <v>79221959.370000169</v>
      </c>
      <c r="DQ130" s="188">
        <f t="shared" si="219"/>
        <v>125</v>
      </c>
      <c r="DR130" s="216">
        <f t="shared" si="219"/>
        <v>193085.46</v>
      </c>
      <c r="DS130" s="188">
        <f t="shared" si="219"/>
        <v>3994</v>
      </c>
      <c r="DT130" s="216">
        <f t="shared" si="219"/>
        <v>117784833.9600001</v>
      </c>
      <c r="DU130" s="188">
        <f t="shared" si="219"/>
        <v>124</v>
      </c>
      <c r="DV130" s="216">
        <f t="shared" si="219"/>
        <v>175876.59999999998</v>
      </c>
      <c r="DW130" s="188">
        <f t="shared" si="219"/>
        <v>3930</v>
      </c>
      <c r="DX130" s="216">
        <f t="shared" si="219"/>
        <v>115417622.08000006</v>
      </c>
      <c r="DY130" s="188">
        <f t="shared" si="219"/>
        <v>140</v>
      </c>
      <c r="DZ130" s="216">
        <f t="shared" si="219"/>
        <v>268022.06999999995</v>
      </c>
      <c r="EA130" s="188">
        <f t="shared" si="219"/>
        <v>4206</v>
      </c>
      <c r="EB130" s="216">
        <f t="shared" ref="EB130:ET130" si="220">+EB122+EB123+EB124+EB127</f>
        <v>165846768.67000017</v>
      </c>
      <c r="EC130" s="188">
        <f t="shared" si="220"/>
        <v>165</v>
      </c>
      <c r="ED130" s="216">
        <f t="shared" si="220"/>
        <v>224742.11</v>
      </c>
      <c r="EE130" s="188">
        <f t="shared" si="220"/>
        <v>3667</v>
      </c>
      <c r="EF130" s="216">
        <f t="shared" si="220"/>
        <v>148962315.59999982</v>
      </c>
      <c r="EG130" s="188">
        <f t="shared" si="220"/>
        <v>117</v>
      </c>
      <c r="EH130" s="216">
        <f t="shared" si="220"/>
        <v>173988.53999999998</v>
      </c>
      <c r="EI130" s="188">
        <f t="shared" si="220"/>
        <v>594</v>
      </c>
      <c r="EJ130" s="216">
        <f t="shared" si="220"/>
        <v>28486032.630000003</v>
      </c>
      <c r="EK130" s="188">
        <f t="shared" si="220"/>
        <v>81</v>
      </c>
      <c r="EL130" s="216">
        <f t="shared" si="220"/>
        <v>120520.51999999999</v>
      </c>
      <c r="EM130" s="188">
        <f t="shared" si="220"/>
        <v>3937</v>
      </c>
      <c r="EN130" s="216">
        <f t="shared" si="220"/>
        <v>105247550.40999985</v>
      </c>
      <c r="EO130" s="188">
        <f t="shared" si="220"/>
        <v>115</v>
      </c>
      <c r="EP130" s="216">
        <f t="shared" si="220"/>
        <v>140833.13999999998</v>
      </c>
      <c r="EQ130" s="188">
        <f t="shared" si="220"/>
        <v>472</v>
      </c>
      <c r="ER130" s="216">
        <f t="shared" si="220"/>
        <v>20032407.340000004</v>
      </c>
      <c r="ES130" s="188">
        <f t="shared" si="220"/>
        <v>113</v>
      </c>
      <c r="ET130" s="216">
        <f t="shared" si="220"/>
        <v>100732.45000000001</v>
      </c>
      <c r="EU130" s="188">
        <f t="shared" ref="EU130:EX130" si="221">+EU122+EU123+EU124+EU127</f>
        <v>3303</v>
      </c>
      <c r="EV130" s="216">
        <f t="shared" si="221"/>
        <v>120394405.93000013</v>
      </c>
      <c r="EW130" s="188">
        <f t="shared" si="221"/>
        <v>92</v>
      </c>
      <c r="EX130" s="216">
        <f t="shared" si="221"/>
        <v>115170.55</v>
      </c>
      <c r="EZ130" s="188">
        <f>SUM(EZ122,EZ123,EZ124,EZ127)</f>
        <v>13290.166666666666</v>
      </c>
      <c r="FA130" s="216">
        <f>SUM(FA122,FA123,FA124,FA127)</f>
        <v>260209592.27083331</v>
      </c>
      <c r="FB130" s="188">
        <f>SUM(FB122,FB123,FB124,FB127)</f>
        <v>9987</v>
      </c>
      <c r="FC130" s="216">
        <f>SUM(FC122,FC123,FC124,FC127)</f>
        <v>8364198.1500000004</v>
      </c>
      <c r="FE130" s="188">
        <f>SUM(FE122,FE123,FE124,FE127)</f>
        <v>12668</v>
      </c>
      <c r="FF130" s="216">
        <f>SUM(FF122,FF123,FF124,FF127)</f>
        <v>224549734.63083351</v>
      </c>
      <c r="FG130" s="188">
        <f>SUM(FG122,FG123,FG124,FG127)</f>
        <v>11796</v>
      </c>
      <c r="FH130" s="216">
        <f>SUM(FH122,FH123,FH124,FH127)</f>
        <v>10284154.959999999</v>
      </c>
      <c r="FJ130" s="188">
        <f>SUM(FJ122,FJ123,FJ124,FJ127)</f>
        <v>13683.999999999998</v>
      </c>
      <c r="FK130" s="216">
        <f>SUM(FK122,FK123,FK124,FK127)</f>
        <v>169437716.10400003</v>
      </c>
      <c r="FL130" s="188">
        <f>SUM(FL122,FL123,FL124,FL127)</f>
        <v>5442</v>
      </c>
      <c r="FM130" s="216">
        <f>SUM(FM122,FM123,FM124,FM127)</f>
        <v>5065413.2299999995</v>
      </c>
    </row>
    <row r="131" spans="1:169" ht="15" outlineLevel="1" x14ac:dyDescent="0.25">
      <c r="A131" s="67" t="s">
        <v>60</v>
      </c>
      <c r="B131" s="67" t="s">
        <v>50</v>
      </c>
      <c r="C131" s="186">
        <v>2428</v>
      </c>
      <c r="D131" s="212">
        <v>9486615.7699999996</v>
      </c>
      <c r="E131" s="186">
        <v>1154</v>
      </c>
      <c r="F131" s="213">
        <v>845354.4800000001</v>
      </c>
      <c r="G131" s="186">
        <v>2036</v>
      </c>
      <c r="H131" s="212">
        <v>7007085.3600000003</v>
      </c>
      <c r="I131" s="186">
        <v>987</v>
      </c>
      <c r="J131" s="213">
        <v>726075.84000000008</v>
      </c>
      <c r="K131" s="186">
        <v>2268</v>
      </c>
      <c r="L131" s="212">
        <v>7776325.719999996</v>
      </c>
      <c r="M131" s="186">
        <v>962</v>
      </c>
      <c r="N131" s="213">
        <v>816840.91999999981</v>
      </c>
      <c r="O131" s="186">
        <v>1416</v>
      </c>
      <c r="P131" s="212">
        <v>4411408.4000000022</v>
      </c>
      <c r="Q131" s="186">
        <v>723</v>
      </c>
      <c r="R131" s="213">
        <v>544396.61</v>
      </c>
      <c r="S131" s="186">
        <v>1413</v>
      </c>
      <c r="T131" s="212">
        <v>4539858.4399999976</v>
      </c>
      <c r="U131" s="186">
        <v>931</v>
      </c>
      <c r="V131" s="213">
        <v>645552.63</v>
      </c>
      <c r="W131" s="186">
        <v>1257</v>
      </c>
      <c r="X131" s="212">
        <v>4134894.15</v>
      </c>
      <c r="Y131" s="186">
        <v>859</v>
      </c>
      <c r="Z131" s="213">
        <v>603482.81999999983</v>
      </c>
      <c r="AA131" s="186">
        <v>1078</v>
      </c>
      <c r="AB131" s="212">
        <v>3164318.5600000019</v>
      </c>
      <c r="AC131" s="186">
        <v>612</v>
      </c>
      <c r="AD131" s="213">
        <v>476092.31999999995</v>
      </c>
      <c r="AE131" s="186">
        <v>773</v>
      </c>
      <c r="AF131" s="212">
        <v>2315906.54</v>
      </c>
      <c r="AG131" s="186">
        <v>586</v>
      </c>
      <c r="AH131" s="213">
        <v>443318.11000000004</v>
      </c>
      <c r="AI131" s="186">
        <v>561</v>
      </c>
      <c r="AJ131" s="212">
        <v>1987441.7099999993</v>
      </c>
      <c r="AK131" s="186">
        <v>353</v>
      </c>
      <c r="AL131" s="213">
        <v>241178.23999999999</v>
      </c>
      <c r="AM131" s="186">
        <v>774</v>
      </c>
      <c r="AN131" s="212">
        <v>2894159.0900000017</v>
      </c>
      <c r="AO131" s="186">
        <v>336</v>
      </c>
      <c r="AP131" s="213">
        <v>228541.38999999998</v>
      </c>
      <c r="AQ131" s="186">
        <v>1543</v>
      </c>
      <c r="AR131" s="212">
        <v>5885562.5300000012</v>
      </c>
      <c r="AS131" s="186">
        <v>297</v>
      </c>
      <c r="AT131" s="213">
        <v>214562.34</v>
      </c>
      <c r="AU131" s="186">
        <v>1566</v>
      </c>
      <c r="AV131" s="212">
        <v>5953178.5900000026</v>
      </c>
      <c r="AW131" s="186">
        <v>287</v>
      </c>
      <c r="AX131" s="213">
        <v>221901.61000000002</v>
      </c>
      <c r="AY131" s="186">
        <v>1690</v>
      </c>
      <c r="AZ131" s="212">
        <v>6401426.8000000026</v>
      </c>
      <c r="BA131" s="186">
        <v>418</v>
      </c>
      <c r="BB131" s="213">
        <v>270243.13</v>
      </c>
      <c r="BC131" s="186">
        <v>1493</v>
      </c>
      <c r="BD131" s="212">
        <v>5578134.4800000014</v>
      </c>
      <c r="BE131" s="186">
        <v>49</v>
      </c>
      <c r="BF131" s="213">
        <v>62362.32</v>
      </c>
      <c r="BG131" s="186">
        <v>1994</v>
      </c>
      <c r="BH131" s="212">
        <v>7619057.9400000051</v>
      </c>
      <c r="BI131" s="186">
        <v>40</v>
      </c>
      <c r="BJ131" s="213">
        <v>66507</v>
      </c>
      <c r="BK131" s="186">
        <v>2224</v>
      </c>
      <c r="BL131" s="212">
        <v>8524291.8300000075</v>
      </c>
      <c r="BM131" s="186">
        <v>36</v>
      </c>
      <c r="BN131" s="213">
        <v>54547</v>
      </c>
      <c r="BO131" s="186">
        <v>2462</v>
      </c>
      <c r="BP131" s="212">
        <v>9304705.1800000165</v>
      </c>
      <c r="BQ131" s="186">
        <v>44</v>
      </c>
      <c r="BR131" s="213">
        <v>68743.73</v>
      </c>
      <c r="BS131" s="186">
        <v>2625</v>
      </c>
      <c r="BT131" s="212">
        <v>10019112.929999979</v>
      </c>
      <c r="BU131" s="186">
        <v>30</v>
      </c>
      <c r="BV131" s="213">
        <v>45461.01</v>
      </c>
      <c r="BW131" s="186">
        <v>2902</v>
      </c>
      <c r="BX131" s="212">
        <v>10976782.329999954</v>
      </c>
      <c r="BY131" s="186">
        <v>36</v>
      </c>
      <c r="BZ131" s="213">
        <v>51149.21</v>
      </c>
      <c r="CA131" s="186">
        <v>1559</v>
      </c>
      <c r="CB131" s="212">
        <v>5875187.9400000069</v>
      </c>
      <c r="CC131" s="186">
        <v>39</v>
      </c>
      <c r="CD131" s="213">
        <v>64854.35</v>
      </c>
      <c r="CE131" s="186">
        <v>1427</v>
      </c>
      <c r="CF131" s="212">
        <v>5287154.320000004</v>
      </c>
      <c r="CG131" s="186">
        <v>39</v>
      </c>
      <c r="CH131" s="213">
        <v>53062.5</v>
      </c>
      <c r="CI131" s="186">
        <v>1883</v>
      </c>
      <c r="CJ131" s="212">
        <v>6964391.8199999882</v>
      </c>
      <c r="CK131" s="186">
        <v>44</v>
      </c>
      <c r="CL131" s="213">
        <v>67350.14</v>
      </c>
      <c r="CM131" s="186">
        <v>1796</v>
      </c>
      <c r="CN131" s="212">
        <v>6688426.5699999863</v>
      </c>
      <c r="CO131" s="186">
        <v>50</v>
      </c>
      <c r="CP131" s="213">
        <v>61876.61</v>
      </c>
      <c r="CQ131" s="186">
        <v>2069</v>
      </c>
      <c r="CR131" s="212">
        <v>8053720.0799999926</v>
      </c>
      <c r="CS131" s="186">
        <v>48</v>
      </c>
      <c r="CT131" s="213">
        <v>70336.87</v>
      </c>
      <c r="CU131" s="186">
        <v>2609</v>
      </c>
      <c r="CV131" s="212">
        <v>10099177.85</v>
      </c>
      <c r="CW131" s="186">
        <v>78</v>
      </c>
      <c r="CX131" s="213">
        <v>103832.89</v>
      </c>
      <c r="CY131" s="186">
        <v>2678</v>
      </c>
      <c r="CZ131" s="212">
        <v>10305417.779999999</v>
      </c>
      <c r="DA131" s="186">
        <v>69</v>
      </c>
      <c r="DB131" s="213">
        <v>92226.11</v>
      </c>
      <c r="DC131" s="186">
        <v>2674</v>
      </c>
      <c r="DD131" s="212">
        <v>10280820</v>
      </c>
      <c r="DE131" s="186">
        <v>70</v>
      </c>
      <c r="DF131" s="213">
        <v>96931.66</v>
      </c>
      <c r="DG131" s="186">
        <v>2551</v>
      </c>
      <c r="DH131" s="212">
        <v>9547617.3599999994</v>
      </c>
      <c r="DI131" s="186">
        <v>217</v>
      </c>
      <c r="DJ131" s="213">
        <v>140699.18</v>
      </c>
      <c r="DK131" s="186">
        <v>2691</v>
      </c>
      <c r="DL131" s="212">
        <v>10293422</v>
      </c>
      <c r="DM131" s="186">
        <v>235</v>
      </c>
      <c r="DN131" s="213">
        <v>209727.49999999997</v>
      </c>
      <c r="DO131" s="186">
        <v>2708</v>
      </c>
      <c r="DP131" s="212">
        <v>10459137.110000003</v>
      </c>
      <c r="DQ131" s="186">
        <v>98</v>
      </c>
      <c r="DR131" s="213">
        <v>99575</v>
      </c>
      <c r="DS131" s="186">
        <v>966</v>
      </c>
      <c r="DT131" s="212">
        <v>3638012.3499999996</v>
      </c>
      <c r="DU131" s="186">
        <v>58</v>
      </c>
      <c r="DV131" s="213">
        <v>96838.5</v>
      </c>
      <c r="DW131" s="186">
        <v>834</v>
      </c>
      <c r="DX131" s="212">
        <v>3398978.4099999997</v>
      </c>
      <c r="DY131" s="186">
        <v>47</v>
      </c>
      <c r="DZ131" s="213">
        <v>41756.479999999996</v>
      </c>
      <c r="EA131" s="186">
        <v>322</v>
      </c>
      <c r="EB131" s="212">
        <v>1437114.2199999995</v>
      </c>
      <c r="EC131" s="186">
        <v>73</v>
      </c>
      <c r="ED131" s="213">
        <v>82230</v>
      </c>
      <c r="EE131" s="186">
        <v>14758</v>
      </c>
      <c r="EF131" s="212">
        <v>58013079.430000037</v>
      </c>
      <c r="EG131" s="186">
        <v>61</v>
      </c>
      <c r="EH131" s="213">
        <v>83900.99</v>
      </c>
      <c r="EI131" s="186">
        <v>14867</v>
      </c>
      <c r="EJ131" s="212">
        <v>58240447.690000199</v>
      </c>
      <c r="EK131" s="186">
        <v>41</v>
      </c>
      <c r="EL131" s="213">
        <v>63276.87</v>
      </c>
      <c r="EM131" s="420">
        <v>15372</v>
      </c>
      <c r="EN131" s="421">
        <v>60536745.740000278</v>
      </c>
      <c r="EO131" s="420">
        <v>32</v>
      </c>
      <c r="EP131" s="422">
        <v>34292.57</v>
      </c>
      <c r="EQ131" s="420">
        <v>14914</v>
      </c>
      <c r="ER131" s="421">
        <v>59101002.690000303</v>
      </c>
      <c r="ES131" s="420">
        <v>38</v>
      </c>
      <c r="ET131" s="422">
        <v>62717.33</v>
      </c>
      <c r="EU131" s="420">
        <v>15923</v>
      </c>
      <c r="EV131" s="421">
        <v>62918996.710000187</v>
      </c>
      <c r="EW131" s="420">
        <v>33</v>
      </c>
      <c r="EX131" s="422">
        <v>47811.360000000001</v>
      </c>
      <c r="EZ131" s="186">
        <f>SUM(C131,G131,K131,O131,S131,W131,AA131,AE131,AI131,AM131,AQ131,AU131)/12</f>
        <v>1426.0833333333333</v>
      </c>
      <c r="FA131" s="212">
        <f>SUM(D131,H131,L131,P131,T131,X131,AB131,AF131,AJ131,AN131,AR131,AV131)/12</f>
        <v>4963062.9050000003</v>
      </c>
      <c r="FB131" s="186">
        <f>SUM(E131,I131,M131,Q131,U131,Y131,AC131,AG131,AK131,AO131,AS131,AW131)</f>
        <v>8087</v>
      </c>
      <c r="FC131" s="213">
        <f>SUM(F131,J131,N131,R131,V131,Z131,AD131,AH131,AL131,AP131,AT131,AX131)</f>
        <v>6007297.3100000005</v>
      </c>
      <c r="FE131" s="186">
        <f>SUM(AY131,BC131,BG131,BK131,BO131,BS131,BW131,CA131,CE131,CI131,CM131,CQ131)/12</f>
        <v>2010.3333333333333</v>
      </c>
      <c r="FF131" s="212">
        <f>SUM(AZ131,BD131,BH131,BL131,BP131,BT131,BX131,CB131,CF131,CJ131,CN131,CR131)/12</f>
        <v>7607699.3516666628</v>
      </c>
      <c r="FG131" s="186">
        <f>SUM(BA131,BE131,BI131,BM131,BQ131,BU131,BY131,CC131,CG131,CK131,CO131,CS131)</f>
        <v>873</v>
      </c>
      <c r="FH131" s="213">
        <f>SUM(BB131,BF131,BJ131,BN131,BR131,BV131,BZ131,CD131,CH131,CL131,CP131,CT131)</f>
        <v>936493.86999999988</v>
      </c>
      <c r="FJ131" s="186">
        <f t="shared" ref="FJ131:FJ138" si="222">SUM(CU131,CY131,DC131,DG131,DK131,DO131,DS131,DW131,EA131,EE131,EI131,EM131)/10</f>
        <v>6303</v>
      </c>
      <c r="FK131" s="212">
        <f t="shared" ref="FK131:FK138" si="223">SUM(CV131,CZ131,DD131,DH131,DL131,DP131,DT131,DX131,EB131,EF131,EJ131,EN131)/10</f>
        <v>24624996.994000051</v>
      </c>
      <c r="FL131" s="186">
        <f>SUM(CW131,DA131,DE131,DI131,DM131,DQ131,DU131,DY131,EC131,EG131,EK131,EO131)</f>
        <v>1079</v>
      </c>
      <c r="FM131" s="213">
        <f>SUM(CX131,DB131,DF131,DJ131,DN131,DR131,DV131,DZ131,ED131,EH131,EL131,EP131)</f>
        <v>1145287.75</v>
      </c>
    </row>
    <row r="132" spans="1:169" ht="15" outlineLevel="1" x14ac:dyDescent="0.25">
      <c r="B132" s="67" t="s">
        <v>51</v>
      </c>
      <c r="C132" s="186"/>
      <c r="D132" s="212"/>
      <c r="E132" s="186"/>
      <c r="F132" s="213"/>
      <c r="G132" s="186"/>
      <c r="H132" s="212"/>
      <c r="I132" s="186"/>
      <c r="J132" s="213"/>
      <c r="K132" s="186"/>
      <c r="L132" s="212"/>
      <c r="M132" s="186"/>
      <c r="N132" s="213"/>
      <c r="O132" s="186">
        <v>1</v>
      </c>
      <c r="P132" s="212">
        <v>3224.62</v>
      </c>
      <c r="Q132" s="186"/>
      <c r="R132" s="213"/>
      <c r="S132" s="186"/>
      <c r="T132" s="212"/>
      <c r="U132" s="186"/>
      <c r="V132" s="213"/>
      <c r="W132" s="186"/>
      <c r="X132" s="212"/>
      <c r="Y132" s="186"/>
      <c r="Z132" s="213"/>
      <c r="AA132" s="186"/>
      <c r="AB132" s="212"/>
      <c r="AC132" s="186"/>
      <c r="AD132" s="213"/>
      <c r="AE132" s="186"/>
      <c r="AF132" s="212"/>
      <c r="AG132" s="186"/>
      <c r="AH132" s="213"/>
      <c r="AI132" s="186"/>
      <c r="AJ132" s="212"/>
      <c r="AK132" s="186"/>
      <c r="AL132" s="213"/>
      <c r="AM132" s="186"/>
      <c r="AN132" s="212"/>
      <c r="AO132" s="186"/>
      <c r="AP132" s="213"/>
      <c r="AQ132" s="186"/>
      <c r="AR132" s="212"/>
      <c r="AS132" s="186"/>
      <c r="AT132" s="213"/>
      <c r="AU132" s="186"/>
      <c r="AV132" s="212"/>
      <c r="AW132" s="186"/>
      <c r="AX132" s="213"/>
      <c r="AY132" s="186"/>
      <c r="AZ132" s="212"/>
      <c r="BA132" s="186"/>
      <c r="BB132" s="213"/>
      <c r="BC132" s="186"/>
      <c r="BD132" s="212"/>
      <c r="BE132" s="186"/>
      <c r="BF132" s="213"/>
      <c r="BG132" s="186"/>
      <c r="BH132" s="212"/>
      <c r="BI132" s="186"/>
      <c r="BJ132" s="213"/>
      <c r="BK132" s="186"/>
      <c r="BL132" s="212"/>
      <c r="BM132" s="186"/>
      <c r="BN132" s="213"/>
      <c r="BO132" s="186"/>
      <c r="BP132" s="212"/>
      <c r="BQ132" s="186"/>
      <c r="BR132" s="213"/>
      <c r="BS132" s="186"/>
      <c r="BT132" s="212"/>
      <c r="BU132" s="186"/>
      <c r="BV132" s="213"/>
      <c r="BW132" s="186"/>
      <c r="BX132" s="212"/>
      <c r="BY132" s="186"/>
      <c r="BZ132" s="213"/>
      <c r="CA132" s="186"/>
      <c r="CB132" s="212"/>
      <c r="CC132" s="186"/>
      <c r="CD132" s="213"/>
      <c r="CE132" s="186"/>
      <c r="CF132" s="212"/>
      <c r="CG132" s="186"/>
      <c r="CH132" s="213"/>
      <c r="CI132" s="186"/>
      <c r="CJ132" s="212"/>
      <c r="CK132" s="186"/>
      <c r="CL132" s="213"/>
      <c r="CM132" s="186"/>
      <c r="CN132" s="212"/>
      <c r="CO132" s="186"/>
      <c r="CP132" s="213"/>
      <c r="CQ132" s="186"/>
      <c r="CR132" s="212"/>
      <c r="CS132" s="186"/>
      <c r="CT132" s="213"/>
      <c r="CU132" s="186"/>
      <c r="CV132" s="212"/>
      <c r="CW132" s="186"/>
      <c r="CX132" s="213"/>
      <c r="CY132" s="186"/>
      <c r="CZ132" s="212"/>
      <c r="DA132" s="186"/>
      <c r="DB132" s="213"/>
      <c r="DC132" s="186"/>
      <c r="DD132" s="212"/>
      <c r="DE132" s="186"/>
      <c r="DF132" s="213"/>
      <c r="DG132" s="186"/>
      <c r="DH132" s="212"/>
      <c r="DI132" s="186"/>
      <c r="DJ132" s="213"/>
      <c r="DK132" s="186"/>
      <c r="DL132" s="212"/>
      <c r="DM132" s="186"/>
      <c r="DN132" s="213"/>
      <c r="DO132" s="186"/>
      <c r="DP132" s="212"/>
      <c r="DQ132" s="186"/>
      <c r="DR132" s="213"/>
      <c r="DS132" s="186"/>
      <c r="DT132" s="212"/>
      <c r="DU132" s="186"/>
      <c r="DV132" s="213"/>
      <c r="DW132" s="186"/>
      <c r="DX132" s="212"/>
      <c r="DY132" s="186"/>
      <c r="DZ132" s="213"/>
      <c r="EA132" s="186"/>
      <c r="EB132" s="212"/>
      <c r="EC132" s="186"/>
      <c r="ED132" s="213"/>
      <c r="EE132" s="186"/>
      <c r="EF132" s="212"/>
      <c r="EG132" s="186"/>
      <c r="EH132" s="213"/>
      <c r="EI132" s="186"/>
      <c r="EJ132" s="212"/>
      <c r="EK132" s="186"/>
      <c r="EL132" s="213"/>
      <c r="EM132" s="420"/>
      <c r="EN132" s="421"/>
      <c r="EO132" s="420"/>
      <c r="EP132" s="422"/>
      <c r="EQ132" s="420"/>
      <c r="ER132" s="421"/>
      <c r="ES132" s="420"/>
      <c r="ET132" s="422"/>
      <c r="EU132" s="420"/>
      <c r="EV132" s="421"/>
      <c r="EW132" s="420"/>
      <c r="EX132" s="422"/>
      <c r="EZ132" s="186">
        <f t="shared" ref="EZ132:FA138" si="224">SUM(C132,G132,K132,O132,S132,W132,AA132,AE132,AI132,AM132,AQ132,AU132)/12</f>
        <v>8.3333333333333329E-2</v>
      </c>
      <c r="FA132" s="212">
        <f t="shared" si="224"/>
        <v>268.71833333333331</v>
      </c>
      <c r="FB132" s="186">
        <f t="shared" ref="FB132:FC138" si="225">SUM(E132,I132,M132,Q132,U132,Y132,AC132,AG132,AK132,AO132,AS132,AW132)</f>
        <v>0</v>
      </c>
      <c r="FC132" s="213">
        <f t="shared" si="225"/>
        <v>0</v>
      </c>
      <c r="FE132" s="186">
        <f t="shared" ref="FE132:FF138" si="226">SUM(AY132,BC132,BG132,BK132,BO132,BS132,BW132,CA132,CE132,CI132,CM132,CQ132)/12</f>
        <v>0</v>
      </c>
      <c r="FF132" s="212">
        <f t="shared" si="226"/>
        <v>0</v>
      </c>
      <c r="FG132" s="186">
        <f t="shared" ref="FG132:FH138" si="227">SUM(BA132,BE132,BI132,BM132,BQ132,BU132,BY132,CC132,CG132,CK132,CO132,CS132)</f>
        <v>0</v>
      </c>
      <c r="FH132" s="213">
        <f t="shared" si="227"/>
        <v>0</v>
      </c>
      <c r="FJ132" s="186">
        <f t="shared" si="222"/>
        <v>0</v>
      </c>
      <c r="FK132" s="212">
        <f t="shared" si="223"/>
        <v>0</v>
      </c>
      <c r="FL132" s="186">
        <f t="shared" ref="FL132:FM138" si="228">SUM(CW132,DA132,DE132,DI132,DM132,DQ132,DU132,DY132,EC132,EG132,EK132,EO132)</f>
        <v>0</v>
      </c>
      <c r="FM132" s="213">
        <f t="shared" si="228"/>
        <v>0</v>
      </c>
    </row>
    <row r="133" spans="1:169" outlineLevel="1" x14ac:dyDescent="0.2">
      <c r="B133" s="179" t="s">
        <v>183</v>
      </c>
      <c r="C133" s="187"/>
      <c r="D133" s="214"/>
      <c r="E133" s="187">
        <v>0</v>
      </c>
      <c r="F133" s="215">
        <v>0</v>
      </c>
      <c r="G133" s="187"/>
      <c r="H133" s="214"/>
      <c r="I133" s="187">
        <v>0</v>
      </c>
      <c r="J133" s="215">
        <v>0</v>
      </c>
      <c r="K133" s="187"/>
      <c r="L133" s="214"/>
      <c r="M133" s="187">
        <v>0</v>
      </c>
      <c r="N133" s="215">
        <v>0</v>
      </c>
      <c r="O133" s="187">
        <v>242</v>
      </c>
      <c r="P133" s="214">
        <v>12756498.460000001</v>
      </c>
      <c r="Q133" s="187">
        <v>23</v>
      </c>
      <c r="R133" s="215">
        <v>3492.2700000000004</v>
      </c>
      <c r="S133" s="187">
        <v>203</v>
      </c>
      <c r="T133" s="214">
        <v>11090809.620000001</v>
      </c>
      <c r="U133" s="187">
        <v>62</v>
      </c>
      <c r="V133" s="215">
        <v>39798.589999999997</v>
      </c>
      <c r="W133" s="187">
        <v>207</v>
      </c>
      <c r="X133" s="214">
        <v>10215389.170000002</v>
      </c>
      <c r="Y133" s="187">
        <v>44</v>
      </c>
      <c r="Z133" s="215">
        <v>49775.97</v>
      </c>
      <c r="AA133" s="187">
        <v>391</v>
      </c>
      <c r="AB133" s="214">
        <v>34769296.030000001</v>
      </c>
      <c r="AC133" s="187">
        <v>96</v>
      </c>
      <c r="AD133" s="215">
        <v>209065.63999999996</v>
      </c>
      <c r="AE133" s="187">
        <v>272</v>
      </c>
      <c r="AF133" s="214">
        <v>22036735.670000006</v>
      </c>
      <c r="AG133" s="187">
        <v>53</v>
      </c>
      <c r="AH133" s="215">
        <v>243119.49</v>
      </c>
      <c r="AI133" s="187">
        <v>4</v>
      </c>
      <c r="AJ133" s="214">
        <v>537801.24</v>
      </c>
      <c r="AK133" s="187">
        <v>8</v>
      </c>
      <c r="AL133" s="215">
        <v>19207.22</v>
      </c>
      <c r="AM133" s="187">
        <v>4</v>
      </c>
      <c r="AN133" s="214">
        <v>521901.24</v>
      </c>
      <c r="AO133" s="187">
        <v>5</v>
      </c>
      <c r="AP133" s="215">
        <v>12822.22</v>
      </c>
      <c r="AQ133" s="187">
        <v>3</v>
      </c>
      <c r="AR133" s="214">
        <v>472894.92</v>
      </c>
      <c r="AS133" s="187">
        <v>2</v>
      </c>
      <c r="AT133" s="215">
        <v>3090.8199999999997</v>
      </c>
      <c r="AU133" s="187">
        <v>2</v>
      </c>
      <c r="AV133" s="214">
        <v>393419.52000000002</v>
      </c>
      <c r="AW133" s="187">
        <v>2</v>
      </c>
      <c r="AX133" s="215">
        <v>5300</v>
      </c>
      <c r="AY133" s="187"/>
      <c r="AZ133" s="214"/>
      <c r="BA133" s="187">
        <v>1</v>
      </c>
      <c r="BB133" s="215">
        <v>2500</v>
      </c>
      <c r="BC133" s="187"/>
      <c r="BD133" s="214"/>
      <c r="BE133" s="187">
        <v>0</v>
      </c>
      <c r="BF133" s="215">
        <v>0</v>
      </c>
      <c r="BG133" s="187"/>
      <c r="BH133" s="214"/>
      <c r="BI133" s="187">
        <v>0</v>
      </c>
      <c r="BJ133" s="215">
        <v>0</v>
      </c>
      <c r="BK133" s="187"/>
      <c r="BL133" s="214"/>
      <c r="BM133" s="187">
        <v>1</v>
      </c>
      <c r="BN133" s="215">
        <v>1160.0899999999999</v>
      </c>
      <c r="BO133" s="187"/>
      <c r="BP133" s="214"/>
      <c r="BQ133" s="187">
        <v>0</v>
      </c>
      <c r="BR133" s="215">
        <v>0</v>
      </c>
      <c r="BS133" s="187"/>
      <c r="BT133" s="214"/>
      <c r="BU133" s="187">
        <v>0</v>
      </c>
      <c r="BV133" s="215">
        <v>0</v>
      </c>
      <c r="BW133" s="187"/>
      <c r="BX133" s="214"/>
      <c r="BY133" s="187">
        <v>0</v>
      </c>
      <c r="BZ133" s="215">
        <v>0</v>
      </c>
      <c r="CA133" s="187"/>
      <c r="CB133" s="214"/>
      <c r="CC133" s="187">
        <v>0</v>
      </c>
      <c r="CD133" s="215">
        <v>0</v>
      </c>
      <c r="CE133" s="187"/>
      <c r="CF133" s="214"/>
      <c r="CG133" s="187">
        <v>0</v>
      </c>
      <c r="CH133" s="215">
        <v>0</v>
      </c>
      <c r="CI133" s="187"/>
      <c r="CJ133" s="214"/>
      <c r="CK133" s="187">
        <v>0</v>
      </c>
      <c r="CL133" s="215">
        <v>0</v>
      </c>
      <c r="CM133" s="187"/>
      <c r="CN133" s="214"/>
      <c r="CO133" s="187">
        <v>0</v>
      </c>
      <c r="CP133" s="215">
        <v>0</v>
      </c>
      <c r="CQ133" s="187"/>
      <c r="CR133" s="214"/>
      <c r="CS133" s="187">
        <v>0</v>
      </c>
      <c r="CT133" s="215">
        <v>0</v>
      </c>
      <c r="CU133" s="187"/>
      <c r="CV133" s="214"/>
      <c r="CW133" s="187">
        <v>0</v>
      </c>
      <c r="CX133" s="215">
        <v>0</v>
      </c>
      <c r="CY133" s="187"/>
      <c r="CZ133" s="214"/>
      <c r="DA133" s="187">
        <v>0</v>
      </c>
      <c r="DB133" s="215">
        <v>0</v>
      </c>
      <c r="DC133" s="187"/>
      <c r="DD133" s="214"/>
      <c r="DE133" s="187">
        <v>0</v>
      </c>
      <c r="DF133" s="215">
        <v>0</v>
      </c>
      <c r="DG133" s="187"/>
      <c r="DH133" s="214"/>
      <c r="DI133" s="187">
        <v>0</v>
      </c>
      <c r="DJ133" s="215">
        <v>0</v>
      </c>
      <c r="DK133" s="187"/>
      <c r="DL133" s="214"/>
      <c r="DM133" s="187">
        <v>0</v>
      </c>
      <c r="DN133" s="215">
        <v>0</v>
      </c>
      <c r="DO133" s="187"/>
      <c r="DP133" s="214"/>
      <c r="DQ133" s="187">
        <v>0</v>
      </c>
      <c r="DR133" s="215">
        <v>0</v>
      </c>
      <c r="DS133" s="187"/>
      <c r="DT133" s="214"/>
      <c r="DU133" s="187">
        <v>0</v>
      </c>
      <c r="DV133" s="215">
        <v>0</v>
      </c>
      <c r="DW133" s="187"/>
      <c r="DX133" s="214"/>
      <c r="DY133" s="187">
        <v>0</v>
      </c>
      <c r="DZ133" s="215">
        <v>0</v>
      </c>
      <c r="EA133" s="187"/>
      <c r="EB133" s="214"/>
      <c r="EC133" s="187">
        <f>SUM(EC134:EC135)</f>
        <v>0</v>
      </c>
      <c r="ED133" s="187">
        <f>SUM(ED134:ED135)</f>
        <v>0</v>
      </c>
      <c r="EE133" s="187"/>
      <c r="EF133" s="214"/>
      <c r="EG133" s="187">
        <v>0</v>
      </c>
      <c r="EH133" s="215">
        <v>0</v>
      </c>
      <c r="EI133" s="187"/>
      <c r="EJ133" s="214"/>
      <c r="EK133" s="187">
        <v>0</v>
      </c>
      <c r="EL133" s="215">
        <v>0</v>
      </c>
      <c r="EM133" s="187">
        <v>0</v>
      </c>
      <c r="EN133" s="214">
        <v>0</v>
      </c>
      <c r="EO133" s="187"/>
      <c r="EP133" s="215">
        <v>0</v>
      </c>
      <c r="EQ133" s="187">
        <v>0</v>
      </c>
      <c r="ER133" s="214">
        <v>0</v>
      </c>
      <c r="ES133" s="187"/>
      <c r="ET133" s="215">
        <v>0</v>
      </c>
      <c r="EU133" s="187">
        <v>0</v>
      </c>
      <c r="EV133" s="214">
        <v>0</v>
      </c>
      <c r="EW133" s="187"/>
      <c r="EX133" s="215">
        <v>0</v>
      </c>
      <c r="EZ133" s="187">
        <f t="shared" si="224"/>
        <v>110.66666666666667</v>
      </c>
      <c r="FA133" s="214">
        <f t="shared" si="224"/>
        <v>7732895.4891666658</v>
      </c>
      <c r="FB133" s="187">
        <f t="shared" si="225"/>
        <v>295</v>
      </c>
      <c r="FC133" s="215">
        <f t="shared" si="225"/>
        <v>585672.21999999986</v>
      </c>
      <c r="FE133" s="187">
        <f t="shared" si="226"/>
        <v>0</v>
      </c>
      <c r="FF133" s="214">
        <f t="shared" si="226"/>
        <v>0</v>
      </c>
      <c r="FG133" s="187">
        <f t="shared" si="227"/>
        <v>2</v>
      </c>
      <c r="FH133" s="215">
        <f t="shared" si="227"/>
        <v>3660.09</v>
      </c>
      <c r="FJ133" s="187">
        <f t="shared" si="222"/>
        <v>0</v>
      </c>
      <c r="FK133" s="214">
        <f t="shared" si="223"/>
        <v>0</v>
      </c>
      <c r="FL133" s="187">
        <f t="shared" si="228"/>
        <v>0</v>
      </c>
      <c r="FM133" s="215">
        <f t="shared" si="228"/>
        <v>0</v>
      </c>
    </row>
    <row r="134" spans="1:169" ht="15" outlineLevel="1" x14ac:dyDescent="0.25">
      <c r="B134" s="67" t="s">
        <v>184</v>
      </c>
      <c r="C134" s="186"/>
      <c r="D134" s="212"/>
      <c r="E134" s="186"/>
      <c r="F134" s="213"/>
      <c r="G134" s="186"/>
      <c r="H134" s="212"/>
      <c r="I134" s="186"/>
      <c r="J134" s="213"/>
      <c r="K134" s="186"/>
      <c r="L134" s="212"/>
      <c r="M134" s="186"/>
      <c r="N134" s="213"/>
      <c r="O134" s="186"/>
      <c r="P134" s="212"/>
      <c r="Q134" s="186">
        <v>23</v>
      </c>
      <c r="R134" s="213">
        <v>3492.2700000000004</v>
      </c>
      <c r="S134" s="186"/>
      <c r="T134" s="212"/>
      <c r="U134" s="186">
        <v>58</v>
      </c>
      <c r="V134" s="213">
        <v>25298.59</v>
      </c>
      <c r="W134" s="186"/>
      <c r="X134" s="212"/>
      <c r="Y134" s="186">
        <v>29</v>
      </c>
      <c r="Z134" s="213">
        <v>19230.400000000001</v>
      </c>
      <c r="AA134" s="186"/>
      <c r="AB134" s="212"/>
      <c r="AC134" s="186">
        <v>79</v>
      </c>
      <c r="AD134" s="213">
        <v>175869.65999999997</v>
      </c>
      <c r="AE134" s="186"/>
      <c r="AF134" s="212"/>
      <c r="AG134" s="186">
        <v>36</v>
      </c>
      <c r="AH134" s="213">
        <v>77197.01999999999</v>
      </c>
      <c r="AI134" s="186"/>
      <c r="AJ134" s="212"/>
      <c r="AK134" s="186">
        <v>2</v>
      </c>
      <c r="AL134" s="213">
        <v>183.47</v>
      </c>
      <c r="AM134" s="186"/>
      <c r="AN134" s="212"/>
      <c r="AO134" s="186">
        <v>2</v>
      </c>
      <c r="AP134" s="213">
        <v>1372.2199999999998</v>
      </c>
      <c r="AQ134" s="186"/>
      <c r="AR134" s="212"/>
      <c r="AS134" s="186">
        <v>1</v>
      </c>
      <c r="AT134" s="213">
        <v>1090.82</v>
      </c>
      <c r="AU134" s="186"/>
      <c r="AV134" s="212"/>
      <c r="AW134" s="186"/>
      <c r="AX134" s="213"/>
      <c r="AY134" s="186"/>
      <c r="AZ134" s="212"/>
      <c r="BA134" s="186"/>
      <c r="BB134" s="213"/>
      <c r="BC134" s="186"/>
      <c r="BD134" s="212"/>
      <c r="BE134" s="186"/>
      <c r="BF134" s="213"/>
      <c r="BG134" s="186"/>
      <c r="BH134" s="212"/>
      <c r="BI134" s="186"/>
      <c r="BJ134" s="213"/>
      <c r="BK134" s="186"/>
      <c r="BL134" s="212"/>
      <c r="BM134" s="186">
        <v>1</v>
      </c>
      <c r="BN134" s="213">
        <v>1160.0899999999999</v>
      </c>
      <c r="BO134" s="186"/>
      <c r="BP134" s="212"/>
      <c r="BQ134" s="186"/>
      <c r="BR134" s="213"/>
      <c r="BS134" s="186"/>
      <c r="BT134" s="212"/>
      <c r="BU134" s="186"/>
      <c r="BV134" s="213"/>
      <c r="BW134" s="186"/>
      <c r="BX134" s="212"/>
      <c r="BY134" s="186"/>
      <c r="BZ134" s="213"/>
      <c r="CA134" s="186"/>
      <c r="CB134" s="212"/>
      <c r="CC134" s="186"/>
      <c r="CD134" s="213"/>
      <c r="CE134" s="186"/>
      <c r="CF134" s="212"/>
      <c r="CG134" s="186"/>
      <c r="CH134" s="213"/>
      <c r="CI134" s="186"/>
      <c r="CJ134" s="212"/>
      <c r="CK134" s="186"/>
      <c r="CL134" s="213"/>
      <c r="CM134" s="186"/>
      <c r="CN134" s="212"/>
      <c r="CO134" s="186"/>
      <c r="CP134" s="213"/>
      <c r="CQ134" s="186"/>
      <c r="CR134" s="212"/>
      <c r="CS134" s="186"/>
      <c r="CT134" s="213"/>
      <c r="CU134" s="186"/>
      <c r="CV134" s="212"/>
      <c r="CW134" s="186"/>
      <c r="CX134" s="213"/>
      <c r="CY134" s="186"/>
      <c r="CZ134" s="212"/>
      <c r="DA134" s="186"/>
      <c r="DB134" s="213"/>
      <c r="DC134" s="186"/>
      <c r="DD134" s="212"/>
      <c r="DE134" s="186"/>
      <c r="DF134" s="213"/>
      <c r="DG134" s="186"/>
      <c r="DH134" s="212"/>
      <c r="DI134" s="186"/>
      <c r="DJ134" s="213"/>
      <c r="DK134" s="186"/>
      <c r="DL134" s="212"/>
      <c r="DM134" s="186"/>
      <c r="DN134" s="213"/>
      <c r="DO134" s="186"/>
      <c r="DP134" s="212"/>
      <c r="DQ134" s="186"/>
      <c r="DR134" s="213"/>
      <c r="DS134" s="186"/>
      <c r="DT134" s="212"/>
      <c r="DU134" s="186"/>
      <c r="DV134" s="213"/>
      <c r="DW134" s="186"/>
      <c r="DX134" s="212"/>
      <c r="DY134" s="186"/>
      <c r="DZ134" s="213"/>
      <c r="EA134" s="186"/>
      <c r="EB134" s="212"/>
      <c r="EC134" s="186"/>
      <c r="ED134" s="213"/>
      <c r="EE134" s="186"/>
      <c r="EF134" s="212"/>
      <c r="EG134" s="186"/>
      <c r="EH134" s="213"/>
      <c r="EI134" s="186"/>
      <c r="EJ134" s="212"/>
      <c r="EK134" s="186"/>
      <c r="EL134" s="213"/>
      <c r="EM134" s="420"/>
      <c r="EN134" s="421"/>
      <c r="EO134" s="420"/>
      <c r="EP134" s="422"/>
      <c r="EQ134" s="420"/>
      <c r="ER134" s="421"/>
      <c r="ES134" s="420"/>
      <c r="ET134" s="422"/>
      <c r="EU134" s="420"/>
      <c r="EV134" s="421"/>
      <c r="EW134" s="420"/>
      <c r="EX134" s="422"/>
      <c r="EZ134" s="186">
        <f t="shared" si="224"/>
        <v>0</v>
      </c>
      <c r="FA134" s="212">
        <f t="shared" si="224"/>
        <v>0</v>
      </c>
      <c r="FB134" s="186">
        <f t="shared" si="225"/>
        <v>230</v>
      </c>
      <c r="FC134" s="213">
        <f t="shared" si="225"/>
        <v>303734.4499999999</v>
      </c>
      <c r="FD134" s="179"/>
      <c r="FE134" s="186">
        <f t="shared" si="226"/>
        <v>0</v>
      </c>
      <c r="FF134" s="212">
        <f t="shared" si="226"/>
        <v>0</v>
      </c>
      <c r="FG134" s="186">
        <f t="shared" si="227"/>
        <v>1</v>
      </c>
      <c r="FH134" s="213">
        <f t="shared" si="227"/>
        <v>1160.0899999999999</v>
      </c>
      <c r="FI134" s="179"/>
      <c r="FJ134" s="186">
        <f t="shared" si="222"/>
        <v>0</v>
      </c>
      <c r="FK134" s="212">
        <f t="shared" si="223"/>
        <v>0</v>
      </c>
      <c r="FL134" s="186">
        <f t="shared" si="228"/>
        <v>0</v>
      </c>
      <c r="FM134" s="213">
        <f t="shared" si="228"/>
        <v>0</v>
      </c>
    </row>
    <row r="135" spans="1:169" ht="15" outlineLevel="1" x14ac:dyDescent="0.25">
      <c r="B135" s="67" t="s">
        <v>185</v>
      </c>
      <c r="C135" s="186"/>
      <c r="D135" s="212"/>
      <c r="E135" s="186"/>
      <c r="F135" s="213"/>
      <c r="G135" s="186"/>
      <c r="H135" s="212"/>
      <c r="I135" s="186"/>
      <c r="J135" s="213"/>
      <c r="K135" s="186"/>
      <c r="L135" s="212"/>
      <c r="M135" s="186"/>
      <c r="N135" s="213"/>
      <c r="O135" s="186"/>
      <c r="P135" s="212"/>
      <c r="Q135" s="186"/>
      <c r="R135" s="213"/>
      <c r="S135" s="186"/>
      <c r="T135" s="212"/>
      <c r="U135" s="186">
        <v>4</v>
      </c>
      <c r="V135" s="213">
        <v>14500</v>
      </c>
      <c r="W135" s="186"/>
      <c r="X135" s="212"/>
      <c r="Y135" s="186">
        <v>15</v>
      </c>
      <c r="Z135" s="213">
        <v>30545.57</v>
      </c>
      <c r="AA135" s="186"/>
      <c r="AB135" s="212"/>
      <c r="AC135" s="186">
        <v>17</v>
      </c>
      <c r="AD135" s="213">
        <v>33195.979999999996</v>
      </c>
      <c r="AE135" s="186"/>
      <c r="AF135" s="212"/>
      <c r="AG135" s="186">
        <v>17</v>
      </c>
      <c r="AH135" s="213">
        <v>165922.47</v>
      </c>
      <c r="AI135" s="186"/>
      <c r="AJ135" s="212"/>
      <c r="AK135" s="186">
        <v>6</v>
      </c>
      <c r="AL135" s="213">
        <v>19023.75</v>
      </c>
      <c r="AM135" s="186"/>
      <c r="AN135" s="212"/>
      <c r="AO135" s="186">
        <v>3</v>
      </c>
      <c r="AP135" s="213">
        <v>11450</v>
      </c>
      <c r="AQ135" s="186"/>
      <c r="AR135" s="212"/>
      <c r="AS135" s="186">
        <v>1</v>
      </c>
      <c r="AT135" s="213">
        <v>2000</v>
      </c>
      <c r="AU135" s="186"/>
      <c r="AV135" s="212"/>
      <c r="AW135" s="186">
        <v>2</v>
      </c>
      <c r="AX135" s="213">
        <v>5300</v>
      </c>
      <c r="AY135" s="186"/>
      <c r="AZ135" s="212"/>
      <c r="BA135" s="186">
        <v>1</v>
      </c>
      <c r="BB135" s="213">
        <v>2500</v>
      </c>
      <c r="BC135" s="186"/>
      <c r="BD135" s="212"/>
      <c r="BE135" s="186"/>
      <c r="BF135" s="213"/>
      <c r="BG135" s="186"/>
      <c r="BH135" s="212"/>
      <c r="BI135" s="186"/>
      <c r="BJ135" s="213"/>
      <c r="BK135" s="186"/>
      <c r="BL135" s="212"/>
      <c r="BM135" s="186"/>
      <c r="BN135" s="213"/>
      <c r="BO135" s="186"/>
      <c r="BP135" s="212"/>
      <c r="BQ135" s="186"/>
      <c r="BR135" s="213"/>
      <c r="BS135" s="186"/>
      <c r="BT135" s="212"/>
      <c r="BU135" s="186"/>
      <c r="BV135" s="213"/>
      <c r="BW135" s="186"/>
      <c r="BX135" s="212"/>
      <c r="BY135" s="186"/>
      <c r="BZ135" s="213"/>
      <c r="CA135" s="186"/>
      <c r="CB135" s="212"/>
      <c r="CC135" s="186"/>
      <c r="CD135" s="213"/>
      <c r="CE135" s="186"/>
      <c r="CF135" s="212"/>
      <c r="CG135" s="186"/>
      <c r="CH135" s="213"/>
      <c r="CI135" s="186"/>
      <c r="CJ135" s="212"/>
      <c r="CK135" s="186"/>
      <c r="CL135" s="213"/>
      <c r="CM135" s="186"/>
      <c r="CN135" s="212"/>
      <c r="CO135" s="186"/>
      <c r="CP135" s="213"/>
      <c r="CQ135" s="186"/>
      <c r="CR135" s="212"/>
      <c r="CS135" s="186"/>
      <c r="CT135" s="213"/>
      <c r="CU135" s="186"/>
      <c r="CV135" s="212"/>
      <c r="CW135" s="186"/>
      <c r="CX135" s="213"/>
      <c r="CY135" s="186"/>
      <c r="CZ135" s="212"/>
      <c r="DA135" s="186"/>
      <c r="DB135" s="213"/>
      <c r="DC135" s="186"/>
      <c r="DD135" s="212"/>
      <c r="DE135" s="186"/>
      <c r="DF135" s="213"/>
      <c r="DG135" s="186"/>
      <c r="DH135" s="212"/>
      <c r="DI135" s="186"/>
      <c r="DJ135" s="213"/>
      <c r="DK135" s="186"/>
      <c r="DL135" s="212"/>
      <c r="DM135" s="186"/>
      <c r="DN135" s="213"/>
      <c r="DO135" s="186"/>
      <c r="DP135" s="212"/>
      <c r="DQ135" s="186"/>
      <c r="DR135" s="213"/>
      <c r="DS135" s="186"/>
      <c r="DT135" s="212"/>
      <c r="DU135" s="186"/>
      <c r="DV135" s="213"/>
      <c r="DW135" s="186"/>
      <c r="DX135" s="212"/>
      <c r="DY135" s="186"/>
      <c r="DZ135" s="213"/>
      <c r="EA135" s="186"/>
      <c r="EB135" s="212"/>
      <c r="EC135" s="186"/>
      <c r="ED135" s="213"/>
      <c r="EE135" s="186"/>
      <c r="EF135" s="212"/>
      <c r="EG135" s="186"/>
      <c r="EH135" s="213"/>
      <c r="EI135" s="186"/>
      <c r="EJ135" s="212"/>
      <c r="EK135" s="186"/>
      <c r="EL135" s="213"/>
      <c r="EM135" s="420"/>
      <c r="EN135" s="421"/>
      <c r="EO135" s="420"/>
      <c r="EP135" s="422"/>
      <c r="EQ135" s="420"/>
      <c r="ER135" s="421"/>
      <c r="ES135" s="420"/>
      <c r="ET135" s="422"/>
      <c r="EU135" s="420"/>
      <c r="EV135" s="421"/>
      <c r="EW135" s="420"/>
      <c r="EX135" s="422"/>
      <c r="EZ135" s="186">
        <f t="shared" si="224"/>
        <v>0</v>
      </c>
      <c r="FA135" s="212">
        <f t="shared" si="224"/>
        <v>0</v>
      </c>
      <c r="FB135" s="186">
        <f t="shared" si="225"/>
        <v>65</v>
      </c>
      <c r="FC135" s="213">
        <f t="shared" si="225"/>
        <v>281937.77</v>
      </c>
      <c r="FE135" s="186">
        <f t="shared" si="226"/>
        <v>0</v>
      </c>
      <c r="FF135" s="212">
        <f t="shared" si="226"/>
        <v>0</v>
      </c>
      <c r="FG135" s="186">
        <f t="shared" si="227"/>
        <v>1</v>
      </c>
      <c r="FH135" s="213">
        <f t="shared" si="227"/>
        <v>2500</v>
      </c>
      <c r="FJ135" s="186">
        <f t="shared" si="222"/>
        <v>0</v>
      </c>
      <c r="FK135" s="212">
        <f t="shared" si="223"/>
        <v>0</v>
      </c>
      <c r="FL135" s="186">
        <f t="shared" si="228"/>
        <v>0</v>
      </c>
      <c r="FM135" s="213">
        <f t="shared" si="228"/>
        <v>0</v>
      </c>
    </row>
    <row r="136" spans="1:169" outlineLevel="1" x14ac:dyDescent="0.2">
      <c r="B136" s="179" t="s">
        <v>186</v>
      </c>
      <c r="C136" s="187"/>
      <c r="D136" s="214"/>
      <c r="E136" s="187">
        <v>0</v>
      </c>
      <c r="F136" s="215">
        <v>0</v>
      </c>
      <c r="G136" s="187"/>
      <c r="H136" s="214"/>
      <c r="I136" s="187">
        <v>0</v>
      </c>
      <c r="J136" s="215">
        <v>0</v>
      </c>
      <c r="K136" s="187"/>
      <c r="L136" s="214"/>
      <c r="M136" s="187">
        <v>0</v>
      </c>
      <c r="N136" s="215">
        <v>0</v>
      </c>
      <c r="O136" s="187"/>
      <c r="P136" s="214"/>
      <c r="Q136" s="187">
        <v>0</v>
      </c>
      <c r="R136" s="215">
        <v>0</v>
      </c>
      <c r="S136" s="187"/>
      <c r="T136" s="214"/>
      <c r="U136" s="187">
        <v>0</v>
      </c>
      <c r="V136" s="215">
        <v>0</v>
      </c>
      <c r="W136" s="187">
        <v>13</v>
      </c>
      <c r="X136" s="214">
        <v>583948.84</v>
      </c>
      <c r="Y136" s="187">
        <v>0</v>
      </c>
      <c r="Z136" s="215">
        <v>0</v>
      </c>
      <c r="AA136" s="187">
        <v>3</v>
      </c>
      <c r="AB136" s="214">
        <v>158036.79</v>
      </c>
      <c r="AC136" s="187">
        <v>1</v>
      </c>
      <c r="AD136" s="215">
        <v>3000</v>
      </c>
      <c r="AE136" s="187">
        <v>8</v>
      </c>
      <c r="AF136" s="214">
        <v>855987.04999999993</v>
      </c>
      <c r="AG136" s="187">
        <v>1</v>
      </c>
      <c r="AH136" s="215">
        <v>1000</v>
      </c>
      <c r="AI136" s="187"/>
      <c r="AJ136" s="214"/>
      <c r="AK136" s="187">
        <v>0</v>
      </c>
      <c r="AL136" s="215">
        <v>0</v>
      </c>
      <c r="AM136" s="187"/>
      <c r="AN136" s="214"/>
      <c r="AO136" s="187">
        <v>0</v>
      </c>
      <c r="AP136" s="215">
        <v>0</v>
      </c>
      <c r="AQ136" s="187"/>
      <c r="AR136" s="214"/>
      <c r="AS136" s="187">
        <v>0</v>
      </c>
      <c r="AT136" s="215">
        <v>0</v>
      </c>
      <c r="AU136" s="187"/>
      <c r="AV136" s="214"/>
      <c r="AW136" s="187">
        <v>0</v>
      </c>
      <c r="AX136" s="215">
        <v>0</v>
      </c>
      <c r="AY136" s="187"/>
      <c r="AZ136" s="214"/>
      <c r="BA136" s="187">
        <v>0</v>
      </c>
      <c r="BB136" s="215">
        <v>0</v>
      </c>
      <c r="BC136" s="187"/>
      <c r="BD136" s="214"/>
      <c r="BE136" s="187">
        <v>0</v>
      </c>
      <c r="BF136" s="215">
        <v>0</v>
      </c>
      <c r="BG136" s="187"/>
      <c r="BH136" s="214"/>
      <c r="BI136" s="187">
        <v>0</v>
      </c>
      <c r="BJ136" s="215">
        <v>0</v>
      </c>
      <c r="BK136" s="187"/>
      <c r="BL136" s="214"/>
      <c r="BM136" s="187">
        <v>0</v>
      </c>
      <c r="BN136" s="215">
        <v>0</v>
      </c>
      <c r="BO136" s="187"/>
      <c r="BP136" s="214"/>
      <c r="BQ136" s="187">
        <v>0</v>
      </c>
      <c r="BR136" s="215">
        <v>0</v>
      </c>
      <c r="BS136" s="187"/>
      <c r="BT136" s="214"/>
      <c r="BU136" s="187">
        <v>0</v>
      </c>
      <c r="BV136" s="215">
        <v>0</v>
      </c>
      <c r="BW136" s="187"/>
      <c r="BX136" s="214"/>
      <c r="BY136" s="187">
        <v>0</v>
      </c>
      <c r="BZ136" s="215">
        <v>0</v>
      </c>
      <c r="CA136" s="187"/>
      <c r="CB136" s="214"/>
      <c r="CC136" s="187">
        <v>0</v>
      </c>
      <c r="CD136" s="215">
        <v>0</v>
      </c>
      <c r="CE136" s="187"/>
      <c r="CF136" s="214"/>
      <c r="CG136" s="187">
        <v>0</v>
      </c>
      <c r="CH136" s="215">
        <v>0</v>
      </c>
      <c r="CI136" s="187"/>
      <c r="CJ136" s="214"/>
      <c r="CK136" s="187">
        <v>0</v>
      </c>
      <c r="CL136" s="215">
        <v>0</v>
      </c>
      <c r="CM136" s="187"/>
      <c r="CN136" s="214"/>
      <c r="CO136" s="187">
        <v>0</v>
      </c>
      <c r="CP136" s="215">
        <v>0</v>
      </c>
      <c r="CQ136" s="187"/>
      <c r="CR136" s="214"/>
      <c r="CS136" s="187">
        <v>0</v>
      </c>
      <c r="CT136" s="215">
        <v>0</v>
      </c>
      <c r="CU136" s="187"/>
      <c r="CV136" s="214"/>
      <c r="CW136" s="187">
        <v>0</v>
      </c>
      <c r="CX136" s="215">
        <v>0</v>
      </c>
      <c r="CY136" s="187"/>
      <c r="CZ136" s="214"/>
      <c r="DA136" s="187">
        <v>0</v>
      </c>
      <c r="DB136" s="215">
        <v>0</v>
      </c>
      <c r="DC136" s="187"/>
      <c r="DD136" s="214"/>
      <c r="DE136" s="187">
        <v>0</v>
      </c>
      <c r="DF136" s="215">
        <v>0</v>
      </c>
      <c r="DG136" s="187"/>
      <c r="DH136" s="214"/>
      <c r="DI136" s="187">
        <v>0</v>
      </c>
      <c r="DJ136" s="215">
        <v>0</v>
      </c>
      <c r="DK136" s="187"/>
      <c r="DL136" s="214"/>
      <c r="DM136" s="187">
        <v>0</v>
      </c>
      <c r="DN136" s="215">
        <v>0</v>
      </c>
      <c r="DO136" s="187"/>
      <c r="DP136" s="214"/>
      <c r="DQ136" s="187">
        <v>0</v>
      </c>
      <c r="DR136" s="215">
        <v>0</v>
      </c>
      <c r="DS136" s="187"/>
      <c r="DT136" s="214"/>
      <c r="DU136" s="187">
        <v>0</v>
      </c>
      <c r="DV136" s="215">
        <v>0</v>
      </c>
      <c r="DW136" s="187"/>
      <c r="DX136" s="214"/>
      <c r="DY136" s="187">
        <v>0</v>
      </c>
      <c r="DZ136" s="215">
        <v>0</v>
      </c>
      <c r="EA136" s="187"/>
      <c r="EB136" s="214"/>
      <c r="EC136" s="187">
        <f>SUM(EC137:EC138)</f>
        <v>0</v>
      </c>
      <c r="ED136" s="187">
        <f>SUM(ED137:ED138)</f>
        <v>0</v>
      </c>
      <c r="EE136" s="187"/>
      <c r="EF136" s="214"/>
      <c r="EG136" s="187">
        <v>0</v>
      </c>
      <c r="EH136" s="215">
        <v>0</v>
      </c>
      <c r="EI136" s="187"/>
      <c r="EJ136" s="214"/>
      <c r="EK136" s="187">
        <v>0</v>
      </c>
      <c r="EL136" s="215">
        <v>0</v>
      </c>
      <c r="EM136" s="187">
        <v>0</v>
      </c>
      <c r="EN136" s="214">
        <v>0</v>
      </c>
      <c r="EO136" s="187"/>
      <c r="EP136" s="215">
        <v>0</v>
      </c>
      <c r="EQ136" s="187">
        <v>0</v>
      </c>
      <c r="ER136" s="214">
        <v>0</v>
      </c>
      <c r="ES136" s="187"/>
      <c r="ET136" s="215">
        <v>0</v>
      </c>
      <c r="EU136" s="187">
        <v>0</v>
      </c>
      <c r="EV136" s="214">
        <v>0</v>
      </c>
      <c r="EW136" s="187"/>
      <c r="EX136" s="215">
        <v>0</v>
      </c>
      <c r="EZ136" s="187">
        <f t="shared" si="224"/>
        <v>2</v>
      </c>
      <c r="FA136" s="214">
        <f t="shared" si="224"/>
        <v>133164.38999999998</v>
      </c>
      <c r="FB136" s="187">
        <f t="shared" si="225"/>
        <v>2</v>
      </c>
      <c r="FC136" s="215">
        <f t="shared" si="225"/>
        <v>4000</v>
      </c>
      <c r="FE136" s="187">
        <f t="shared" si="226"/>
        <v>0</v>
      </c>
      <c r="FF136" s="214">
        <f t="shared" si="226"/>
        <v>0</v>
      </c>
      <c r="FG136" s="187">
        <f t="shared" si="227"/>
        <v>0</v>
      </c>
      <c r="FH136" s="215">
        <f t="shared" si="227"/>
        <v>0</v>
      </c>
      <c r="FJ136" s="187">
        <f t="shared" si="222"/>
        <v>0</v>
      </c>
      <c r="FK136" s="214">
        <f t="shared" si="223"/>
        <v>0</v>
      </c>
      <c r="FL136" s="187">
        <f t="shared" si="228"/>
        <v>0</v>
      </c>
      <c r="FM136" s="215">
        <f t="shared" si="228"/>
        <v>0</v>
      </c>
    </row>
    <row r="137" spans="1:169" ht="15" outlineLevel="1" x14ac:dyDescent="0.25">
      <c r="B137" s="67" t="s">
        <v>187</v>
      </c>
      <c r="C137" s="186"/>
      <c r="D137" s="212"/>
      <c r="E137" s="186"/>
      <c r="F137" s="213"/>
      <c r="G137" s="186"/>
      <c r="H137" s="212"/>
      <c r="I137" s="186"/>
      <c r="J137" s="213"/>
      <c r="K137" s="186"/>
      <c r="L137" s="212"/>
      <c r="M137" s="186"/>
      <c r="N137" s="213"/>
      <c r="O137" s="186"/>
      <c r="P137" s="212"/>
      <c r="Q137" s="186"/>
      <c r="R137" s="213"/>
      <c r="S137" s="186"/>
      <c r="T137" s="212"/>
      <c r="U137" s="186"/>
      <c r="V137" s="213"/>
      <c r="W137" s="186"/>
      <c r="X137" s="212"/>
      <c r="Y137" s="186"/>
      <c r="Z137" s="213"/>
      <c r="AA137" s="186"/>
      <c r="AB137" s="212"/>
      <c r="AC137" s="186"/>
      <c r="AD137" s="213"/>
      <c r="AE137" s="186"/>
      <c r="AF137" s="212"/>
      <c r="AG137" s="186"/>
      <c r="AH137" s="213"/>
      <c r="AI137" s="186"/>
      <c r="AJ137" s="212"/>
      <c r="AK137" s="186"/>
      <c r="AL137" s="213"/>
      <c r="AM137" s="186"/>
      <c r="AN137" s="212"/>
      <c r="AO137" s="186"/>
      <c r="AP137" s="213"/>
      <c r="AQ137" s="186"/>
      <c r="AR137" s="212"/>
      <c r="AS137" s="186"/>
      <c r="AT137" s="213"/>
      <c r="AU137" s="186"/>
      <c r="AV137" s="212"/>
      <c r="AW137" s="186"/>
      <c r="AX137" s="213"/>
      <c r="AY137" s="186"/>
      <c r="AZ137" s="212"/>
      <c r="BA137" s="186"/>
      <c r="BB137" s="213"/>
      <c r="BC137" s="186"/>
      <c r="BD137" s="212"/>
      <c r="BE137" s="186"/>
      <c r="BF137" s="213"/>
      <c r="BG137" s="186"/>
      <c r="BH137" s="212"/>
      <c r="BI137" s="186"/>
      <c r="BJ137" s="213"/>
      <c r="BK137" s="186"/>
      <c r="BL137" s="212"/>
      <c r="BM137" s="186"/>
      <c r="BN137" s="213"/>
      <c r="BO137" s="186"/>
      <c r="BP137" s="212"/>
      <c r="BQ137" s="186"/>
      <c r="BR137" s="213"/>
      <c r="BS137" s="186"/>
      <c r="BT137" s="212"/>
      <c r="BU137" s="186"/>
      <c r="BV137" s="213"/>
      <c r="BW137" s="186"/>
      <c r="BX137" s="212"/>
      <c r="BY137" s="186"/>
      <c r="BZ137" s="213"/>
      <c r="CA137" s="186"/>
      <c r="CB137" s="212"/>
      <c r="CC137" s="186"/>
      <c r="CD137" s="213"/>
      <c r="CE137" s="186"/>
      <c r="CF137" s="212"/>
      <c r="CG137" s="186"/>
      <c r="CH137" s="213"/>
      <c r="CI137" s="186"/>
      <c r="CJ137" s="212"/>
      <c r="CK137" s="186"/>
      <c r="CL137" s="213"/>
      <c r="CM137" s="186"/>
      <c r="CN137" s="212"/>
      <c r="CO137" s="186"/>
      <c r="CP137" s="213"/>
      <c r="CQ137" s="186"/>
      <c r="CR137" s="212"/>
      <c r="CS137" s="186"/>
      <c r="CT137" s="213"/>
      <c r="CU137" s="186"/>
      <c r="CV137" s="212"/>
      <c r="CW137" s="186"/>
      <c r="CX137" s="213"/>
      <c r="CY137" s="186"/>
      <c r="CZ137" s="212"/>
      <c r="DA137" s="186"/>
      <c r="DB137" s="213"/>
      <c r="DC137" s="186"/>
      <c r="DD137" s="212"/>
      <c r="DE137" s="186"/>
      <c r="DF137" s="213"/>
      <c r="DG137" s="186"/>
      <c r="DH137" s="212"/>
      <c r="DI137" s="186"/>
      <c r="DJ137" s="213"/>
      <c r="DK137" s="186"/>
      <c r="DL137" s="212"/>
      <c r="DM137" s="186"/>
      <c r="DN137" s="213"/>
      <c r="DO137" s="186"/>
      <c r="DP137" s="212"/>
      <c r="DQ137" s="186"/>
      <c r="DR137" s="213"/>
      <c r="DS137" s="186"/>
      <c r="DT137" s="212"/>
      <c r="DU137" s="186"/>
      <c r="DV137" s="213"/>
      <c r="DW137" s="186"/>
      <c r="DX137" s="212"/>
      <c r="DY137" s="186"/>
      <c r="DZ137" s="213"/>
      <c r="EA137" s="186"/>
      <c r="EB137" s="212"/>
      <c r="EC137" s="186"/>
      <c r="ED137" s="213"/>
      <c r="EE137" s="186"/>
      <c r="EF137" s="212"/>
      <c r="EG137" s="186"/>
      <c r="EH137" s="213"/>
      <c r="EI137" s="186"/>
      <c r="EJ137" s="212"/>
      <c r="EK137" s="186"/>
      <c r="EL137" s="213"/>
      <c r="EM137" s="420"/>
      <c r="EN137" s="421"/>
      <c r="EO137" s="420"/>
      <c r="EP137" s="422"/>
      <c r="EQ137" s="420"/>
      <c r="ER137" s="421"/>
      <c r="ES137" s="420"/>
      <c r="ET137" s="422"/>
      <c r="EU137" s="420"/>
      <c r="EV137" s="421"/>
      <c r="EW137" s="420"/>
      <c r="EX137" s="422"/>
      <c r="EZ137" s="186">
        <f t="shared" si="224"/>
        <v>0</v>
      </c>
      <c r="FA137" s="212">
        <f t="shared" si="224"/>
        <v>0</v>
      </c>
      <c r="FB137" s="186">
        <f t="shared" si="225"/>
        <v>0</v>
      </c>
      <c r="FC137" s="213">
        <f t="shared" si="225"/>
        <v>0</v>
      </c>
      <c r="FD137" s="179"/>
      <c r="FE137" s="186">
        <f t="shared" si="226"/>
        <v>0</v>
      </c>
      <c r="FF137" s="212">
        <f t="shared" si="226"/>
        <v>0</v>
      </c>
      <c r="FG137" s="186">
        <f t="shared" si="227"/>
        <v>0</v>
      </c>
      <c r="FH137" s="213">
        <f t="shared" si="227"/>
        <v>0</v>
      </c>
      <c r="FI137" s="179"/>
      <c r="FJ137" s="186">
        <f t="shared" si="222"/>
        <v>0</v>
      </c>
      <c r="FK137" s="212">
        <f t="shared" si="223"/>
        <v>0</v>
      </c>
      <c r="FL137" s="186">
        <f t="shared" si="228"/>
        <v>0</v>
      </c>
      <c r="FM137" s="213">
        <f t="shared" si="228"/>
        <v>0</v>
      </c>
    </row>
    <row r="138" spans="1:169" ht="15" outlineLevel="1" x14ac:dyDescent="0.25">
      <c r="B138" s="67" t="s">
        <v>188</v>
      </c>
      <c r="C138" s="186"/>
      <c r="D138" s="212"/>
      <c r="E138" s="186"/>
      <c r="F138" s="213"/>
      <c r="G138" s="186"/>
      <c r="H138" s="212"/>
      <c r="I138" s="186"/>
      <c r="J138" s="213"/>
      <c r="K138" s="186"/>
      <c r="L138" s="212"/>
      <c r="M138" s="186"/>
      <c r="N138" s="213"/>
      <c r="O138" s="186"/>
      <c r="P138" s="212"/>
      <c r="Q138" s="186"/>
      <c r="R138" s="213"/>
      <c r="S138" s="186"/>
      <c r="T138" s="212"/>
      <c r="U138" s="186"/>
      <c r="V138" s="213"/>
      <c r="W138" s="186"/>
      <c r="X138" s="212"/>
      <c r="Y138" s="186"/>
      <c r="Z138" s="213"/>
      <c r="AA138" s="186"/>
      <c r="AB138" s="212"/>
      <c r="AC138" s="186">
        <v>1</v>
      </c>
      <c r="AD138" s="213">
        <v>3000</v>
      </c>
      <c r="AE138" s="186"/>
      <c r="AF138" s="212"/>
      <c r="AG138" s="186">
        <v>1</v>
      </c>
      <c r="AH138" s="213">
        <v>1000</v>
      </c>
      <c r="AI138" s="186"/>
      <c r="AJ138" s="212"/>
      <c r="AK138" s="186"/>
      <c r="AL138" s="213"/>
      <c r="AM138" s="186"/>
      <c r="AN138" s="212"/>
      <c r="AO138" s="186"/>
      <c r="AP138" s="213"/>
      <c r="AQ138" s="186"/>
      <c r="AR138" s="212"/>
      <c r="AS138" s="186"/>
      <c r="AT138" s="213"/>
      <c r="AU138" s="186"/>
      <c r="AV138" s="212"/>
      <c r="AW138" s="186"/>
      <c r="AX138" s="213"/>
      <c r="AY138" s="186"/>
      <c r="AZ138" s="212"/>
      <c r="BA138" s="186"/>
      <c r="BB138" s="213"/>
      <c r="BC138" s="186"/>
      <c r="BD138" s="212"/>
      <c r="BE138" s="186"/>
      <c r="BF138" s="213"/>
      <c r="BG138" s="186"/>
      <c r="BH138" s="212"/>
      <c r="BI138" s="186"/>
      <c r="BJ138" s="213"/>
      <c r="BK138" s="186"/>
      <c r="BL138" s="212"/>
      <c r="BM138" s="186"/>
      <c r="BN138" s="213"/>
      <c r="BO138" s="186"/>
      <c r="BP138" s="212"/>
      <c r="BQ138" s="186"/>
      <c r="BR138" s="213"/>
      <c r="BS138" s="186"/>
      <c r="BT138" s="212"/>
      <c r="BU138" s="186"/>
      <c r="BV138" s="213"/>
      <c r="BW138" s="186"/>
      <c r="BX138" s="212"/>
      <c r="BY138" s="186"/>
      <c r="BZ138" s="213"/>
      <c r="CA138" s="186"/>
      <c r="CB138" s="212"/>
      <c r="CC138" s="186"/>
      <c r="CD138" s="213"/>
      <c r="CE138" s="186"/>
      <c r="CF138" s="212"/>
      <c r="CG138" s="186"/>
      <c r="CH138" s="213"/>
      <c r="CI138" s="186"/>
      <c r="CJ138" s="212"/>
      <c r="CK138" s="186"/>
      <c r="CL138" s="213"/>
      <c r="CM138" s="186"/>
      <c r="CN138" s="212"/>
      <c r="CO138" s="186"/>
      <c r="CP138" s="213"/>
      <c r="CQ138" s="186"/>
      <c r="CR138" s="212"/>
      <c r="CS138" s="186"/>
      <c r="CT138" s="213"/>
      <c r="CU138" s="186"/>
      <c r="CV138" s="212"/>
      <c r="CW138" s="186"/>
      <c r="CX138" s="213"/>
      <c r="CY138" s="186"/>
      <c r="CZ138" s="212"/>
      <c r="DA138" s="186"/>
      <c r="DB138" s="213"/>
      <c r="DC138" s="186"/>
      <c r="DD138" s="212"/>
      <c r="DE138" s="186"/>
      <c r="DF138" s="213"/>
      <c r="DG138" s="186"/>
      <c r="DH138" s="212"/>
      <c r="DI138" s="186"/>
      <c r="DJ138" s="213"/>
      <c r="DK138" s="186"/>
      <c r="DL138" s="212"/>
      <c r="DM138" s="186"/>
      <c r="DN138" s="213"/>
      <c r="DO138" s="186"/>
      <c r="DP138" s="212"/>
      <c r="DQ138" s="186"/>
      <c r="DR138" s="213"/>
      <c r="DS138" s="186"/>
      <c r="DT138" s="212"/>
      <c r="DU138" s="186"/>
      <c r="DV138" s="213"/>
      <c r="DW138" s="186"/>
      <c r="DX138" s="212"/>
      <c r="DY138" s="186"/>
      <c r="DZ138" s="213"/>
      <c r="EA138" s="186"/>
      <c r="EB138" s="212"/>
      <c r="EC138" s="186"/>
      <c r="ED138" s="213"/>
      <c r="EE138" s="186"/>
      <c r="EF138" s="212"/>
      <c r="EG138" s="186"/>
      <c r="EH138" s="213"/>
      <c r="EI138" s="186"/>
      <c r="EJ138" s="212"/>
      <c r="EK138" s="186"/>
      <c r="EL138" s="213"/>
      <c r="EM138" s="420"/>
      <c r="EN138" s="421"/>
      <c r="EO138" s="420"/>
      <c r="EP138" s="422"/>
      <c r="EQ138" s="420"/>
      <c r="ER138" s="421"/>
      <c r="ES138" s="420"/>
      <c r="ET138" s="422"/>
      <c r="EU138" s="420"/>
      <c r="EV138" s="421"/>
      <c r="EW138" s="420"/>
      <c r="EX138" s="422"/>
      <c r="EZ138" s="186">
        <f t="shared" si="224"/>
        <v>0</v>
      </c>
      <c r="FA138" s="212">
        <f t="shared" si="224"/>
        <v>0</v>
      </c>
      <c r="FB138" s="186">
        <f t="shared" si="225"/>
        <v>2</v>
      </c>
      <c r="FC138" s="213">
        <f t="shared" si="225"/>
        <v>4000</v>
      </c>
      <c r="FE138" s="186">
        <f t="shared" si="226"/>
        <v>0</v>
      </c>
      <c r="FF138" s="212">
        <f t="shared" si="226"/>
        <v>0</v>
      </c>
      <c r="FG138" s="186">
        <f t="shared" si="227"/>
        <v>0</v>
      </c>
      <c r="FH138" s="213">
        <f t="shared" si="227"/>
        <v>0</v>
      </c>
      <c r="FJ138" s="186">
        <f t="shared" si="222"/>
        <v>0</v>
      </c>
      <c r="FK138" s="212">
        <f t="shared" si="223"/>
        <v>0</v>
      </c>
      <c r="FL138" s="186">
        <f t="shared" si="228"/>
        <v>0</v>
      </c>
      <c r="FM138" s="213">
        <f t="shared" si="228"/>
        <v>0</v>
      </c>
    </row>
    <row r="139" spans="1:169" x14ac:dyDescent="0.2">
      <c r="A139" s="189" t="s">
        <v>198</v>
      </c>
      <c r="B139" s="189"/>
      <c r="C139" s="188">
        <f>+C131+C132+C133+C136</f>
        <v>2428</v>
      </c>
      <c r="D139" s="216">
        <f t="shared" ref="D139:BO139" si="229">+D131+D132+D133+D136</f>
        <v>9486615.7699999996</v>
      </c>
      <c r="E139" s="188">
        <f t="shared" si="229"/>
        <v>1154</v>
      </c>
      <c r="F139" s="216">
        <f t="shared" si="229"/>
        <v>845354.4800000001</v>
      </c>
      <c r="G139" s="188">
        <f t="shared" si="229"/>
        <v>2036</v>
      </c>
      <c r="H139" s="216">
        <f t="shared" si="229"/>
        <v>7007085.3600000003</v>
      </c>
      <c r="I139" s="188">
        <f t="shared" si="229"/>
        <v>987</v>
      </c>
      <c r="J139" s="216">
        <f t="shared" si="229"/>
        <v>726075.84000000008</v>
      </c>
      <c r="K139" s="188">
        <f t="shared" si="229"/>
        <v>2268</v>
      </c>
      <c r="L139" s="216">
        <f t="shared" si="229"/>
        <v>7776325.719999996</v>
      </c>
      <c r="M139" s="188">
        <f t="shared" si="229"/>
        <v>962</v>
      </c>
      <c r="N139" s="216">
        <f t="shared" si="229"/>
        <v>816840.91999999981</v>
      </c>
      <c r="O139" s="188">
        <f t="shared" si="229"/>
        <v>1659</v>
      </c>
      <c r="P139" s="216">
        <f t="shared" si="229"/>
        <v>17171131.480000004</v>
      </c>
      <c r="Q139" s="188">
        <f t="shared" si="229"/>
        <v>746</v>
      </c>
      <c r="R139" s="216">
        <f t="shared" si="229"/>
        <v>547888.88</v>
      </c>
      <c r="S139" s="188">
        <f t="shared" si="229"/>
        <v>1616</v>
      </c>
      <c r="T139" s="216">
        <f t="shared" si="229"/>
        <v>15630668.059999999</v>
      </c>
      <c r="U139" s="188">
        <f t="shared" si="229"/>
        <v>993</v>
      </c>
      <c r="V139" s="216">
        <f t="shared" si="229"/>
        <v>685351.22</v>
      </c>
      <c r="W139" s="188">
        <f t="shared" si="229"/>
        <v>1477</v>
      </c>
      <c r="X139" s="216">
        <f t="shared" si="229"/>
        <v>14934232.160000002</v>
      </c>
      <c r="Y139" s="188">
        <f t="shared" si="229"/>
        <v>903</v>
      </c>
      <c r="Z139" s="216">
        <f t="shared" si="229"/>
        <v>653258.7899999998</v>
      </c>
      <c r="AA139" s="188">
        <f t="shared" si="229"/>
        <v>1472</v>
      </c>
      <c r="AB139" s="216">
        <f t="shared" si="229"/>
        <v>38091651.380000003</v>
      </c>
      <c r="AC139" s="188">
        <f t="shared" si="229"/>
        <v>709</v>
      </c>
      <c r="AD139" s="216">
        <f t="shared" si="229"/>
        <v>688157.96</v>
      </c>
      <c r="AE139" s="188">
        <f t="shared" si="229"/>
        <v>1053</v>
      </c>
      <c r="AF139" s="216">
        <f t="shared" si="229"/>
        <v>25208629.260000005</v>
      </c>
      <c r="AG139" s="188">
        <f t="shared" si="229"/>
        <v>640</v>
      </c>
      <c r="AH139" s="216">
        <f t="shared" si="229"/>
        <v>687437.60000000009</v>
      </c>
      <c r="AI139" s="188">
        <f t="shared" si="229"/>
        <v>565</v>
      </c>
      <c r="AJ139" s="216">
        <f t="shared" si="229"/>
        <v>2525242.9499999993</v>
      </c>
      <c r="AK139" s="188">
        <f t="shared" si="229"/>
        <v>361</v>
      </c>
      <c r="AL139" s="216">
        <f t="shared" si="229"/>
        <v>260385.46</v>
      </c>
      <c r="AM139" s="188">
        <f t="shared" si="229"/>
        <v>778</v>
      </c>
      <c r="AN139" s="216">
        <f t="shared" si="229"/>
        <v>3416060.3300000019</v>
      </c>
      <c r="AO139" s="188">
        <f t="shared" si="229"/>
        <v>341</v>
      </c>
      <c r="AP139" s="216">
        <f t="shared" si="229"/>
        <v>241363.61</v>
      </c>
      <c r="AQ139" s="188">
        <f t="shared" si="229"/>
        <v>1546</v>
      </c>
      <c r="AR139" s="216">
        <f t="shared" si="229"/>
        <v>6358457.4500000011</v>
      </c>
      <c r="AS139" s="188">
        <f t="shared" si="229"/>
        <v>299</v>
      </c>
      <c r="AT139" s="216">
        <f t="shared" si="229"/>
        <v>217653.16</v>
      </c>
      <c r="AU139" s="188">
        <f t="shared" si="229"/>
        <v>1568</v>
      </c>
      <c r="AV139" s="216">
        <f t="shared" si="229"/>
        <v>6346598.1100000031</v>
      </c>
      <c r="AW139" s="188">
        <f t="shared" si="229"/>
        <v>289</v>
      </c>
      <c r="AX139" s="216">
        <f t="shared" si="229"/>
        <v>227201.61000000002</v>
      </c>
      <c r="AY139" s="188">
        <f t="shared" si="229"/>
        <v>1690</v>
      </c>
      <c r="AZ139" s="216">
        <f t="shared" si="229"/>
        <v>6401426.8000000026</v>
      </c>
      <c r="BA139" s="188">
        <f t="shared" si="229"/>
        <v>419</v>
      </c>
      <c r="BB139" s="216">
        <f t="shared" si="229"/>
        <v>272743.13</v>
      </c>
      <c r="BC139" s="188">
        <f t="shared" si="229"/>
        <v>1493</v>
      </c>
      <c r="BD139" s="216">
        <f t="shared" si="229"/>
        <v>5578134.4800000014</v>
      </c>
      <c r="BE139" s="188">
        <f t="shared" si="229"/>
        <v>49</v>
      </c>
      <c r="BF139" s="216">
        <f t="shared" si="229"/>
        <v>62362.32</v>
      </c>
      <c r="BG139" s="188">
        <f t="shared" si="229"/>
        <v>1994</v>
      </c>
      <c r="BH139" s="216">
        <f t="shared" si="229"/>
        <v>7619057.9400000051</v>
      </c>
      <c r="BI139" s="188">
        <f t="shared" si="229"/>
        <v>40</v>
      </c>
      <c r="BJ139" s="216">
        <f t="shared" si="229"/>
        <v>66507</v>
      </c>
      <c r="BK139" s="188">
        <f t="shared" si="229"/>
        <v>2224</v>
      </c>
      <c r="BL139" s="216">
        <f t="shared" si="229"/>
        <v>8524291.8300000075</v>
      </c>
      <c r="BM139" s="188">
        <f t="shared" si="229"/>
        <v>37</v>
      </c>
      <c r="BN139" s="216">
        <f t="shared" si="229"/>
        <v>55707.09</v>
      </c>
      <c r="BO139" s="188">
        <f t="shared" si="229"/>
        <v>2462</v>
      </c>
      <c r="BP139" s="216">
        <f t="shared" ref="BP139:EA139" si="230">+BP131+BP132+BP133+BP136</f>
        <v>9304705.1800000165</v>
      </c>
      <c r="BQ139" s="188">
        <f t="shared" si="230"/>
        <v>44</v>
      </c>
      <c r="BR139" s="216">
        <f t="shared" si="230"/>
        <v>68743.73</v>
      </c>
      <c r="BS139" s="188">
        <f t="shared" si="230"/>
        <v>2625</v>
      </c>
      <c r="BT139" s="216">
        <f t="shared" si="230"/>
        <v>10019112.929999979</v>
      </c>
      <c r="BU139" s="188">
        <f t="shared" si="230"/>
        <v>30</v>
      </c>
      <c r="BV139" s="216">
        <f t="shared" si="230"/>
        <v>45461.01</v>
      </c>
      <c r="BW139" s="188">
        <f t="shared" si="230"/>
        <v>2902</v>
      </c>
      <c r="BX139" s="216">
        <f t="shared" si="230"/>
        <v>10976782.329999954</v>
      </c>
      <c r="BY139" s="188">
        <f t="shared" si="230"/>
        <v>36</v>
      </c>
      <c r="BZ139" s="216">
        <f t="shared" si="230"/>
        <v>51149.21</v>
      </c>
      <c r="CA139" s="188">
        <f t="shared" si="230"/>
        <v>1559</v>
      </c>
      <c r="CB139" s="216">
        <f t="shared" si="230"/>
        <v>5875187.9400000069</v>
      </c>
      <c r="CC139" s="188">
        <f t="shared" si="230"/>
        <v>39</v>
      </c>
      <c r="CD139" s="216">
        <f t="shared" si="230"/>
        <v>64854.35</v>
      </c>
      <c r="CE139" s="188">
        <f t="shared" si="230"/>
        <v>1427</v>
      </c>
      <c r="CF139" s="216">
        <f t="shared" si="230"/>
        <v>5287154.320000004</v>
      </c>
      <c r="CG139" s="188">
        <f t="shared" si="230"/>
        <v>39</v>
      </c>
      <c r="CH139" s="216">
        <f t="shared" si="230"/>
        <v>53062.5</v>
      </c>
      <c r="CI139" s="188">
        <f t="shared" si="230"/>
        <v>1883</v>
      </c>
      <c r="CJ139" s="216">
        <f t="shared" si="230"/>
        <v>6964391.8199999882</v>
      </c>
      <c r="CK139" s="188">
        <f t="shared" si="230"/>
        <v>44</v>
      </c>
      <c r="CL139" s="216">
        <f t="shared" si="230"/>
        <v>67350.14</v>
      </c>
      <c r="CM139" s="188">
        <f t="shared" si="230"/>
        <v>1796</v>
      </c>
      <c r="CN139" s="216">
        <f t="shared" si="230"/>
        <v>6688426.5699999863</v>
      </c>
      <c r="CO139" s="188">
        <f t="shared" si="230"/>
        <v>50</v>
      </c>
      <c r="CP139" s="216">
        <f t="shared" si="230"/>
        <v>61876.61</v>
      </c>
      <c r="CQ139" s="188">
        <f t="shared" si="230"/>
        <v>2069</v>
      </c>
      <c r="CR139" s="216">
        <f t="shared" si="230"/>
        <v>8053720.0799999926</v>
      </c>
      <c r="CS139" s="188">
        <f t="shared" si="230"/>
        <v>48</v>
      </c>
      <c r="CT139" s="216">
        <f t="shared" si="230"/>
        <v>70336.87</v>
      </c>
      <c r="CU139" s="188">
        <f t="shared" si="230"/>
        <v>2609</v>
      </c>
      <c r="CV139" s="216">
        <f t="shared" si="230"/>
        <v>10099177.85</v>
      </c>
      <c r="CW139" s="188">
        <f t="shared" si="230"/>
        <v>78</v>
      </c>
      <c r="CX139" s="216">
        <f t="shared" si="230"/>
        <v>103832.89</v>
      </c>
      <c r="CY139" s="188">
        <f t="shared" si="230"/>
        <v>2678</v>
      </c>
      <c r="CZ139" s="216">
        <f t="shared" si="230"/>
        <v>10305417.779999999</v>
      </c>
      <c r="DA139" s="188">
        <f t="shared" si="230"/>
        <v>69</v>
      </c>
      <c r="DB139" s="216">
        <f t="shared" si="230"/>
        <v>92226.11</v>
      </c>
      <c r="DC139" s="188">
        <f t="shared" si="230"/>
        <v>2674</v>
      </c>
      <c r="DD139" s="216">
        <f t="shared" si="230"/>
        <v>10280820</v>
      </c>
      <c r="DE139" s="188">
        <f t="shared" si="230"/>
        <v>70</v>
      </c>
      <c r="DF139" s="216">
        <f t="shared" si="230"/>
        <v>96931.66</v>
      </c>
      <c r="DG139" s="188">
        <f t="shared" si="230"/>
        <v>2551</v>
      </c>
      <c r="DH139" s="216">
        <f t="shared" si="230"/>
        <v>9547617.3599999994</v>
      </c>
      <c r="DI139" s="188">
        <f t="shared" si="230"/>
        <v>217</v>
      </c>
      <c r="DJ139" s="216">
        <f t="shared" si="230"/>
        <v>140699.18</v>
      </c>
      <c r="DK139" s="188">
        <f t="shared" si="230"/>
        <v>2691</v>
      </c>
      <c r="DL139" s="216">
        <f t="shared" si="230"/>
        <v>10293422</v>
      </c>
      <c r="DM139" s="188">
        <f t="shared" si="230"/>
        <v>235</v>
      </c>
      <c r="DN139" s="216">
        <f t="shared" si="230"/>
        <v>209727.49999999997</v>
      </c>
      <c r="DO139" s="188">
        <f t="shared" si="230"/>
        <v>2708</v>
      </c>
      <c r="DP139" s="216">
        <f t="shared" si="230"/>
        <v>10459137.110000003</v>
      </c>
      <c r="DQ139" s="188">
        <f t="shared" si="230"/>
        <v>98</v>
      </c>
      <c r="DR139" s="216">
        <f t="shared" si="230"/>
        <v>99575</v>
      </c>
      <c r="DS139" s="188">
        <f t="shared" si="230"/>
        <v>966</v>
      </c>
      <c r="DT139" s="216">
        <f t="shared" si="230"/>
        <v>3638012.3499999996</v>
      </c>
      <c r="DU139" s="188">
        <f t="shared" si="230"/>
        <v>58</v>
      </c>
      <c r="DV139" s="216">
        <f t="shared" si="230"/>
        <v>96838.5</v>
      </c>
      <c r="DW139" s="188">
        <f t="shared" si="230"/>
        <v>834</v>
      </c>
      <c r="DX139" s="216">
        <f t="shared" si="230"/>
        <v>3398978.4099999997</v>
      </c>
      <c r="DY139" s="188">
        <f t="shared" si="230"/>
        <v>47</v>
      </c>
      <c r="DZ139" s="216">
        <f t="shared" si="230"/>
        <v>41756.479999999996</v>
      </c>
      <c r="EA139" s="188">
        <f t="shared" si="230"/>
        <v>322</v>
      </c>
      <c r="EB139" s="216">
        <f t="shared" ref="EB139:EP139" si="231">+EB131+EB132+EB133+EB136</f>
        <v>1437114.2199999995</v>
      </c>
      <c r="EC139" s="188">
        <f t="shared" si="231"/>
        <v>73</v>
      </c>
      <c r="ED139" s="216">
        <f t="shared" si="231"/>
        <v>82230</v>
      </c>
      <c r="EE139" s="188">
        <f t="shared" si="231"/>
        <v>14758</v>
      </c>
      <c r="EF139" s="216">
        <f t="shared" si="231"/>
        <v>58013079.430000037</v>
      </c>
      <c r="EG139" s="188">
        <f t="shared" si="231"/>
        <v>61</v>
      </c>
      <c r="EH139" s="216">
        <f t="shared" si="231"/>
        <v>83900.99</v>
      </c>
      <c r="EI139" s="188">
        <f t="shared" si="231"/>
        <v>14867</v>
      </c>
      <c r="EJ139" s="216">
        <f t="shared" si="231"/>
        <v>58240447.690000199</v>
      </c>
      <c r="EK139" s="188">
        <f t="shared" si="231"/>
        <v>41</v>
      </c>
      <c r="EL139" s="216">
        <f t="shared" si="231"/>
        <v>63276.87</v>
      </c>
      <c r="EM139" s="188">
        <f t="shared" si="231"/>
        <v>15372</v>
      </c>
      <c r="EN139" s="216">
        <f t="shared" si="231"/>
        <v>60536745.740000278</v>
      </c>
      <c r="EO139" s="188">
        <f t="shared" si="231"/>
        <v>32</v>
      </c>
      <c r="EP139" s="216">
        <f t="shared" si="231"/>
        <v>34292.57</v>
      </c>
      <c r="EQ139" s="188">
        <v>14914</v>
      </c>
      <c r="ER139" s="216">
        <v>59101002.690000303</v>
      </c>
      <c r="ES139" s="188">
        <v>38</v>
      </c>
      <c r="ET139" s="216">
        <v>62717.33</v>
      </c>
      <c r="EU139" s="188">
        <f t="shared" ref="EU139:EX139" si="232">+EU131+EU132+EU133+EU136</f>
        <v>15923</v>
      </c>
      <c r="EV139" s="216">
        <f t="shared" si="232"/>
        <v>62918996.710000187</v>
      </c>
      <c r="EW139" s="188">
        <f t="shared" si="232"/>
        <v>33</v>
      </c>
      <c r="EX139" s="216">
        <f t="shared" si="232"/>
        <v>47811.360000000001</v>
      </c>
      <c r="EZ139" s="188">
        <f>SUM(EZ131,EZ132,EZ133,EZ136)</f>
        <v>1538.8333333333333</v>
      </c>
      <c r="FA139" s="216">
        <f>SUM(FA131,FA132,FA133,FA136)</f>
        <v>12829391.502500001</v>
      </c>
      <c r="FB139" s="188">
        <f>SUM(FB131,FB132,FB133,FB136)</f>
        <v>8384</v>
      </c>
      <c r="FC139" s="216">
        <f>SUM(FC131,FC132,FC133,FC136)</f>
        <v>6596969.5300000003</v>
      </c>
      <c r="FE139" s="188">
        <f>SUM(FE131,FE132,FE133,FE136)</f>
        <v>2010.3333333333333</v>
      </c>
      <c r="FF139" s="216">
        <f>SUM(FF131,FF132,FF133,FF136)</f>
        <v>7607699.3516666628</v>
      </c>
      <c r="FG139" s="188">
        <f>SUM(FG131,FG132,FG133,FG136)</f>
        <v>875</v>
      </c>
      <c r="FH139" s="216">
        <f>SUM(FH131,FH132,FH133,FH136)</f>
        <v>940153.95999999985</v>
      </c>
      <c r="FJ139" s="188">
        <f>SUM(FJ131,FJ132,FJ133,FJ136)</f>
        <v>6303</v>
      </c>
      <c r="FK139" s="216">
        <f>SUM(FK131,FK132,FK133,FK136)</f>
        <v>24624996.994000051</v>
      </c>
      <c r="FL139" s="188">
        <f>SUM(FL131,FL132,FL133,FL136)</f>
        <v>1079</v>
      </c>
      <c r="FM139" s="216">
        <f>SUM(FM131,FM132,FM133,FM136)</f>
        <v>1145287.75</v>
      </c>
    </row>
    <row r="140" spans="1:169" ht="15" outlineLevel="1" x14ac:dyDescent="0.25">
      <c r="A140" s="67" t="s">
        <v>61</v>
      </c>
      <c r="B140" s="67" t="s">
        <v>50</v>
      </c>
      <c r="C140" s="186"/>
      <c r="D140" s="212"/>
      <c r="E140" s="186"/>
      <c r="F140" s="213"/>
      <c r="G140" s="186"/>
      <c r="H140" s="212"/>
      <c r="I140" s="186"/>
      <c r="J140" s="213"/>
      <c r="K140" s="186"/>
      <c r="L140" s="212"/>
      <c r="M140" s="186"/>
      <c r="N140" s="213"/>
      <c r="O140" s="186"/>
      <c r="P140" s="212"/>
      <c r="Q140" s="186"/>
      <c r="R140" s="213"/>
      <c r="S140" s="186"/>
      <c r="T140" s="212"/>
      <c r="U140" s="186"/>
      <c r="V140" s="213"/>
      <c r="W140" s="186"/>
      <c r="X140" s="212"/>
      <c r="Y140" s="186"/>
      <c r="Z140" s="213"/>
      <c r="AA140" s="186"/>
      <c r="AB140" s="212"/>
      <c r="AC140" s="186"/>
      <c r="AD140" s="213"/>
      <c r="AE140" s="186"/>
      <c r="AF140" s="212"/>
      <c r="AG140" s="186"/>
      <c r="AH140" s="213"/>
      <c r="AI140" s="186"/>
      <c r="AJ140" s="212"/>
      <c r="AK140" s="186"/>
      <c r="AL140" s="213"/>
      <c r="AM140" s="186"/>
      <c r="AN140" s="212"/>
      <c r="AO140" s="186"/>
      <c r="AP140" s="213"/>
      <c r="AQ140" s="186"/>
      <c r="AR140" s="212"/>
      <c r="AS140" s="186"/>
      <c r="AT140" s="213"/>
      <c r="AU140" s="186"/>
      <c r="AV140" s="212"/>
      <c r="AW140" s="186"/>
      <c r="AX140" s="213"/>
      <c r="AY140" s="186"/>
      <c r="AZ140" s="212"/>
      <c r="BA140" s="186"/>
      <c r="BB140" s="213"/>
      <c r="BC140" s="186"/>
      <c r="BD140" s="212"/>
      <c r="BE140" s="186"/>
      <c r="BF140" s="213"/>
      <c r="BG140" s="186"/>
      <c r="BH140" s="212"/>
      <c r="BI140" s="186"/>
      <c r="BJ140" s="213"/>
      <c r="BK140" s="186"/>
      <c r="BL140" s="212"/>
      <c r="BM140" s="186"/>
      <c r="BN140" s="213"/>
      <c r="BO140" s="186"/>
      <c r="BP140" s="212"/>
      <c r="BQ140" s="186"/>
      <c r="BR140" s="213"/>
      <c r="BS140" s="186"/>
      <c r="BT140" s="212"/>
      <c r="BU140" s="186"/>
      <c r="BV140" s="213"/>
      <c r="BW140" s="186"/>
      <c r="BX140" s="212"/>
      <c r="BY140" s="186"/>
      <c r="BZ140" s="213"/>
      <c r="CA140" s="186"/>
      <c r="CB140" s="212"/>
      <c r="CC140" s="186"/>
      <c r="CD140" s="213"/>
      <c r="CE140" s="186"/>
      <c r="CF140" s="212"/>
      <c r="CG140" s="186"/>
      <c r="CH140" s="213"/>
      <c r="CI140" s="186"/>
      <c r="CJ140" s="212"/>
      <c r="CK140" s="186"/>
      <c r="CL140" s="213"/>
      <c r="CM140" s="186"/>
      <c r="CN140" s="212"/>
      <c r="CO140" s="186"/>
      <c r="CP140" s="213"/>
      <c r="CQ140" s="186"/>
      <c r="CR140" s="212"/>
      <c r="CS140" s="186"/>
      <c r="CT140" s="213"/>
      <c r="CU140" s="186"/>
      <c r="CV140" s="212"/>
      <c r="CW140" s="186"/>
      <c r="CX140" s="213"/>
      <c r="CY140" s="186"/>
      <c r="CZ140" s="212"/>
      <c r="DA140" s="186"/>
      <c r="DB140" s="213"/>
      <c r="DC140" s="186"/>
      <c r="DD140" s="212"/>
      <c r="DE140" s="186"/>
      <c r="DF140" s="213"/>
      <c r="DG140" s="186"/>
      <c r="DH140" s="212"/>
      <c r="DI140" s="186"/>
      <c r="DJ140" s="213"/>
      <c r="DK140" s="186"/>
      <c r="DL140" s="212"/>
      <c r="DM140" s="186"/>
      <c r="DN140" s="213"/>
      <c r="DO140" s="186"/>
      <c r="DP140" s="212"/>
      <c r="DQ140" s="186"/>
      <c r="DR140" s="213"/>
      <c r="DS140" s="186"/>
      <c r="DT140" s="212"/>
      <c r="DU140" s="186"/>
      <c r="DV140" s="213"/>
      <c r="DW140" s="186"/>
      <c r="DX140" s="212"/>
      <c r="DY140" s="186"/>
      <c r="DZ140" s="213"/>
      <c r="EA140" s="186"/>
      <c r="EB140" s="212"/>
      <c r="EC140" s="186"/>
      <c r="ED140" s="213"/>
      <c r="EE140" s="186"/>
      <c r="EF140" s="212"/>
      <c r="EG140" s="186"/>
      <c r="EH140" s="213"/>
      <c r="EI140" s="186"/>
      <c r="EJ140" s="212"/>
      <c r="EK140" s="186"/>
      <c r="EL140" s="213"/>
      <c r="EM140" s="420"/>
      <c r="EN140" s="421"/>
      <c r="EO140" s="420"/>
      <c r="EP140" s="422"/>
      <c r="EQ140" s="420"/>
      <c r="ER140" s="421"/>
      <c r="ES140" s="420"/>
      <c r="ET140" s="422"/>
      <c r="EU140" s="420"/>
      <c r="EV140" s="421"/>
      <c r="EW140" s="420"/>
      <c r="EX140" s="422"/>
      <c r="EZ140" s="186">
        <f>SUM(C140,G140,K140,O140,S140,W140,AA140,AE140,AI140,AM140,AQ140,AU140)/12</f>
        <v>0</v>
      </c>
      <c r="FA140" s="212">
        <f>SUM(D140,H140,L140,P140,T140,X140,AB140,AF140,AJ140,AN140,AR140,AV140)/12</f>
        <v>0</v>
      </c>
      <c r="FB140" s="186">
        <f>SUM(E140,I140,M140,Q140,U140,Y140,AC140,AG140,AK140,AO140,AS140,AW140)</f>
        <v>0</v>
      </c>
      <c r="FC140" s="213">
        <f>SUM(F140,J140,N140,R140,V140,Z140,AD140,AH140,AL140,AP140,AT140,AX140)</f>
        <v>0</v>
      </c>
      <c r="FE140" s="186">
        <f>SUM(AY140,BC140,BG140,BK140,BO140,BS140,BW140,CA140,CE140,CI140,CM140,CQ140)/12</f>
        <v>0</v>
      </c>
      <c r="FF140" s="212">
        <f>SUM(AZ140,BD140,BH140,BL140,BP140,BT140,BX140,CB140,CF140,CJ140,CN140,CR140)/12</f>
        <v>0</v>
      </c>
      <c r="FG140" s="186">
        <f>SUM(BA140,BE140,BI140,BM140,BQ140,BU140,BY140,CC140,CG140,CK140,CO140,CS140)</f>
        <v>0</v>
      </c>
      <c r="FH140" s="213">
        <f>SUM(BB140,BF140,BJ140,BN140,BR140,BV140,BZ140,CD140,CH140,CL140,CP140,CT140)</f>
        <v>0</v>
      </c>
      <c r="FJ140" s="186">
        <f t="shared" ref="FJ140:FJ147" si="233">SUM(CU140,CY140,DC140,DG140,DK140,DO140,DS140,DW140,EA140,EE140,EI140,EM140)/10</f>
        <v>0</v>
      </c>
      <c r="FK140" s="212">
        <f t="shared" ref="FK140:FK147" si="234">SUM(CV140,CZ140,DD140,DH140,DL140,DP140,DT140,DX140,EB140,EF140,EJ140,EN140)/10</f>
        <v>0</v>
      </c>
      <c r="FL140" s="186">
        <f>SUM(CW140,DA140,DE140,DI140,DM140,DQ140,DU140,DY140,EC140,EG140,EK140,EO140)</f>
        <v>0</v>
      </c>
      <c r="FM140" s="213">
        <f>SUM(CX140,DB140,DF140,DJ140,DN140,DR140,DV140,DZ140,ED140,EH140,EL140,EP140)</f>
        <v>0</v>
      </c>
    </row>
    <row r="141" spans="1:169" ht="15" outlineLevel="1" x14ac:dyDescent="0.25">
      <c r="B141" s="67" t="s">
        <v>51</v>
      </c>
      <c r="C141" s="186"/>
      <c r="D141" s="212"/>
      <c r="E141" s="186"/>
      <c r="F141" s="213"/>
      <c r="G141" s="186"/>
      <c r="H141" s="212"/>
      <c r="I141" s="186"/>
      <c r="J141" s="213"/>
      <c r="K141" s="186"/>
      <c r="L141" s="212"/>
      <c r="M141" s="186"/>
      <c r="N141" s="213"/>
      <c r="O141" s="186"/>
      <c r="P141" s="212"/>
      <c r="Q141" s="186"/>
      <c r="R141" s="213"/>
      <c r="S141" s="186"/>
      <c r="T141" s="212"/>
      <c r="U141" s="186"/>
      <c r="V141" s="213"/>
      <c r="W141" s="186"/>
      <c r="X141" s="212"/>
      <c r="Y141" s="186"/>
      <c r="Z141" s="213"/>
      <c r="AA141" s="186"/>
      <c r="AB141" s="212"/>
      <c r="AC141" s="186"/>
      <c r="AD141" s="213"/>
      <c r="AE141" s="186"/>
      <c r="AF141" s="212"/>
      <c r="AG141" s="186"/>
      <c r="AH141" s="213"/>
      <c r="AI141" s="186"/>
      <c r="AJ141" s="212"/>
      <c r="AK141" s="186"/>
      <c r="AL141" s="213"/>
      <c r="AM141" s="186"/>
      <c r="AN141" s="212"/>
      <c r="AO141" s="186"/>
      <c r="AP141" s="213"/>
      <c r="AQ141" s="186"/>
      <c r="AR141" s="212"/>
      <c r="AS141" s="186"/>
      <c r="AT141" s="213"/>
      <c r="AU141" s="186"/>
      <c r="AV141" s="212"/>
      <c r="AW141" s="186"/>
      <c r="AX141" s="213"/>
      <c r="AY141" s="186">
        <v>2044</v>
      </c>
      <c r="AZ141" s="212">
        <v>15632702.719999976</v>
      </c>
      <c r="BA141" s="186"/>
      <c r="BB141" s="213"/>
      <c r="BC141" s="186">
        <v>2044</v>
      </c>
      <c r="BD141" s="212">
        <v>15632702.719999976</v>
      </c>
      <c r="BE141" s="186"/>
      <c r="BF141" s="213"/>
      <c r="BG141" s="186">
        <v>2000</v>
      </c>
      <c r="BH141" s="212">
        <v>11596804.889999995</v>
      </c>
      <c r="BI141" s="186"/>
      <c r="BJ141" s="213"/>
      <c r="BK141" s="186">
        <v>2000</v>
      </c>
      <c r="BL141" s="212">
        <v>11596804.890000008</v>
      </c>
      <c r="BM141" s="186"/>
      <c r="BN141" s="213"/>
      <c r="BO141" s="186">
        <v>2000</v>
      </c>
      <c r="BP141" s="212">
        <v>14879935.819999972</v>
      </c>
      <c r="BQ141" s="186"/>
      <c r="BR141" s="213"/>
      <c r="BS141" s="186">
        <v>2000</v>
      </c>
      <c r="BT141" s="212">
        <v>14879935.819999993</v>
      </c>
      <c r="BU141" s="186"/>
      <c r="BV141" s="213"/>
      <c r="BW141" s="186">
        <v>2000</v>
      </c>
      <c r="BX141" s="212">
        <v>15841526.910000056</v>
      </c>
      <c r="BY141" s="186"/>
      <c r="BZ141" s="213"/>
      <c r="CA141" s="186">
        <v>1115</v>
      </c>
      <c r="CB141" s="212">
        <v>7635307.7699999996</v>
      </c>
      <c r="CC141" s="186">
        <v>1</v>
      </c>
      <c r="CD141" s="213">
        <v>400</v>
      </c>
      <c r="CE141" s="186">
        <v>87</v>
      </c>
      <c r="CF141" s="212">
        <v>632138.37</v>
      </c>
      <c r="CG141" s="186"/>
      <c r="CH141" s="213"/>
      <c r="CI141" s="186">
        <v>87</v>
      </c>
      <c r="CJ141" s="212">
        <v>632138.37</v>
      </c>
      <c r="CK141" s="186"/>
      <c r="CL141" s="213"/>
      <c r="CM141" s="186">
        <v>87</v>
      </c>
      <c r="CN141" s="212">
        <v>632138.37</v>
      </c>
      <c r="CO141" s="186"/>
      <c r="CP141" s="213"/>
      <c r="CQ141" s="186">
        <v>87</v>
      </c>
      <c r="CR141" s="212">
        <v>632138.37</v>
      </c>
      <c r="CS141" s="186"/>
      <c r="CT141" s="213"/>
      <c r="CU141" s="186"/>
      <c r="CV141" s="212"/>
      <c r="CW141" s="186"/>
      <c r="CX141" s="213"/>
      <c r="CY141" s="186"/>
      <c r="CZ141" s="212"/>
      <c r="DA141" s="186"/>
      <c r="DB141" s="213"/>
      <c r="DC141" s="186"/>
      <c r="DD141" s="212"/>
      <c r="DE141" s="186"/>
      <c r="DF141" s="213"/>
      <c r="DG141" s="186">
        <v>667</v>
      </c>
      <c r="DH141" s="212">
        <v>5010405.2799999984</v>
      </c>
      <c r="DI141" s="186"/>
      <c r="DJ141" s="213"/>
      <c r="DK141" s="186">
        <v>667</v>
      </c>
      <c r="DL141" s="212">
        <v>5010405.2799999984</v>
      </c>
      <c r="DM141" s="186"/>
      <c r="DN141" s="213"/>
      <c r="DO141" s="186"/>
      <c r="DP141" s="212"/>
      <c r="DQ141" s="186"/>
      <c r="DR141" s="213"/>
      <c r="DS141" s="186"/>
      <c r="DT141" s="212"/>
      <c r="DU141" s="186"/>
      <c r="DV141" s="213"/>
      <c r="DW141" s="186"/>
      <c r="DX141" s="212"/>
      <c r="DY141" s="186"/>
      <c r="DZ141" s="213"/>
      <c r="EA141" s="186"/>
      <c r="EB141" s="212"/>
      <c r="EC141" s="186"/>
      <c r="ED141" s="213"/>
      <c r="EE141" s="186"/>
      <c r="EF141" s="212"/>
      <c r="EG141" s="186"/>
      <c r="EH141" s="213"/>
      <c r="EI141" s="186"/>
      <c r="EJ141" s="212"/>
      <c r="EK141" s="186"/>
      <c r="EL141" s="213"/>
      <c r="EM141" s="420"/>
      <c r="EN141" s="421"/>
      <c r="EO141" s="420"/>
      <c r="EP141" s="422"/>
      <c r="EQ141" s="420"/>
      <c r="ER141" s="421"/>
      <c r="ES141" s="420"/>
      <c r="ET141" s="422"/>
      <c r="EU141" s="420"/>
      <c r="EV141" s="421"/>
      <c r="EW141" s="420"/>
      <c r="EX141" s="422"/>
      <c r="EZ141" s="186">
        <f t="shared" ref="EZ141:FA147" si="235">SUM(C141,G141,K141,O141,S141,W141,AA141,AE141,AI141,AM141,AQ141,AU141)/12</f>
        <v>0</v>
      </c>
      <c r="FA141" s="212">
        <f t="shared" si="235"/>
        <v>0</v>
      </c>
      <c r="FB141" s="186">
        <f t="shared" ref="FB141:FC147" si="236">SUM(E141,I141,M141,Q141,U141,Y141,AC141,AG141,AK141,AO141,AS141,AW141)</f>
        <v>0</v>
      </c>
      <c r="FC141" s="213">
        <f t="shared" si="236"/>
        <v>0</v>
      </c>
      <c r="FE141" s="186">
        <f t="shared" ref="FE141:FF147" si="237">SUM(AY141,BC141,BG141,BK141,BO141,BS141,BW141,CA141,CE141,CI141,CM141,CQ141)/12</f>
        <v>1295.9166666666667</v>
      </c>
      <c r="FF141" s="212">
        <f t="shared" si="237"/>
        <v>9185356.2516666669</v>
      </c>
      <c r="FG141" s="186">
        <f t="shared" ref="FG141:FH147" si="238">SUM(BA141,BE141,BI141,BM141,BQ141,BU141,BY141,CC141,CG141,CK141,CO141,CS141)</f>
        <v>1</v>
      </c>
      <c r="FH141" s="213">
        <f t="shared" si="238"/>
        <v>400</v>
      </c>
      <c r="FJ141" s="186">
        <f t="shared" si="233"/>
        <v>133.4</v>
      </c>
      <c r="FK141" s="212">
        <f t="shared" si="234"/>
        <v>1002081.0559999996</v>
      </c>
      <c r="FL141" s="186">
        <f t="shared" ref="FL141:FM147" si="239">SUM(CW141,DA141,DE141,DI141,DM141,DQ141,DU141,DY141,EC141,EG141,EK141,EO141)</f>
        <v>0</v>
      </c>
      <c r="FM141" s="213">
        <f t="shared" si="239"/>
        <v>0</v>
      </c>
    </row>
    <row r="142" spans="1:169" outlineLevel="1" x14ac:dyDescent="0.2">
      <c r="B142" s="179" t="s">
        <v>183</v>
      </c>
      <c r="C142" s="187"/>
      <c r="D142" s="214"/>
      <c r="E142" s="187">
        <v>0</v>
      </c>
      <c r="F142" s="215">
        <v>0</v>
      </c>
      <c r="G142" s="187"/>
      <c r="H142" s="214"/>
      <c r="I142" s="187">
        <v>0</v>
      </c>
      <c r="J142" s="215">
        <v>0</v>
      </c>
      <c r="K142" s="187"/>
      <c r="L142" s="214"/>
      <c r="M142" s="187">
        <v>0</v>
      </c>
      <c r="N142" s="215">
        <v>0</v>
      </c>
      <c r="O142" s="187"/>
      <c r="P142" s="214"/>
      <c r="Q142" s="187">
        <v>0</v>
      </c>
      <c r="R142" s="215">
        <v>0</v>
      </c>
      <c r="S142" s="187"/>
      <c r="T142" s="214"/>
      <c r="U142" s="187">
        <v>0</v>
      </c>
      <c r="V142" s="215">
        <v>0</v>
      </c>
      <c r="W142" s="187"/>
      <c r="X142" s="214"/>
      <c r="Y142" s="187">
        <v>0</v>
      </c>
      <c r="Z142" s="215">
        <v>0</v>
      </c>
      <c r="AA142" s="187"/>
      <c r="AB142" s="214"/>
      <c r="AC142" s="187">
        <v>0</v>
      </c>
      <c r="AD142" s="215">
        <v>0</v>
      </c>
      <c r="AE142" s="187"/>
      <c r="AF142" s="214"/>
      <c r="AG142" s="187">
        <v>0</v>
      </c>
      <c r="AH142" s="215">
        <v>0</v>
      </c>
      <c r="AI142" s="187"/>
      <c r="AJ142" s="214"/>
      <c r="AK142" s="187">
        <v>0</v>
      </c>
      <c r="AL142" s="215">
        <v>0</v>
      </c>
      <c r="AM142" s="187"/>
      <c r="AN142" s="214"/>
      <c r="AO142" s="187">
        <v>0</v>
      </c>
      <c r="AP142" s="215">
        <v>0</v>
      </c>
      <c r="AQ142" s="187"/>
      <c r="AR142" s="214"/>
      <c r="AS142" s="187">
        <v>0</v>
      </c>
      <c r="AT142" s="215">
        <v>0</v>
      </c>
      <c r="AU142" s="187"/>
      <c r="AV142" s="214"/>
      <c r="AW142" s="187">
        <v>0</v>
      </c>
      <c r="AX142" s="215">
        <v>0</v>
      </c>
      <c r="AY142" s="187">
        <v>308</v>
      </c>
      <c r="AZ142" s="214">
        <v>14967056.539999995</v>
      </c>
      <c r="BA142" s="187">
        <v>51</v>
      </c>
      <c r="BB142" s="215">
        <v>26303.600000000002</v>
      </c>
      <c r="BC142" s="187">
        <v>126</v>
      </c>
      <c r="BD142" s="214">
        <v>6521251.3900000015</v>
      </c>
      <c r="BE142" s="187">
        <v>47</v>
      </c>
      <c r="BF142" s="215">
        <v>26841.31</v>
      </c>
      <c r="BG142" s="187">
        <v>101</v>
      </c>
      <c r="BH142" s="214">
        <v>5333513.6099999985</v>
      </c>
      <c r="BI142" s="187">
        <v>14</v>
      </c>
      <c r="BJ142" s="215">
        <v>27554.04</v>
      </c>
      <c r="BK142" s="187">
        <v>52</v>
      </c>
      <c r="BL142" s="214">
        <v>2406978.2800000003</v>
      </c>
      <c r="BM142" s="187">
        <v>20</v>
      </c>
      <c r="BN142" s="215">
        <v>32071.06</v>
      </c>
      <c r="BO142" s="187">
        <v>334</v>
      </c>
      <c r="BP142" s="214">
        <v>12409006.52</v>
      </c>
      <c r="BQ142" s="187">
        <v>46</v>
      </c>
      <c r="BR142" s="215">
        <v>34979.39</v>
      </c>
      <c r="BS142" s="187">
        <v>251</v>
      </c>
      <c r="BT142" s="214">
        <v>9573956.4200000018</v>
      </c>
      <c r="BU142" s="187">
        <v>56</v>
      </c>
      <c r="BV142" s="215">
        <v>62526.62</v>
      </c>
      <c r="BW142" s="187">
        <v>151</v>
      </c>
      <c r="BX142" s="214">
        <v>6601718.8900000015</v>
      </c>
      <c r="BY142" s="187">
        <v>75</v>
      </c>
      <c r="BZ142" s="215">
        <v>96346.660000000018</v>
      </c>
      <c r="CA142" s="187">
        <v>103</v>
      </c>
      <c r="CB142" s="214">
        <v>4646185.8599999994</v>
      </c>
      <c r="CC142" s="187">
        <v>59</v>
      </c>
      <c r="CD142" s="215">
        <v>95621.37999999999</v>
      </c>
      <c r="CE142" s="187">
        <v>144</v>
      </c>
      <c r="CF142" s="214">
        <v>4446421.5299999993</v>
      </c>
      <c r="CG142" s="187">
        <v>62</v>
      </c>
      <c r="CH142" s="215">
        <v>88904.74</v>
      </c>
      <c r="CI142" s="187">
        <v>277</v>
      </c>
      <c r="CJ142" s="214">
        <v>10736819.15</v>
      </c>
      <c r="CK142" s="187">
        <v>145</v>
      </c>
      <c r="CL142" s="215">
        <v>202354.46000000002</v>
      </c>
      <c r="CM142" s="187">
        <v>224</v>
      </c>
      <c r="CN142" s="214">
        <v>9631201.8300000019</v>
      </c>
      <c r="CO142" s="187">
        <v>149</v>
      </c>
      <c r="CP142" s="215">
        <v>160734.31</v>
      </c>
      <c r="CQ142" s="187">
        <v>157</v>
      </c>
      <c r="CR142" s="214">
        <v>6322843.1499999976</v>
      </c>
      <c r="CS142" s="187">
        <v>65</v>
      </c>
      <c r="CT142" s="215">
        <v>68846.790000000008</v>
      </c>
      <c r="CU142" s="187">
        <v>199</v>
      </c>
      <c r="CV142" s="214">
        <v>7492450.4399999985</v>
      </c>
      <c r="CW142" s="187">
        <v>78</v>
      </c>
      <c r="CX142" s="215">
        <v>33211.919999999998</v>
      </c>
      <c r="CY142" s="187">
        <v>92</v>
      </c>
      <c r="CZ142" s="214">
        <v>4983408.709999999</v>
      </c>
      <c r="DA142" s="187">
        <v>55</v>
      </c>
      <c r="DB142" s="215">
        <v>28755.62</v>
      </c>
      <c r="DC142" s="187">
        <v>136</v>
      </c>
      <c r="DD142" s="214">
        <v>2032914.5700000003</v>
      </c>
      <c r="DE142" s="187">
        <v>51</v>
      </c>
      <c r="DF142" s="215">
        <v>26154.31</v>
      </c>
      <c r="DG142" s="187">
        <v>99</v>
      </c>
      <c r="DH142" s="214">
        <v>1357223.3900000001</v>
      </c>
      <c r="DI142" s="187">
        <v>17</v>
      </c>
      <c r="DJ142" s="215">
        <v>22887.78</v>
      </c>
      <c r="DK142" s="187">
        <v>137</v>
      </c>
      <c r="DL142" s="214">
        <v>5948194.5200000005</v>
      </c>
      <c r="DM142" s="187">
        <v>51</v>
      </c>
      <c r="DN142" s="215">
        <v>44123.76</v>
      </c>
      <c r="DO142" s="187">
        <v>80</v>
      </c>
      <c r="DP142" s="214">
        <v>3275293.6600000006</v>
      </c>
      <c r="DQ142" s="187">
        <v>32</v>
      </c>
      <c r="DR142" s="215">
        <v>39459.25</v>
      </c>
      <c r="DS142" s="187"/>
      <c r="DT142" s="214"/>
      <c r="DU142" s="187"/>
      <c r="DV142" s="215"/>
      <c r="DW142" s="187"/>
      <c r="DX142" s="214"/>
      <c r="DY142" s="187"/>
      <c r="DZ142" s="215"/>
      <c r="EA142" s="187"/>
      <c r="EB142" s="214"/>
      <c r="EC142" s="187">
        <f>SUM(EC143:EC144)</f>
        <v>0</v>
      </c>
      <c r="ED142" s="187">
        <f>SUM(ED143:ED144)</f>
        <v>0</v>
      </c>
      <c r="EE142" s="187"/>
      <c r="EF142" s="214"/>
      <c r="EG142" s="187">
        <f>SUM(EG143:EG144)</f>
        <v>0</v>
      </c>
      <c r="EH142" s="187">
        <f>SUM(EH143:EH144)</f>
        <v>0</v>
      </c>
      <c r="EI142" s="187"/>
      <c r="EJ142" s="214"/>
      <c r="EK142" s="187"/>
      <c r="EL142" s="215"/>
      <c r="EM142" s="187"/>
      <c r="EN142" s="214"/>
      <c r="EO142" s="187"/>
      <c r="EP142" s="215"/>
      <c r="EQ142" s="187"/>
      <c r="ER142" s="214"/>
      <c r="ES142" s="187"/>
      <c r="ET142" s="215"/>
      <c r="EU142" s="187"/>
      <c r="EV142" s="214"/>
      <c r="EW142" s="187"/>
      <c r="EX142" s="215"/>
      <c r="EZ142" s="187">
        <f t="shared" si="235"/>
        <v>0</v>
      </c>
      <c r="FA142" s="214">
        <f t="shared" si="235"/>
        <v>0</v>
      </c>
      <c r="FB142" s="187">
        <f t="shared" si="236"/>
        <v>0</v>
      </c>
      <c r="FC142" s="215">
        <f t="shared" si="236"/>
        <v>0</v>
      </c>
      <c r="FE142" s="187">
        <f t="shared" si="237"/>
        <v>185.66666666666666</v>
      </c>
      <c r="FF142" s="214">
        <f t="shared" si="237"/>
        <v>7799746.0974999992</v>
      </c>
      <c r="FG142" s="187">
        <f t="shared" si="238"/>
        <v>789</v>
      </c>
      <c r="FH142" s="215">
        <f t="shared" si="238"/>
        <v>923084.3600000001</v>
      </c>
      <c r="FJ142" s="187">
        <f t="shared" si="233"/>
        <v>74.3</v>
      </c>
      <c r="FK142" s="214">
        <f t="shared" si="234"/>
        <v>2508948.5290000001</v>
      </c>
      <c r="FL142" s="187">
        <f t="shared" si="239"/>
        <v>284</v>
      </c>
      <c r="FM142" s="215">
        <f t="shared" si="239"/>
        <v>194592.63999999998</v>
      </c>
    </row>
    <row r="143" spans="1:169" ht="15" outlineLevel="1" x14ac:dyDescent="0.25">
      <c r="B143" s="67" t="s">
        <v>184</v>
      </c>
      <c r="C143" s="186"/>
      <c r="D143" s="212"/>
      <c r="E143" s="186"/>
      <c r="F143" s="213"/>
      <c r="G143" s="186"/>
      <c r="H143" s="212"/>
      <c r="I143" s="186"/>
      <c r="J143" s="213"/>
      <c r="K143" s="186"/>
      <c r="L143" s="212"/>
      <c r="M143" s="186"/>
      <c r="N143" s="213"/>
      <c r="O143" s="186"/>
      <c r="P143" s="212"/>
      <c r="Q143" s="186"/>
      <c r="R143" s="213"/>
      <c r="S143" s="186"/>
      <c r="T143" s="212"/>
      <c r="U143" s="186"/>
      <c r="V143" s="213"/>
      <c r="W143" s="186"/>
      <c r="X143" s="212"/>
      <c r="Y143" s="186"/>
      <c r="Z143" s="213"/>
      <c r="AA143" s="186"/>
      <c r="AB143" s="212"/>
      <c r="AC143" s="186"/>
      <c r="AD143" s="213"/>
      <c r="AE143" s="186"/>
      <c r="AF143" s="212"/>
      <c r="AG143" s="186"/>
      <c r="AH143" s="213"/>
      <c r="AI143" s="186"/>
      <c r="AJ143" s="212"/>
      <c r="AK143" s="186"/>
      <c r="AL143" s="213"/>
      <c r="AM143" s="186"/>
      <c r="AN143" s="212"/>
      <c r="AO143" s="186"/>
      <c r="AP143" s="213"/>
      <c r="AQ143" s="186"/>
      <c r="AR143" s="212"/>
      <c r="AS143" s="186"/>
      <c r="AT143" s="213"/>
      <c r="AU143" s="186"/>
      <c r="AV143" s="212"/>
      <c r="AW143" s="186"/>
      <c r="AX143" s="213"/>
      <c r="AY143" s="186"/>
      <c r="AZ143" s="212"/>
      <c r="BA143" s="186">
        <v>47</v>
      </c>
      <c r="BB143" s="213">
        <v>18667.760000000002</v>
      </c>
      <c r="BC143" s="186"/>
      <c r="BD143" s="212"/>
      <c r="BE143" s="186">
        <v>43</v>
      </c>
      <c r="BF143" s="213">
        <v>20526.310000000001</v>
      </c>
      <c r="BG143" s="186"/>
      <c r="BH143" s="212"/>
      <c r="BI143" s="186">
        <v>8</v>
      </c>
      <c r="BJ143" s="213">
        <v>5164.0399999999991</v>
      </c>
      <c r="BK143" s="186"/>
      <c r="BL143" s="212"/>
      <c r="BM143" s="186">
        <v>16</v>
      </c>
      <c r="BN143" s="213">
        <v>19507.060000000001</v>
      </c>
      <c r="BO143" s="186"/>
      <c r="BP143" s="212"/>
      <c r="BQ143" s="186">
        <v>41</v>
      </c>
      <c r="BR143" s="213">
        <v>24361.89</v>
      </c>
      <c r="BS143" s="186"/>
      <c r="BT143" s="212"/>
      <c r="BU143" s="186">
        <v>46</v>
      </c>
      <c r="BV143" s="213">
        <v>22485.120000000003</v>
      </c>
      <c r="BW143" s="186"/>
      <c r="BX143" s="212"/>
      <c r="BY143" s="186">
        <v>60</v>
      </c>
      <c r="BZ143" s="213">
        <v>59332.590000000018</v>
      </c>
      <c r="CA143" s="186"/>
      <c r="CB143" s="212"/>
      <c r="CC143" s="186">
        <v>50</v>
      </c>
      <c r="CD143" s="213">
        <v>68259.189999999988</v>
      </c>
      <c r="CE143" s="186"/>
      <c r="CF143" s="212"/>
      <c r="CG143" s="186">
        <v>49</v>
      </c>
      <c r="CH143" s="213">
        <v>54356.600000000006</v>
      </c>
      <c r="CI143" s="186"/>
      <c r="CJ143" s="212"/>
      <c r="CK143" s="186">
        <v>129</v>
      </c>
      <c r="CL143" s="213">
        <v>158645.70000000001</v>
      </c>
      <c r="CM143" s="186"/>
      <c r="CN143" s="212"/>
      <c r="CO143" s="186">
        <v>136</v>
      </c>
      <c r="CP143" s="213">
        <v>128092.31000000001</v>
      </c>
      <c r="CQ143" s="186"/>
      <c r="CR143" s="212"/>
      <c r="CS143" s="186">
        <v>51</v>
      </c>
      <c r="CT143" s="213">
        <v>31971.79</v>
      </c>
      <c r="CU143" s="186"/>
      <c r="CV143" s="212"/>
      <c r="CW143" s="186">
        <v>68</v>
      </c>
      <c r="CX143" s="213">
        <v>22543.919999999998</v>
      </c>
      <c r="CY143" s="186"/>
      <c r="CZ143" s="212"/>
      <c r="DA143" s="186">
        <v>47</v>
      </c>
      <c r="DB143" s="213">
        <v>17300.62</v>
      </c>
      <c r="DC143" s="186"/>
      <c r="DD143" s="212"/>
      <c r="DE143" s="186">
        <v>42</v>
      </c>
      <c r="DF143" s="213">
        <v>11527.310000000001</v>
      </c>
      <c r="DG143" s="186"/>
      <c r="DH143" s="212"/>
      <c r="DI143" s="186">
        <v>4</v>
      </c>
      <c r="DJ143" s="213">
        <v>1861.78</v>
      </c>
      <c r="DK143" s="186"/>
      <c r="DL143" s="212"/>
      <c r="DM143" s="186">
        <v>39</v>
      </c>
      <c r="DN143" s="213">
        <v>21375.9</v>
      </c>
      <c r="DO143" s="186"/>
      <c r="DP143" s="212"/>
      <c r="DQ143" s="186">
        <v>25</v>
      </c>
      <c r="DR143" s="213">
        <v>7817.25</v>
      </c>
      <c r="DS143" s="186"/>
      <c r="DT143" s="212"/>
      <c r="DU143" s="186"/>
      <c r="DV143" s="213"/>
      <c r="DW143" s="186"/>
      <c r="DX143" s="212"/>
      <c r="DY143" s="186"/>
      <c r="DZ143" s="213"/>
      <c r="EA143" s="186"/>
      <c r="EB143" s="212"/>
      <c r="EC143" s="186"/>
      <c r="ED143" s="213"/>
      <c r="EE143" s="186"/>
      <c r="EF143" s="212"/>
      <c r="EG143" s="186"/>
      <c r="EH143" s="213"/>
      <c r="EI143" s="186"/>
      <c r="EJ143" s="212"/>
      <c r="EK143" s="186"/>
      <c r="EL143" s="213"/>
      <c r="EM143" s="420"/>
      <c r="EN143" s="421"/>
      <c r="EO143" s="420"/>
      <c r="EP143" s="422"/>
      <c r="EQ143" s="420"/>
      <c r="ER143" s="421"/>
      <c r="ES143" s="420"/>
      <c r="ET143" s="422"/>
      <c r="EU143" s="420"/>
      <c r="EV143" s="421"/>
      <c r="EW143" s="420"/>
      <c r="EX143" s="422"/>
      <c r="EZ143" s="186">
        <f t="shared" si="235"/>
        <v>0</v>
      </c>
      <c r="FA143" s="212">
        <f t="shared" si="235"/>
        <v>0</v>
      </c>
      <c r="FB143" s="186">
        <f t="shared" si="236"/>
        <v>0</v>
      </c>
      <c r="FC143" s="213">
        <f t="shared" si="236"/>
        <v>0</v>
      </c>
      <c r="FD143" s="179"/>
      <c r="FE143" s="186">
        <f t="shared" si="237"/>
        <v>0</v>
      </c>
      <c r="FF143" s="212">
        <f t="shared" si="237"/>
        <v>0</v>
      </c>
      <c r="FG143" s="186">
        <f t="shared" si="238"/>
        <v>676</v>
      </c>
      <c r="FH143" s="213">
        <f t="shared" si="238"/>
        <v>611370.3600000001</v>
      </c>
      <c r="FI143" s="179"/>
      <c r="FJ143" s="186">
        <f t="shared" si="233"/>
        <v>0</v>
      </c>
      <c r="FK143" s="212">
        <f t="shared" si="234"/>
        <v>0</v>
      </c>
      <c r="FL143" s="186">
        <f t="shared" si="239"/>
        <v>225</v>
      </c>
      <c r="FM143" s="213">
        <f t="shared" si="239"/>
        <v>82426.78</v>
      </c>
    </row>
    <row r="144" spans="1:169" ht="15" outlineLevel="1" x14ac:dyDescent="0.25">
      <c r="B144" s="67" t="s">
        <v>185</v>
      </c>
      <c r="C144" s="186"/>
      <c r="D144" s="212"/>
      <c r="E144" s="186"/>
      <c r="F144" s="213"/>
      <c r="G144" s="186"/>
      <c r="H144" s="212"/>
      <c r="I144" s="186"/>
      <c r="J144" s="213"/>
      <c r="K144" s="186"/>
      <c r="L144" s="212"/>
      <c r="M144" s="186"/>
      <c r="N144" s="213"/>
      <c r="O144" s="186"/>
      <c r="P144" s="212"/>
      <c r="Q144" s="186"/>
      <c r="R144" s="213"/>
      <c r="S144" s="186"/>
      <c r="T144" s="212"/>
      <c r="U144" s="186"/>
      <c r="V144" s="213"/>
      <c r="W144" s="186"/>
      <c r="X144" s="212"/>
      <c r="Y144" s="186"/>
      <c r="Z144" s="213"/>
      <c r="AA144" s="186"/>
      <c r="AB144" s="212"/>
      <c r="AC144" s="186"/>
      <c r="AD144" s="213"/>
      <c r="AE144" s="186"/>
      <c r="AF144" s="212"/>
      <c r="AG144" s="186"/>
      <c r="AH144" s="213"/>
      <c r="AI144" s="186"/>
      <c r="AJ144" s="212"/>
      <c r="AK144" s="186"/>
      <c r="AL144" s="213"/>
      <c r="AM144" s="186"/>
      <c r="AN144" s="212"/>
      <c r="AO144" s="186"/>
      <c r="AP144" s="213"/>
      <c r="AQ144" s="186"/>
      <c r="AR144" s="212"/>
      <c r="AS144" s="186"/>
      <c r="AT144" s="213"/>
      <c r="AU144" s="186"/>
      <c r="AV144" s="212"/>
      <c r="AW144" s="186"/>
      <c r="AX144" s="213"/>
      <c r="AY144" s="186"/>
      <c r="AZ144" s="212"/>
      <c r="BA144" s="186">
        <v>4</v>
      </c>
      <c r="BB144" s="213">
        <v>7635.84</v>
      </c>
      <c r="BC144" s="186"/>
      <c r="BD144" s="212"/>
      <c r="BE144" s="186">
        <v>4</v>
      </c>
      <c r="BF144" s="213">
        <v>6315</v>
      </c>
      <c r="BG144" s="186"/>
      <c r="BH144" s="212"/>
      <c r="BI144" s="186">
        <v>6</v>
      </c>
      <c r="BJ144" s="213">
        <v>22390</v>
      </c>
      <c r="BK144" s="186"/>
      <c r="BL144" s="212"/>
      <c r="BM144" s="186">
        <v>4</v>
      </c>
      <c r="BN144" s="213">
        <v>12564</v>
      </c>
      <c r="BO144" s="186"/>
      <c r="BP144" s="212"/>
      <c r="BQ144" s="186">
        <v>5</v>
      </c>
      <c r="BR144" s="213">
        <v>10617.5</v>
      </c>
      <c r="BS144" s="186"/>
      <c r="BT144" s="212"/>
      <c r="BU144" s="186">
        <v>10</v>
      </c>
      <c r="BV144" s="213">
        <v>40041.5</v>
      </c>
      <c r="BW144" s="186"/>
      <c r="BX144" s="212"/>
      <c r="BY144" s="186">
        <v>15</v>
      </c>
      <c r="BZ144" s="213">
        <v>37014.07</v>
      </c>
      <c r="CA144" s="186"/>
      <c r="CB144" s="212"/>
      <c r="CC144" s="186">
        <v>9</v>
      </c>
      <c r="CD144" s="213">
        <v>27362.19</v>
      </c>
      <c r="CE144" s="186"/>
      <c r="CF144" s="212"/>
      <c r="CG144" s="186">
        <v>13</v>
      </c>
      <c r="CH144" s="213">
        <v>34548.14</v>
      </c>
      <c r="CI144" s="186"/>
      <c r="CJ144" s="212"/>
      <c r="CK144" s="186">
        <v>16</v>
      </c>
      <c r="CL144" s="213">
        <v>43708.76</v>
      </c>
      <c r="CM144" s="186"/>
      <c r="CN144" s="212"/>
      <c r="CO144" s="186">
        <v>13</v>
      </c>
      <c r="CP144" s="213">
        <v>32642</v>
      </c>
      <c r="CQ144" s="186"/>
      <c r="CR144" s="212"/>
      <c r="CS144" s="186">
        <v>14</v>
      </c>
      <c r="CT144" s="213">
        <v>36875</v>
      </c>
      <c r="CU144" s="186"/>
      <c r="CV144" s="212"/>
      <c r="CW144" s="186">
        <v>10</v>
      </c>
      <c r="CX144" s="213">
        <v>10668</v>
      </c>
      <c r="CY144" s="186"/>
      <c r="CZ144" s="212"/>
      <c r="DA144" s="186">
        <v>8</v>
      </c>
      <c r="DB144" s="213">
        <v>11455</v>
      </c>
      <c r="DC144" s="186"/>
      <c r="DD144" s="212"/>
      <c r="DE144" s="186">
        <v>9</v>
      </c>
      <c r="DF144" s="213">
        <v>14627</v>
      </c>
      <c r="DG144" s="186"/>
      <c r="DH144" s="212"/>
      <c r="DI144" s="186">
        <v>13</v>
      </c>
      <c r="DJ144" s="213">
        <v>21026</v>
      </c>
      <c r="DK144" s="186"/>
      <c r="DL144" s="212"/>
      <c r="DM144" s="186">
        <v>12</v>
      </c>
      <c r="DN144" s="213">
        <v>22747.86</v>
      </c>
      <c r="DO144" s="186"/>
      <c r="DP144" s="212"/>
      <c r="DQ144" s="186">
        <v>7</v>
      </c>
      <c r="DR144" s="213">
        <v>31642</v>
      </c>
      <c r="DS144" s="186"/>
      <c r="DT144" s="212"/>
      <c r="DU144" s="186"/>
      <c r="DV144" s="213"/>
      <c r="DW144" s="186"/>
      <c r="DX144" s="212"/>
      <c r="DY144" s="186"/>
      <c r="DZ144" s="213"/>
      <c r="EA144" s="186"/>
      <c r="EB144" s="212"/>
      <c r="EC144" s="186"/>
      <c r="ED144" s="213"/>
      <c r="EE144" s="186"/>
      <c r="EF144" s="212"/>
      <c r="EG144" s="186"/>
      <c r="EH144" s="213"/>
      <c r="EI144" s="186"/>
      <c r="EJ144" s="212"/>
      <c r="EK144" s="186"/>
      <c r="EL144" s="213"/>
      <c r="EM144" s="420"/>
      <c r="EN144" s="421"/>
      <c r="EO144" s="420"/>
      <c r="EP144" s="422"/>
      <c r="EQ144" s="420"/>
      <c r="ER144" s="421"/>
      <c r="ES144" s="420"/>
      <c r="ET144" s="422"/>
      <c r="EU144" s="420"/>
      <c r="EV144" s="421"/>
      <c r="EW144" s="420"/>
      <c r="EX144" s="422"/>
      <c r="EZ144" s="186">
        <f t="shared" si="235"/>
        <v>0</v>
      </c>
      <c r="FA144" s="212">
        <f t="shared" si="235"/>
        <v>0</v>
      </c>
      <c r="FB144" s="186">
        <f t="shared" si="236"/>
        <v>0</v>
      </c>
      <c r="FC144" s="213">
        <f t="shared" si="236"/>
        <v>0</v>
      </c>
      <c r="FE144" s="186">
        <f t="shared" si="237"/>
        <v>0</v>
      </c>
      <c r="FF144" s="212">
        <f t="shared" si="237"/>
        <v>0</v>
      </c>
      <c r="FG144" s="186">
        <f t="shared" si="238"/>
        <v>113</v>
      </c>
      <c r="FH144" s="213">
        <f t="shared" si="238"/>
        <v>311714</v>
      </c>
      <c r="FJ144" s="186">
        <f t="shared" si="233"/>
        <v>0</v>
      </c>
      <c r="FK144" s="212">
        <f t="shared" si="234"/>
        <v>0</v>
      </c>
      <c r="FL144" s="186">
        <f t="shared" si="239"/>
        <v>59</v>
      </c>
      <c r="FM144" s="213">
        <f t="shared" si="239"/>
        <v>112165.86</v>
      </c>
    </row>
    <row r="145" spans="1:169" outlineLevel="1" x14ac:dyDescent="0.2">
      <c r="B145" s="179" t="s">
        <v>186</v>
      </c>
      <c r="C145" s="187"/>
      <c r="D145" s="214"/>
      <c r="E145" s="187">
        <v>0</v>
      </c>
      <c r="F145" s="215">
        <v>0</v>
      </c>
      <c r="G145" s="187"/>
      <c r="H145" s="214"/>
      <c r="I145" s="187">
        <v>0</v>
      </c>
      <c r="J145" s="215">
        <v>0</v>
      </c>
      <c r="K145" s="187"/>
      <c r="L145" s="214"/>
      <c r="M145" s="187">
        <v>0</v>
      </c>
      <c r="N145" s="215">
        <v>0</v>
      </c>
      <c r="O145" s="187"/>
      <c r="P145" s="214"/>
      <c r="Q145" s="187">
        <v>0</v>
      </c>
      <c r="R145" s="215">
        <v>0</v>
      </c>
      <c r="S145" s="187"/>
      <c r="T145" s="214"/>
      <c r="U145" s="187">
        <v>0</v>
      </c>
      <c r="V145" s="215">
        <v>0</v>
      </c>
      <c r="W145" s="187"/>
      <c r="X145" s="214"/>
      <c r="Y145" s="187">
        <v>0</v>
      </c>
      <c r="Z145" s="215">
        <v>0</v>
      </c>
      <c r="AA145" s="187"/>
      <c r="AB145" s="214"/>
      <c r="AC145" s="187">
        <v>0</v>
      </c>
      <c r="AD145" s="215">
        <v>0</v>
      </c>
      <c r="AE145" s="187"/>
      <c r="AF145" s="214"/>
      <c r="AG145" s="187">
        <v>0</v>
      </c>
      <c r="AH145" s="215">
        <v>0</v>
      </c>
      <c r="AI145" s="187"/>
      <c r="AJ145" s="214"/>
      <c r="AK145" s="187">
        <v>0</v>
      </c>
      <c r="AL145" s="215">
        <v>0</v>
      </c>
      <c r="AM145" s="187"/>
      <c r="AN145" s="214"/>
      <c r="AO145" s="187">
        <v>0</v>
      </c>
      <c r="AP145" s="215">
        <v>0</v>
      </c>
      <c r="AQ145" s="187"/>
      <c r="AR145" s="214"/>
      <c r="AS145" s="187">
        <v>0</v>
      </c>
      <c r="AT145" s="215">
        <v>0</v>
      </c>
      <c r="AU145" s="187"/>
      <c r="AV145" s="214"/>
      <c r="AW145" s="187">
        <v>0</v>
      </c>
      <c r="AX145" s="215">
        <v>0</v>
      </c>
      <c r="AY145" s="187">
        <v>2738</v>
      </c>
      <c r="AZ145" s="214">
        <v>100965056.70999986</v>
      </c>
      <c r="BA145" s="187">
        <v>54</v>
      </c>
      <c r="BB145" s="215">
        <v>37895.85</v>
      </c>
      <c r="BC145" s="187">
        <v>2718</v>
      </c>
      <c r="BD145" s="214">
        <v>99668141.560000017</v>
      </c>
      <c r="BE145" s="187">
        <v>65</v>
      </c>
      <c r="BF145" s="215">
        <v>31065.94</v>
      </c>
      <c r="BG145" s="187">
        <v>3352</v>
      </c>
      <c r="BH145" s="214">
        <v>107149036.6899998</v>
      </c>
      <c r="BI145" s="187">
        <v>30</v>
      </c>
      <c r="BJ145" s="215">
        <v>94509.42</v>
      </c>
      <c r="BK145" s="187">
        <v>4023</v>
      </c>
      <c r="BL145" s="214">
        <v>140594488.06999996</v>
      </c>
      <c r="BM145" s="187">
        <v>74</v>
      </c>
      <c r="BN145" s="215">
        <v>64592.060000000005</v>
      </c>
      <c r="BO145" s="187">
        <v>2502</v>
      </c>
      <c r="BP145" s="214">
        <v>58289096.979999907</v>
      </c>
      <c r="BQ145" s="187">
        <v>24</v>
      </c>
      <c r="BR145" s="215">
        <v>20722.77</v>
      </c>
      <c r="BS145" s="187">
        <v>2439</v>
      </c>
      <c r="BT145" s="214">
        <v>58814822.100000046</v>
      </c>
      <c r="BU145" s="187">
        <v>33</v>
      </c>
      <c r="BV145" s="215">
        <v>25675.94</v>
      </c>
      <c r="BW145" s="187">
        <v>2288</v>
      </c>
      <c r="BX145" s="214">
        <v>99484840.03000015</v>
      </c>
      <c r="BY145" s="187">
        <v>21</v>
      </c>
      <c r="BZ145" s="215">
        <v>23276.620000000003</v>
      </c>
      <c r="CA145" s="187">
        <v>2264</v>
      </c>
      <c r="CB145" s="214">
        <v>98746545.900000006</v>
      </c>
      <c r="CC145" s="187">
        <v>16</v>
      </c>
      <c r="CD145" s="215">
        <v>20973.919999999998</v>
      </c>
      <c r="CE145" s="187">
        <v>1855</v>
      </c>
      <c r="CF145" s="214">
        <v>51052259.300000034</v>
      </c>
      <c r="CG145" s="187">
        <v>38</v>
      </c>
      <c r="CH145" s="215">
        <v>40399.449999999997</v>
      </c>
      <c r="CI145" s="187">
        <v>2018</v>
      </c>
      <c r="CJ145" s="214">
        <v>57625320.330000073</v>
      </c>
      <c r="CK145" s="187">
        <v>120</v>
      </c>
      <c r="CL145" s="215">
        <v>171156.93999999992</v>
      </c>
      <c r="CM145" s="187">
        <v>1957</v>
      </c>
      <c r="CN145" s="214">
        <v>54768697.610000074</v>
      </c>
      <c r="CO145" s="187">
        <v>77</v>
      </c>
      <c r="CP145" s="215">
        <v>122238.71000000002</v>
      </c>
      <c r="CQ145" s="187">
        <v>1925</v>
      </c>
      <c r="CR145" s="214">
        <v>56334846.340000093</v>
      </c>
      <c r="CS145" s="187">
        <v>44</v>
      </c>
      <c r="CT145" s="215">
        <v>61535.97</v>
      </c>
      <c r="CU145" s="187">
        <v>1790</v>
      </c>
      <c r="CV145" s="214">
        <v>81744956.350000128</v>
      </c>
      <c r="CW145" s="187">
        <v>96</v>
      </c>
      <c r="CX145" s="215">
        <v>72221.440000000002</v>
      </c>
      <c r="CY145" s="187">
        <v>1133</v>
      </c>
      <c r="CZ145" s="214">
        <v>29778453.400000021</v>
      </c>
      <c r="DA145" s="187">
        <v>71</v>
      </c>
      <c r="DB145" s="215">
        <v>55279.069999999992</v>
      </c>
      <c r="DC145" s="187">
        <v>1364</v>
      </c>
      <c r="DD145" s="214">
        <v>25347762.459999982</v>
      </c>
      <c r="DE145" s="187">
        <v>42</v>
      </c>
      <c r="DF145" s="215">
        <v>20023.97</v>
      </c>
      <c r="DG145" s="187">
        <v>1366</v>
      </c>
      <c r="DH145" s="214">
        <v>25477942.710000005</v>
      </c>
      <c r="DI145" s="187">
        <v>12</v>
      </c>
      <c r="DJ145" s="215">
        <v>9803.119999999999</v>
      </c>
      <c r="DK145" s="187">
        <v>1458</v>
      </c>
      <c r="DL145" s="214">
        <v>31415605.250000022</v>
      </c>
      <c r="DM145" s="187">
        <v>7</v>
      </c>
      <c r="DN145" s="215">
        <v>7101.8600000000006</v>
      </c>
      <c r="DO145" s="187">
        <v>1471</v>
      </c>
      <c r="DP145" s="214">
        <v>32400515.360000018</v>
      </c>
      <c r="DQ145" s="187">
        <v>6</v>
      </c>
      <c r="DR145" s="215">
        <v>3643.68</v>
      </c>
      <c r="DS145" s="187"/>
      <c r="DT145" s="214"/>
      <c r="DU145" s="187"/>
      <c r="DV145" s="215"/>
      <c r="DW145" s="187"/>
      <c r="DX145" s="214"/>
      <c r="DY145" s="187"/>
      <c r="DZ145" s="215"/>
      <c r="EA145" s="187"/>
      <c r="EB145" s="214"/>
      <c r="EC145" s="187">
        <f>SUM(EC146:EC147)</f>
        <v>0</v>
      </c>
      <c r="ED145" s="187">
        <f>SUM(ED146:ED147)</f>
        <v>0</v>
      </c>
      <c r="EE145" s="187"/>
      <c r="EF145" s="214"/>
      <c r="EG145" s="187">
        <f>SUM(EG146:EG147)</f>
        <v>0</v>
      </c>
      <c r="EH145" s="187">
        <f>SUM(EH146:EH147)</f>
        <v>0</v>
      </c>
      <c r="EI145" s="187"/>
      <c r="EJ145" s="214"/>
      <c r="EK145" s="187"/>
      <c r="EL145" s="215"/>
      <c r="EM145" s="187"/>
      <c r="EN145" s="214"/>
      <c r="EO145" s="187"/>
      <c r="EP145" s="215"/>
      <c r="EQ145" s="187"/>
      <c r="ER145" s="214"/>
      <c r="ES145" s="187"/>
      <c r="ET145" s="215"/>
      <c r="EU145" s="187"/>
      <c r="EV145" s="214"/>
      <c r="EW145" s="187"/>
      <c r="EX145" s="215"/>
      <c r="EZ145" s="187">
        <f t="shared" si="235"/>
        <v>0</v>
      </c>
      <c r="FA145" s="214">
        <f t="shared" si="235"/>
        <v>0</v>
      </c>
      <c r="FB145" s="187">
        <f t="shared" si="236"/>
        <v>0</v>
      </c>
      <c r="FC145" s="215">
        <f t="shared" si="236"/>
        <v>0</v>
      </c>
      <c r="FE145" s="187">
        <f t="shared" si="237"/>
        <v>2506.5833333333335</v>
      </c>
      <c r="FF145" s="214">
        <f t="shared" si="237"/>
        <v>81957762.63499999</v>
      </c>
      <c r="FG145" s="187">
        <f t="shared" si="238"/>
        <v>596</v>
      </c>
      <c r="FH145" s="215">
        <f t="shared" si="238"/>
        <v>714043.58999999985</v>
      </c>
      <c r="FJ145" s="187">
        <f t="shared" si="233"/>
        <v>858.2</v>
      </c>
      <c r="FK145" s="214">
        <f t="shared" si="234"/>
        <v>22616523.553000018</v>
      </c>
      <c r="FL145" s="187">
        <f t="shared" si="239"/>
        <v>234</v>
      </c>
      <c r="FM145" s="215">
        <f t="shared" si="239"/>
        <v>168073.13999999996</v>
      </c>
    </row>
    <row r="146" spans="1:169" ht="15" outlineLevel="1" x14ac:dyDescent="0.25">
      <c r="B146" s="67" t="s">
        <v>187</v>
      </c>
      <c r="C146" s="186"/>
      <c r="D146" s="212"/>
      <c r="E146" s="186"/>
      <c r="F146" s="213"/>
      <c r="G146" s="186"/>
      <c r="H146" s="212"/>
      <c r="I146" s="186"/>
      <c r="J146" s="213"/>
      <c r="K146" s="186"/>
      <c r="L146" s="212"/>
      <c r="M146" s="186"/>
      <c r="N146" s="213"/>
      <c r="O146" s="186"/>
      <c r="P146" s="212"/>
      <c r="Q146" s="186"/>
      <c r="R146" s="213"/>
      <c r="S146" s="186"/>
      <c r="T146" s="212"/>
      <c r="U146" s="186"/>
      <c r="V146" s="213"/>
      <c r="W146" s="186"/>
      <c r="X146" s="212"/>
      <c r="Y146" s="186"/>
      <c r="Z146" s="213"/>
      <c r="AA146" s="186"/>
      <c r="AB146" s="212"/>
      <c r="AC146" s="186"/>
      <c r="AD146" s="213"/>
      <c r="AE146" s="186"/>
      <c r="AF146" s="212"/>
      <c r="AG146" s="186"/>
      <c r="AH146" s="213"/>
      <c r="AI146" s="186"/>
      <c r="AJ146" s="212"/>
      <c r="AK146" s="186"/>
      <c r="AL146" s="213"/>
      <c r="AM146" s="186"/>
      <c r="AN146" s="212"/>
      <c r="AO146" s="186"/>
      <c r="AP146" s="213"/>
      <c r="AQ146" s="186"/>
      <c r="AR146" s="212"/>
      <c r="AS146" s="186"/>
      <c r="AT146" s="213"/>
      <c r="AU146" s="186"/>
      <c r="AV146" s="212"/>
      <c r="AW146" s="186"/>
      <c r="AX146" s="213"/>
      <c r="AY146" s="186"/>
      <c r="AZ146" s="212"/>
      <c r="BA146" s="186">
        <v>49</v>
      </c>
      <c r="BB146" s="213">
        <v>14595.85</v>
      </c>
      <c r="BC146" s="186"/>
      <c r="BD146" s="212"/>
      <c r="BE146" s="186">
        <v>60</v>
      </c>
      <c r="BF146" s="213">
        <v>17275.939999999999</v>
      </c>
      <c r="BG146" s="186"/>
      <c r="BH146" s="212"/>
      <c r="BI146" s="186">
        <v>19</v>
      </c>
      <c r="BJ146" s="213">
        <v>12876.89</v>
      </c>
      <c r="BK146" s="186"/>
      <c r="BL146" s="212"/>
      <c r="BM146" s="186">
        <v>69</v>
      </c>
      <c r="BN146" s="213">
        <v>54931.530000000006</v>
      </c>
      <c r="BO146" s="186"/>
      <c r="BP146" s="212"/>
      <c r="BQ146" s="186">
        <v>19</v>
      </c>
      <c r="BR146" s="213">
        <v>9809.67</v>
      </c>
      <c r="BS146" s="186"/>
      <c r="BT146" s="212"/>
      <c r="BU146" s="186">
        <v>30</v>
      </c>
      <c r="BV146" s="213">
        <v>16654.939999999999</v>
      </c>
      <c r="BW146" s="186"/>
      <c r="BX146" s="212"/>
      <c r="BY146" s="186">
        <v>19</v>
      </c>
      <c r="BZ146" s="213">
        <v>13808.62</v>
      </c>
      <c r="CA146" s="186"/>
      <c r="CB146" s="212"/>
      <c r="CC146" s="186">
        <v>11</v>
      </c>
      <c r="CD146" s="213">
        <v>5507.41</v>
      </c>
      <c r="CE146" s="186"/>
      <c r="CF146" s="212"/>
      <c r="CG146" s="186">
        <v>33</v>
      </c>
      <c r="CH146" s="213">
        <v>23399.45</v>
      </c>
      <c r="CI146" s="186"/>
      <c r="CJ146" s="212"/>
      <c r="CK146" s="186">
        <v>111</v>
      </c>
      <c r="CL146" s="213">
        <v>132456.93999999992</v>
      </c>
      <c r="CM146" s="186"/>
      <c r="CN146" s="212"/>
      <c r="CO146" s="186">
        <v>67</v>
      </c>
      <c r="CP146" s="213">
        <v>82828.110000000015</v>
      </c>
      <c r="CQ146" s="186"/>
      <c r="CR146" s="212"/>
      <c r="CS146" s="186">
        <v>34</v>
      </c>
      <c r="CT146" s="213">
        <v>28685.97</v>
      </c>
      <c r="CU146" s="186"/>
      <c r="CV146" s="212"/>
      <c r="CW146" s="186">
        <v>87</v>
      </c>
      <c r="CX146" s="213">
        <v>27732.950000000004</v>
      </c>
      <c r="CY146" s="186"/>
      <c r="CZ146" s="212"/>
      <c r="DA146" s="186">
        <v>65</v>
      </c>
      <c r="DB146" s="213">
        <v>44180.069999999992</v>
      </c>
      <c r="DC146" s="186"/>
      <c r="DD146" s="212"/>
      <c r="DE146" s="186">
        <v>38</v>
      </c>
      <c r="DF146" s="213">
        <v>14475.970000000003</v>
      </c>
      <c r="DG146" s="186"/>
      <c r="DH146" s="212"/>
      <c r="DI146" s="186">
        <v>6</v>
      </c>
      <c r="DJ146" s="213">
        <v>3030.12</v>
      </c>
      <c r="DK146" s="186"/>
      <c r="DL146" s="212"/>
      <c r="DM146" s="186">
        <v>5</v>
      </c>
      <c r="DN146" s="213">
        <v>2266.2000000000003</v>
      </c>
      <c r="DO146" s="186"/>
      <c r="DP146" s="212"/>
      <c r="DQ146" s="186">
        <v>3</v>
      </c>
      <c r="DR146" s="213">
        <v>1243.6799999999998</v>
      </c>
      <c r="DS146" s="186"/>
      <c r="DT146" s="212"/>
      <c r="DU146" s="186"/>
      <c r="DV146" s="213"/>
      <c r="DW146" s="186"/>
      <c r="DX146" s="212"/>
      <c r="DY146" s="186"/>
      <c r="DZ146" s="213"/>
      <c r="EA146" s="186"/>
      <c r="EB146" s="212"/>
      <c r="EC146" s="186"/>
      <c r="ED146" s="213"/>
      <c r="EE146" s="186"/>
      <c r="EF146" s="212"/>
      <c r="EG146" s="186"/>
      <c r="EH146" s="213"/>
      <c r="EI146" s="186"/>
      <c r="EJ146" s="212"/>
      <c r="EK146" s="186"/>
      <c r="EL146" s="213"/>
      <c r="EM146" s="420"/>
      <c r="EN146" s="421"/>
      <c r="EO146" s="420"/>
      <c r="EP146" s="422"/>
      <c r="EQ146" s="420"/>
      <c r="ER146" s="421"/>
      <c r="ES146" s="420"/>
      <c r="ET146" s="422"/>
      <c r="EU146" s="420"/>
      <c r="EV146" s="421"/>
      <c r="EW146" s="420"/>
      <c r="EX146" s="422"/>
      <c r="EZ146" s="186">
        <f t="shared" si="235"/>
        <v>0</v>
      </c>
      <c r="FA146" s="212">
        <f t="shared" si="235"/>
        <v>0</v>
      </c>
      <c r="FB146" s="186">
        <f t="shared" si="236"/>
        <v>0</v>
      </c>
      <c r="FC146" s="213">
        <f t="shared" si="236"/>
        <v>0</v>
      </c>
      <c r="FD146" s="179"/>
      <c r="FE146" s="186">
        <f t="shared" si="237"/>
        <v>0</v>
      </c>
      <c r="FF146" s="212">
        <f t="shared" si="237"/>
        <v>0</v>
      </c>
      <c r="FG146" s="186">
        <f t="shared" si="238"/>
        <v>521</v>
      </c>
      <c r="FH146" s="213">
        <f t="shared" si="238"/>
        <v>412831.31999999995</v>
      </c>
      <c r="FI146" s="179"/>
      <c r="FJ146" s="186">
        <f t="shared" si="233"/>
        <v>0</v>
      </c>
      <c r="FK146" s="212">
        <f t="shared" si="234"/>
        <v>0</v>
      </c>
      <c r="FL146" s="186">
        <f t="shared" si="239"/>
        <v>204</v>
      </c>
      <c r="FM146" s="213">
        <f t="shared" si="239"/>
        <v>92928.989999999976</v>
      </c>
    </row>
    <row r="147" spans="1:169" ht="15" outlineLevel="1" x14ac:dyDescent="0.25">
      <c r="B147" s="67" t="s">
        <v>188</v>
      </c>
      <c r="C147" s="186"/>
      <c r="D147" s="212"/>
      <c r="E147" s="186"/>
      <c r="F147" s="213"/>
      <c r="G147" s="186"/>
      <c r="H147" s="212"/>
      <c r="I147" s="186"/>
      <c r="J147" s="213"/>
      <c r="K147" s="186"/>
      <c r="L147" s="212"/>
      <c r="M147" s="186"/>
      <c r="N147" s="213"/>
      <c r="O147" s="186"/>
      <c r="P147" s="212"/>
      <c r="Q147" s="186"/>
      <c r="R147" s="213"/>
      <c r="S147" s="186"/>
      <c r="T147" s="212"/>
      <c r="U147" s="186"/>
      <c r="V147" s="213"/>
      <c r="W147" s="186"/>
      <c r="X147" s="212"/>
      <c r="Y147" s="186"/>
      <c r="Z147" s="213"/>
      <c r="AA147" s="186"/>
      <c r="AB147" s="212"/>
      <c r="AC147" s="186"/>
      <c r="AD147" s="213"/>
      <c r="AE147" s="186"/>
      <c r="AF147" s="212"/>
      <c r="AG147" s="186"/>
      <c r="AH147" s="213"/>
      <c r="AI147" s="186"/>
      <c r="AJ147" s="212"/>
      <c r="AK147" s="186"/>
      <c r="AL147" s="213"/>
      <c r="AM147" s="186"/>
      <c r="AN147" s="212"/>
      <c r="AO147" s="186"/>
      <c r="AP147" s="213"/>
      <c r="AQ147" s="186"/>
      <c r="AR147" s="212"/>
      <c r="AS147" s="186"/>
      <c r="AT147" s="213"/>
      <c r="AU147" s="186"/>
      <c r="AV147" s="212"/>
      <c r="AW147" s="186"/>
      <c r="AX147" s="213"/>
      <c r="AY147" s="186"/>
      <c r="AZ147" s="212"/>
      <c r="BA147" s="186">
        <v>5</v>
      </c>
      <c r="BB147" s="213">
        <v>23300</v>
      </c>
      <c r="BC147" s="186"/>
      <c r="BD147" s="212"/>
      <c r="BE147" s="186">
        <v>5</v>
      </c>
      <c r="BF147" s="213">
        <v>13790</v>
      </c>
      <c r="BG147" s="186"/>
      <c r="BH147" s="212"/>
      <c r="BI147" s="186">
        <v>11</v>
      </c>
      <c r="BJ147" s="213">
        <v>81632.53</v>
      </c>
      <c r="BK147" s="186"/>
      <c r="BL147" s="212"/>
      <c r="BM147" s="186">
        <v>5</v>
      </c>
      <c r="BN147" s="213">
        <v>9660.5299999999988</v>
      </c>
      <c r="BO147" s="186"/>
      <c r="BP147" s="212"/>
      <c r="BQ147" s="186">
        <v>5</v>
      </c>
      <c r="BR147" s="213">
        <v>10913.1</v>
      </c>
      <c r="BS147" s="186"/>
      <c r="BT147" s="212"/>
      <c r="BU147" s="186">
        <v>3</v>
      </c>
      <c r="BV147" s="213">
        <v>9021</v>
      </c>
      <c r="BW147" s="186"/>
      <c r="BX147" s="212"/>
      <c r="BY147" s="186">
        <v>2</v>
      </c>
      <c r="BZ147" s="213">
        <v>9468</v>
      </c>
      <c r="CA147" s="186"/>
      <c r="CB147" s="212"/>
      <c r="CC147" s="186">
        <v>5</v>
      </c>
      <c r="CD147" s="213">
        <v>15466.51</v>
      </c>
      <c r="CE147" s="186"/>
      <c r="CF147" s="212"/>
      <c r="CG147" s="186">
        <v>5</v>
      </c>
      <c r="CH147" s="213">
        <v>17000</v>
      </c>
      <c r="CI147" s="186"/>
      <c r="CJ147" s="212"/>
      <c r="CK147" s="186">
        <v>9</v>
      </c>
      <c r="CL147" s="213">
        <v>38700</v>
      </c>
      <c r="CM147" s="186"/>
      <c r="CN147" s="212"/>
      <c r="CO147" s="186">
        <v>10</v>
      </c>
      <c r="CP147" s="213">
        <v>39410.6</v>
      </c>
      <c r="CQ147" s="186"/>
      <c r="CR147" s="212"/>
      <c r="CS147" s="186">
        <v>10</v>
      </c>
      <c r="CT147" s="213">
        <v>32850</v>
      </c>
      <c r="CU147" s="186"/>
      <c r="CV147" s="212"/>
      <c r="CW147" s="186">
        <v>9</v>
      </c>
      <c r="CX147" s="213">
        <v>44488.490000000005</v>
      </c>
      <c r="CY147" s="186"/>
      <c r="CZ147" s="212"/>
      <c r="DA147" s="186">
        <v>6</v>
      </c>
      <c r="DB147" s="213">
        <v>11099</v>
      </c>
      <c r="DC147" s="186"/>
      <c r="DD147" s="212"/>
      <c r="DE147" s="186">
        <v>4</v>
      </c>
      <c r="DF147" s="213">
        <v>5548</v>
      </c>
      <c r="DG147" s="186"/>
      <c r="DH147" s="212"/>
      <c r="DI147" s="186">
        <v>6</v>
      </c>
      <c r="DJ147" s="213">
        <v>6773</v>
      </c>
      <c r="DK147" s="186"/>
      <c r="DL147" s="212"/>
      <c r="DM147" s="186">
        <v>2</v>
      </c>
      <c r="DN147" s="213">
        <v>4835.66</v>
      </c>
      <c r="DO147" s="186"/>
      <c r="DP147" s="212"/>
      <c r="DQ147" s="186">
        <v>3</v>
      </c>
      <c r="DR147" s="213">
        <v>2400</v>
      </c>
      <c r="DS147" s="186"/>
      <c r="DT147" s="212"/>
      <c r="DU147" s="186"/>
      <c r="DV147" s="213"/>
      <c r="DW147" s="186"/>
      <c r="DX147" s="212"/>
      <c r="DY147" s="186"/>
      <c r="DZ147" s="213"/>
      <c r="EA147" s="186"/>
      <c r="EB147" s="212"/>
      <c r="EC147" s="186"/>
      <c r="ED147" s="213"/>
      <c r="EE147" s="186"/>
      <c r="EF147" s="212"/>
      <c r="EG147" s="186"/>
      <c r="EH147" s="213"/>
      <c r="EI147" s="186"/>
      <c r="EJ147" s="212"/>
      <c r="EK147" s="186"/>
      <c r="EL147" s="213"/>
      <c r="EM147" s="420"/>
      <c r="EN147" s="421"/>
      <c r="EO147" s="420"/>
      <c r="EP147" s="422"/>
      <c r="EQ147" s="420"/>
      <c r="ER147" s="421"/>
      <c r="ES147" s="420"/>
      <c r="ET147" s="422"/>
      <c r="EU147" s="420"/>
      <c r="EV147" s="421"/>
      <c r="EW147" s="420"/>
      <c r="EX147" s="422"/>
      <c r="EZ147" s="186">
        <f t="shared" si="235"/>
        <v>0</v>
      </c>
      <c r="FA147" s="212">
        <f t="shared" si="235"/>
        <v>0</v>
      </c>
      <c r="FB147" s="186">
        <f t="shared" si="236"/>
        <v>0</v>
      </c>
      <c r="FC147" s="213">
        <f t="shared" si="236"/>
        <v>0</v>
      </c>
      <c r="FE147" s="186">
        <f t="shared" si="237"/>
        <v>0</v>
      </c>
      <c r="FF147" s="212">
        <f t="shared" si="237"/>
        <v>0</v>
      </c>
      <c r="FG147" s="186">
        <f t="shared" si="238"/>
        <v>75</v>
      </c>
      <c r="FH147" s="213">
        <f t="shared" si="238"/>
        <v>301212.27</v>
      </c>
      <c r="FJ147" s="186">
        <f t="shared" si="233"/>
        <v>0</v>
      </c>
      <c r="FK147" s="212">
        <f t="shared" si="234"/>
        <v>0</v>
      </c>
      <c r="FL147" s="186">
        <f t="shared" si="239"/>
        <v>30</v>
      </c>
      <c r="FM147" s="213">
        <f t="shared" si="239"/>
        <v>75144.150000000009</v>
      </c>
    </row>
    <row r="148" spans="1:169" x14ac:dyDescent="0.2">
      <c r="A148" s="189" t="s">
        <v>199</v>
      </c>
      <c r="B148" s="189"/>
      <c r="C148" s="188">
        <f>+C140+C141+C142+C145</f>
        <v>0</v>
      </c>
      <c r="D148" s="216">
        <f t="shared" ref="D148:BO148" si="240">+D140+D141+D142+D145</f>
        <v>0</v>
      </c>
      <c r="E148" s="188">
        <f t="shared" si="240"/>
        <v>0</v>
      </c>
      <c r="F148" s="216">
        <f t="shared" si="240"/>
        <v>0</v>
      </c>
      <c r="G148" s="188">
        <f t="shared" si="240"/>
        <v>0</v>
      </c>
      <c r="H148" s="216">
        <f t="shared" si="240"/>
        <v>0</v>
      </c>
      <c r="I148" s="188">
        <f t="shared" si="240"/>
        <v>0</v>
      </c>
      <c r="J148" s="216">
        <f t="shared" si="240"/>
        <v>0</v>
      </c>
      <c r="K148" s="188">
        <f t="shared" si="240"/>
        <v>0</v>
      </c>
      <c r="L148" s="216">
        <f t="shared" si="240"/>
        <v>0</v>
      </c>
      <c r="M148" s="188">
        <f t="shared" si="240"/>
        <v>0</v>
      </c>
      <c r="N148" s="216">
        <f t="shared" si="240"/>
        <v>0</v>
      </c>
      <c r="O148" s="188">
        <f t="shared" si="240"/>
        <v>0</v>
      </c>
      <c r="P148" s="216">
        <f t="shared" si="240"/>
        <v>0</v>
      </c>
      <c r="Q148" s="188">
        <f t="shared" si="240"/>
        <v>0</v>
      </c>
      <c r="R148" s="216">
        <f t="shared" si="240"/>
        <v>0</v>
      </c>
      <c r="S148" s="188">
        <f t="shared" si="240"/>
        <v>0</v>
      </c>
      <c r="T148" s="216">
        <f t="shared" si="240"/>
        <v>0</v>
      </c>
      <c r="U148" s="188">
        <f t="shared" si="240"/>
        <v>0</v>
      </c>
      <c r="V148" s="216">
        <f t="shared" si="240"/>
        <v>0</v>
      </c>
      <c r="W148" s="188">
        <f t="shared" si="240"/>
        <v>0</v>
      </c>
      <c r="X148" s="216">
        <f t="shared" si="240"/>
        <v>0</v>
      </c>
      <c r="Y148" s="188">
        <f t="shared" si="240"/>
        <v>0</v>
      </c>
      <c r="Z148" s="216">
        <f t="shared" si="240"/>
        <v>0</v>
      </c>
      <c r="AA148" s="188">
        <f t="shared" si="240"/>
        <v>0</v>
      </c>
      <c r="AB148" s="216">
        <f t="shared" si="240"/>
        <v>0</v>
      </c>
      <c r="AC148" s="188">
        <f t="shared" si="240"/>
        <v>0</v>
      </c>
      <c r="AD148" s="216">
        <f t="shared" si="240"/>
        <v>0</v>
      </c>
      <c r="AE148" s="188">
        <f t="shared" si="240"/>
        <v>0</v>
      </c>
      <c r="AF148" s="216">
        <f t="shared" si="240"/>
        <v>0</v>
      </c>
      <c r="AG148" s="188">
        <f t="shared" si="240"/>
        <v>0</v>
      </c>
      <c r="AH148" s="216">
        <f t="shared" si="240"/>
        <v>0</v>
      </c>
      <c r="AI148" s="188">
        <f t="shared" si="240"/>
        <v>0</v>
      </c>
      <c r="AJ148" s="216">
        <f t="shared" si="240"/>
        <v>0</v>
      </c>
      <c r="AK148" s="188">
        <f t="shared" si="240"/>
        <v>0</v>
      </c>
      <c r="AL148" s="216">
        <f t="shared" si="240"/>
        <v>0</v>
      </c>
      <c r="AM148" s="188">
        <f t="shared" si="240"/>
        <v>0</v>
      </c>
      <c r="AN148" s="216">
        <f t="shared" si="240"/>
        <v>0</v>
      </c>
      <c r="AO148" s="188">
        <f t="shared" si="240"/>
        <v>0</v>
      </c>
      <c r="AP148" s="216">
        <f t="shared" si="240"/>
        <v>0</v>
      </c>
      <c r="AQ148" s="188">
        <f t="shared" si="240"/>
        <v>0</v>
      </c>
      <c r="AR148" s="216">
        <f t="shared" si="240"/>
        <v>0</v>
      </c>
      <c r="AS148" s="188">
        <f t="shared" si="240"/>
        <v>0</v>
      </c>
      <c r="AT148" s="216">
        <f t="shared" si="240"/>
        <v>0</v>
      </c>
      <c r="AU148" s="188">
        <f t="shared" si="240"/>
        <v>0</v>
      </c>
      <c r="AV148" s="216">
        <f t="shared" si="240"/>
        <v>0</v>
      </c>
      <c r="AW148" s="188">
        <f t="shared" si="240"/>
        <v>0</v>
      </c>
      <c r="AX148" s="216">
        <f t="shared" si="240"/>
        <v>0</v>
      </c>
      <c r="AY148" s="188">
        <f t="shared" si="240"/>
        <v>5090</v>
      </c>
      <c r="AZ148" s="216">
        <f t="shared" si="240"/>
        <v>131564815.96999983</v>
      </c>
      <c r="BA148" s="188">
        <f t="shared" si="240"/>
        <v>105</v>
      </c>
      <c r="BB148" s="216">
        <f t="shared" si="240"/>
        <v>64199.45</v>
      </c>
      <c r="BC148" s="188">
        <f t="shared" si="240"/>
        <v>4888</v>
      </c>
      <c r="BD148" s="216">
        <f t="shared" si="240"/>
        <v>121822095.66999999</v>
      </c>
      <c r="BE148" s="188">
        <f t="shared" si="240"/>
        <v>112</v>
      </c>
      <c r="BF148" s="216">
        <f t="shared" si="240"/>
        <v>57907.25</v>
      </c>
      <c r="BG148" s="188">
        <f t="shared" si="240"/>
        <v>5453</v>
      </c>
      <c r="BH148" s="216">
        <f t="shared" si="240"/>
        <v>124079355.18999979</v>
      </c>
      <c r="BI148" s="188">
        <f t="shared" si="240"/>
        <v>44</v>
      </c>
      <c r="BJ148" s="216">
        <f t="shared" si="240"/>
        <v>122063.45999999999</v>
      </c>
      <c r="BK148" s="188">
        <f t="shared" si="240"/>
        <v>6075</v>
      </c>
      <c r="BL148" s="216">
        <f t="shared" si="240"/>
        <v>154598271.23999998</v>
      </c>
      <c r="BM148" s="188">
        <f t="shared" si="240"/>
        <v>94</v>
      </c>
      <c r="BN148" s="216">
        <f t="shared" si="240"/>
        <v>96663.12000000001</v>
      </c>
      <c r="BO148" s="188">
        <f t="shared" si="240"/>
        <v>4836</v>
      </c>
      <c r="BP148" s="216">
        <f t="shared" ref="BP148:EA148" si="241">+BP140+BP141+BP142+BP145</f>
        <v>85578039.319999874</v>
      </c>
      <c r="BQ148" s="188">
        <f t="shared" si="241"/>
        <v>70</v>
      </c>
      <c r="BR148" s="216">
        <f t="shared" si="241"/>
        <v>55702.16</v>
      </c>
      <c r="BS148" s="188">
        <f t="shared" si="241"/>
        <v>4690</v>
      </c>
      <c r="BT148" s="216">
        <f t="shared" si="241"/>
        <v>83268714.340000033</v>
      </c>
      <c r="BU148" s="188">
        <f t="shared" si="241"/>
        <v>89</v>
      </c>
      <c r="BV148" s="216">
        <f t="shared" si="241"/>
        <v>88202.559999999998</v>
      </c>
      <c r="BW148" s="188">
        <f t="shared" si="241"/>
        <v>4439</v>
      </c>
      <c r="BX148" s="216">
        <f t="shared" si="241"/>
        <v>121928085.83000021</v>
      </c>
      <c r="BY148" s="188">
        <f t="shared" si="241"/>
        <v>96</v>
      </c>
      <c r="BZ148" s="216">
        <f t="shared" si="241"/>
        <v>119623.28000000003</v>
      </c>
      <c r="CA148" s="188">
        <f t="shared" si="241"/>
        <v>3482</v>
      </c>
      <c r="CB148" s="216">
        <f t="shared" si="241"/>
        <v>111028039.53</v>
      </c>
      <c r="CC148" s="188">
        <f t="shared" si="241"/>
        <v>76</v>
      </c>
      <c r="CD148" s="216">
        <f t="shared" si="241"/>
        <v>116995.29999999999</v>
      </c>
      <c r="CE148" s="188">
        <f t="shared" si="241"/>
        <v>2086</v>
      </c>
      <c r="CF148" s="216">
        <f t="shared" si="241"/>
        <v>56130819.200000033</v>
      </c>
      <c r="CG148" s="188">
        <f t="shared" si="241"/>
        <v>100</v>
      </c>
      <c r="CH148" s="216">
        <f t="shared" si="241"/>
        <v>129304.19</v>
      </c>
      <c r="CI148" s="188">
        <f t="shared" si="241"/>
        <v>2382</v>
      </c>
      <c r="CJ148" s="216">
        <f t="shared" si="241"/>
        <v>68994277.850000069</v>
      </c>
      <c r="CK148" s="188">
        <f t="shared" si="241"/>
        <v>265</v>
      </c>
      <c r="CL148" s="216">
        <f t="shared" si="241"/>
        <v>373511.39999999991</v>
      </c>
      <c r="CM148" s="188">
        <f t="shared" si="241"/>
        <v>2268</v>
      </c>
      <c r="CN148" s="216">
        <f t="shared" si="241"/>
        <v>65032037.810000077</v>
      </c>
      <c r="CO148" s="188">
        <f t="shared" si="241"/>
        <v>226</v>
      </c>
      <c r="CP148" s="216">
        <f t="shared" si="241"/>
        <v>282973.02</v>
      </c>
      <c r="CQ148" s="188">
        <f t="shared" si="241"/>
        <v>2169</v>
      </c>
      <c r="CR148" s="216">
        <f t="shared" si="241"/>
        <v>63289827.860000089</v>
      </c>
      <c r="CS148" s="188">
        <f t="shared" si="241"/>
        <v>109</v>
      </c>
      <c r="CT148" s="216">
        <f t="shared" si="241"/>
        <v>130382.76000000001</v>
      </c>
      <c r="CU148" s="188">
        <f t="shared" si="241"/>
        <v>1989</v>
      </c>
      <c r="CV148" s="216">
        <f t="shared" si="241"/>
        <v>89237406.790000126</v>
      </c>
      <c r="CW148" s="188">
        <f t="shared" si="241"/>
        <v>174</v>
      </c>
      <c r="CX148" s="216">
        <f t="shared" si="241"/>
        <v>105433.36</v>
      </c>
      <c r="CY148" s="188">
        <f t="shared" si="241"/>
        <v>1225</v>
      </c>
      <c r="CZ148" s="216">
        <f t="shared" si="241"/>
        <v>34761862.110000022</v>
      </c>
      <c r="DA148" s="188">
        <f t="shared" si="241"/>
        <v>126</v>
      </c>
      <c r="DB148" s="216">
        <f t="shared" si="241"/>
        <v>84034.689999999988</v>
      </c>
      <c r="DC148" s="188">
        <f t="shared" si="241"/>
        <v>1500</v>
      </c>
      <c r="DD148" s="216">
        <f t="shared" si="241"/>
        <v>27380677.029999983</v>
      </c>
      <c r="DE148" s="188">
        <f t="shared" si="241"/>
        <v>93</v>
      </c>
      <c r="DF148" s="216">
        <f t="shared" si="241"/>
        <v>46178.28</v>
      </c>
      <c r="DG148" s="188">
        <f t="shared" si="241"/>
        <v>2132</v>
      </c>
      <c r="DH148" s="216">
        <f t="shared" si="241"/>
        <v>31845571.380000003</v>
      </c>
      <c r="DI148" s="188">
        <f t="shared" si="241"/>
        <v>29</v>
      </c>
      <c r="DJ148" s="216">
        <f t="shared" si="241"/>
        <v>32690.899999999998</v>
      </c>
      <c r="DK148" s="188">
        <f t="shared" si="241"/>
        <v>2262</v>
      </c>
      <c r="DL148" s="216">
        <f t="shared" si="241"/>
        <v>42374205.050000019</v>
      </c>
      <c r="DM148" s="188">
        <f t="shared" si="241"/>
        <v>58</v>
      </c>
      <c r="DN148" s="216">
        <f t="shared" si="241"/>
        <v>51225.62</v>
      </c>
      <c r="DO148" s="188">
        <f t="shared" si="241"/>
        <v>1551</v>
      </c>
      <c r="DP148" s="216">
        <f t="shared" si="241"/>
        <v>35675809.020000018</v>
      </c>
      <c r="DQ148" s="188">
        <f t="shared" si="241"/>
        <v>38</v>
      </c>
      <c r="DR148" s="216">
        <f t="shared" si="241"/>
        <v>43102.93</v>
      </c>
      <c r="DS148" s="188">
        <f t="shared" si="241"/>
        <v>0</v>
      </c>
      <c r="DT148" s="216">
        <f t="shared" si="241"/>
        <v>0</v>
      </c>
      <c r="DU148" s="188">
        <f t="shared" si="241"/>
        <v>0</v>
      </c>
      <c r="DV148" s="216">
        <f t="shared" si="241"/>
        <v>0</v>
      </c>
      <c r="DW148" s="188">
        <f t="shared" si="241"/>
        <v>0</v>
      </c>
      <c r="DX148" s="216">
        <f t="shared" si="241"/>
        <v>0</v>
      </c>
      <c r="DY148" s="188">
        <f t="shared" si="241"/>
        <v>0</v>
      </c>
      <c r="DZ148" s="216">
        <f t="shared" si="241"/>
        <v>0</v>
      </c>
      <c r="EA148" s="188">
        <f t="shared" si="241"/>
        <v>0</v>
      </c>
      <c r="EB148" s="216">
        <f t="shared" ref="EB148:EP148" si="242">+EB140+EB141+EB142+EB145</f>
        <v>0</v>
      </c>
      <c r="EC148" s="188">
        <f t="shared" si="242"/>
        <v>0</v>
      </c>
      <c r="ED148" s="216">
        <f t="shared" si="242"/>
        <v>0</v>
      </c>
      <c r="EE148" s="188">
        <f t="shared" si="242"/>
        <v>0</v>
      </c>
      <c r="EF148" s="216">
        <f t="shared" si="242"/>
        <v>0</v>
      </c>
      <c r="EG148" s="188">
        <f t="shared" si="242"/>
        <v>0</v>
      </c>
      <c r="EH148" s="216">
        <f t="shared" si="242"/>
        <v>0</v>
      </c>
      <c r="EI148" s="188">
        <f t="shared" si="242"/>
        <v>0</v>
      </c>
      <c r="EJ148" s="216">
        <f t="shared" si="242"/>
        <v>0</v>
      </c>
      <c r="EK148" s="188">
        <f t="shared" si="242"/>
        <v>0</v>
      </c>
      <c r="EL148" s="216">
        <f t="shared" si="242"/>
        <v>0</v>
      </c>
      <c r="EM148" s="188">
        <f t="shared" si="242"/>
        <v>0</v>
      </c>
      <c r="EN148" s="216">
        <f t="shared" si="242"/>
        <v>0</v>
      </c>
      <c r="EO148" s="188">
        <f t="shared" si="242"/>
        <v>0</v>
      </c>
      <c r="EP148" s="216">
        <f t="shared" si="242"/>
        <v>0</v>
      </c>
      <c r="EQ148" s="188"/>
      <c r="ER148" s="216"/>
      <c r="ES148" s="188"/>
      <c r="ET148" s="216"/>
      <c r="EU148" s="188"/>
      <c r="EV148" s="216"/>
      <c r="EW148" s="188"/>
      <c r="EX148" s="216"/>
      <c r="EZ148" s="188">
        <f>SUM(EZ140,EZ141,EZ142,EZ145)</f>
        <v>0</v>
      </c>
      <c r="FA148" s="216">
        <f>SUM(FA140,FA141,FA142,FA145)</f>
        <v>0</v>
      </c>
      <c r="FB148" s="188">
        <f>SUM(FB140,FB141,FB142,FB145)</f>
        <v>0</v>
      </c>
      <c r="FC148" s="216">
        <f>SUM(FC140,FC141,FC142,FC145)</f>
        <v>0</v>
      </c>
      <c r="FE148" s="188">
        <f>SUM(FE140,FE141,FE142,FE145)</f>
        <v>3988.166666666667</v>
      </c>
      <c r="FF148" s="216">
        <f>SUM(FF140,FF141,FF142,FF145)</f>
        <v>98942864.984166652</v>
      </c>
      <c r="FG148" s="188">
        <f>SUM(FG140,FG141,FG142,FG145)</f>
        <v>1386</v>
      </c>
      <c r="FH148" s="216">
        <f>SUM(FH140,FH141,FH142,FH145)</f>
        <v>1637527.95</v>
      </c>
      <c r="FJ148" s="188">
        <f>SUM(FJ140,FJ141,FJ142,FJ145)</f>
        <v>1065.9000000000001</v>
      </c>
      <c r="FK148" s="216">
        <f>SUM(FK140,FK141,FK142,FK145)</f>
        <v>26127553.138000019</v>
      </c>
      <c r="FL148" s="188">
        <f>SUM(FL140,FL141,FL142,FL145)</f>
        <v>518</v>
      </c>
      <c r="FM148" s="216">
        <f>SUM(FM140,FM141,FM142,FM145)</f>
        <v>362665.77999999991</v>
      </c>
    </row>
    <row r="149" spans="1:169" ht="15" outlineLevel="1" x14ac:dyDescent="0.25">
      <c r="A149" s="67" t="s">
        <v>62</v>
      </c>
      <c r="B149" s="67" t="s">
        <v>50</v>
      </c>
      <c r="C149" s="186"/>
      <c r="D149" s="212"/>
      <c r="E149" s="186"/>
      <c r="F149" s="213"/>
      <c r="G149" s="186"/>
      <c r="H149" s="212"/>
      <c r="I149" s="186"/>
      <c r="J149" s="213"/>
      <c r="K149" s="186"/>
      <c r="L149" s="212"/>
      <c r="M149" s="186"/>
      <c r="N149" s="213"/>
      <c r="O149" s="186"/>
      <c r="P149" s="212"/>
      <c r="Q149" s="186"/>
      <c r="R149" s="213"/>
      <c r="S149" s="186"/>
      <c r="T149" s="212"/>
      <c r="U149" s="186"/>
      <c r="V149" s="213"/>
      <c r="W149" s="186"/>
      <c r="X149" s="212"/>
      <c r="Y149" s="186"/>
      <c r="Z149" s="213"/>
      <c r="AA149" s="186"/>
      <c r="AB149" s="212"/>
      <c r="AC149" s="186"/>
      <c r="AD149" s="213"/>
      <c r="AE149" s="186"/>
      <c r="AF149" s="212"/>
      <c r="AG149" s="186"/>
      <c r="AH149" s="213"/>
      <c r="AI149" s="186"/>
      <c r="AJ149" s="212"/>
      <c r="AK149" s="186"/>
      <c r="AL149" s="213"/>
      <c r="AM149" s="186"/>
      <c r="AN149" s="212"/>
      <c r="AO149" s="186"/>
      <c r="AP149" s="213"/>
      <c r="AQ149" s="186"/>
      <c r="AR149" s="212"/>
      <c r="AS149" s="186"/>
      <c r="AT149" s="213"/>
      <c r="AU149" s="186"/>
      <c r="AV149" s="212"/>
      <c r="AW149" s="186"/>
      <c r="AX149" s="213"/>
      <c r="AY149" s="186"/>
      <c r="AZ149" s="212"/>
      <c r="BA149" s="186"/>
      <c r="BB149" s="213"/>
      <c r="BC149" s="186"/>
      <c r="BD149" s="212"/>
      <c r="BE149" s="186"/>
      <c r="BF149" s="213"/>
      <c r="BG149" s="186"/>
      <c r="BH149" s="212"/>
      <c r="BI149" s="186"/>
      <c r="BJ149" s="213"/>
      <c r="BK149" s="186"/>
      <c r="BL149" s="212"/>
      <c r="BM149" s="186"/>
      <c r="BN149" s="213"/>
      <c r="BO149" s="186"/>
      <c r="BP149" s="212"/>
      <c r="BQ149" s="186"/>
      <c r="BR149" s="213"/>
      <c r="BS149" s="186"/>
      <c r="BT149" s="212"/>
      <c r="BU149" s="186"/>
      <c r="BV149" s="213"/>
      <c r="BW149" s="186"/>
      <c r="BX149" s="212"/>
      <c r="BY149" s="186"/>
      <c r="BZ149" s="213"/>
      <c r="CA149" s="186"/>
      <c r="CB149" s="212"/>
      <c r="CC149" s="186"/>
      <c r="CD149" s="213"/>
      <c r="CE149" s="186"/>
      <c r="CF149" s="212"/>
      <c r="CG149" s="186"/>
      <c r="CH149" s="213"/>
      <c r="CI149" s="186"/>
      <c r="CJ149" s="212"/>
      <c r="CK149" s="186"/>
      <c r="CL149" s="213"/>
      <c r="CM149" s="186"/>
      <c r="CN149" s="212"/>
      <c r="CO149" s="186"/>
      <c r="CP149" s="213"/>
      <c r="CQ149" s="186"/>
      <c r="CR149" s="212"/>
      <c r="CS149" s="186"/>
      <c r="CT149" s="213"/>
      <c r="CU149" s="186"/>
      <c r="CV149" s="212"/>
      <c r="CW149" s="186"/>
      <c r="CX149" s="213"/>
      <c r="CY149" s="186"/>
      <c r="CZ149" s="212"/>
      <c r="DA149" s="186"/>
      <c r="DB149" s="213"/>
      <c r="DC149" s="186"/>
      <c r="DD149" s="212"/>
      <c r="DE149" s="186"/>
      <c r="DF149" s="213"/>
      <c r="DG149" s="186"/>
      <c r="DH149" s="212"/>
      <c r="DI149" s="186"/>
      <c r="DJ149" s="213"/>
      <c r="DK149" s="186"/>
      <c r="DL149" s="212"/>
      <c r="DM149" s="186"/>
      <c r="DN149" s="213"/>
      <c r="DO149" s="186"/>
      <c r="DP149" s="212"/>
      <c r="DQ149" s="186"/>
      <c r="DR149" s="213"/>
      <c r="DS149" s="186"/>
      <c r="DT149" s="212"/>
      <c r="DU149" s="186"/>
      <c r="DV149" s="213"/>
      <c r="DW149" s="186"/>
      <c r="DX149" s="212"/>
      <c r="DY149" s="186"/>
      <c r="DZ149" s="213"/>
      <c r="EA149" s="186"/>
      <c r="EB149" s="212"/>
      <c r="EC149" s="186"/>
      <c r="ED149" s="213"/>
      <c r="EE149" s="186"/>
      <c r="EF149" s="212"/>
      <c r="EG149" s="186"/>
      <c r="EH149" s="213"/>
      <c r="EI149" s="186"/>
      <c r="EJ149" s="212"/>
      <c r="EK149" s="186"/>
      <c r="EL149" s="213"/>
      <c r="EM149" s="420"/>
      <c r="EN149" s="421"/>
      <c r="EO149" s="420"/>
      <c r="EP149" s="422"/>
      <c r="EQ149" s="420"/>
      <c r="ER149" s="421"/>
      <c r="ES149" s="420"/>
      <c r="ET149" s="422"/>
      <c r="EU149" s="420"/>
      <c r="EV149" s="421"/>
      <c r="EW149" s="420"/>
      <c r="EX149" s="422"/>
      <c r="EZ149" s="186">
        <f>SUM(C149,G149,K149,O149,S149,W149,AA149,AE149,AI149,AM149,AQ149,AU149)/12</f>
        <v>0</v>
      </c>
      <c r="FA149" s="212">
        <f>SUM(D149,H149,L149,P149,T149,X149,AB149,AF149,AJ149,AN149,AR149,AV149)/12</f>
        <v>0</v>
      </c>
      <c r="FB149" s="186">
        <f>SUM(E149,I149,M149,Q149,U149,Y149,AC149,AG149,AK149,AO149,AS149,AW149)</f>
        <v>0</v>
      </c>
      <c r="FC149" s="213">
        <f>SUM(F149,J149,N149,R149,V149,Z149,AD149,AH149,AL149,AP149,AT149,AX149)</f>
        <v>0</v>
      </c>
      <c r="FE149" s="186">
        <f>SUM(AY149,BC149,BG149,BK149,BO149,BS149,BW149,CA149,CE149,CI149,CM149,CQ149)/12</f>
        <v>0</v>
      </c>
      <c r="FF149" s="212">
        <f>SUM(AZ149,BD149,BH149,BL149,BP149,BT149,BX149,CB149,CF149,CJ149,CN149,CR149)/12</f>
        <v>0</v>
      </c>
      <c r="FG149" s="186">
        <f>SUM(BA149,BE149,BI149,BM149,BQ149,BU149,BY149,CC149,CG149,CK149,CO149,CS149)</f>
        <v>0</v>
      </c>
      <c r="FH149" s="213">
        <f>SUM(BB149,BF149,BJ149,BN149,BR149,BV149,BZ149,CD149,CH149,CL149,CP149,CT149)</f>
        <v>0</v>
      </c>
      <c r="FJ149" s="186">
        <f t="shared" ref="FJ149:FJ156" si="243">SUM(CU149,CY149,DC149,DG149,DK149,DO149,DS149,DW149,EA149,EE149,EI149,EM149)/10</f>
        <v>0</v>
      </c>
      <c r="FK149" s="212">
        <f t="shared" ref="FK149:FK156" si="244">SUM(CV149,CZ149,DD149,DH149,DL149,DP149,DT149,DX149,EB149,EF149,EJ149,EN149)/10</f>
        <v>0</v>
      </c>
      <c r="FL149" s="186">
        <f>SUM(CW149,DA149,DE149,DI149,DM149,DQ149,DU149,DY149,EC149,EG149,EK149,EO149)</f>
        <v>0</v>
      </c>
      <c r="FM149" s="213">
        <f>SUM(CX149,DB149,DF149,DJ149,DN149,DR149,DV149,DZ149,ED149,EH149,EL149,EP149)</f>
        <v>0</v>
      </c>
    </row>
    <row r="150" spans="1:169" ht="15" outlineLevel="1" x14ac:dyDescent="0.25">
      <c r="B150" s="67" t="s">
        <v>51</v>
      </c>
      <c r="C150" s="186">
        <v>17797</v>
      </c>
      <c r="D150" s="212">
        <v>101459711.39000054</v>
      </c>
      <c r="E150" s="186">
        <v>14</v>
      </c>
      <c r="F150" s="213">
        <v>14401</v>
      </c>
      <c r="G150" s="186">
        <v>7317</v>
      </c>
      <c r="H150" s="212">
        <v>33314834.350000024</v>
      </c>
      <c r="I150" s="186">
        <v>20</v>
      </c>
      <c r="J150" s="213">
        <v>20275.09</v>
      </c>
      <c r="K150" s="186">
        <v>7913</v>
      </c>
      <c r="L150" s="212">
        <v>35929225.830000013</v>
      </c>
      <c r="M150" s="186">
        <v>19</v>
      </c>
      <c r="N150" s="213">
        <v>17692</v>
      </c>
      <c r="O150" s="186">
        <v>8344</v>
      </c>
      <c r="P150" s="212">
        <v>37622037.790000021</v>
      </c>
      <c r="Q150" s="186">
        <v>13</v>
      </c>
      <c r="R150" s="213">
        <v>8422</v>
      </c>
      <c r="S150" s="186">
        <v>8002</v>
      </c>
      <c r="T150" s="212">
        <v>40532670.840000086</v>
      </c>
      <c r="U150" s="186">
        <v>14</v>
      </c>
      <c r="V150" s="213">
        <v>22644</v>
      </c>
      <c r="W150" s="186">
        <v>9343</v>
      </c>
      <c r="X150" s="212">
        <v>49125814.310000047</v>
      </c>
      <c r="Y150" s="186">
        <v>17</v>
      </c>
      <c r="Z150" s="213">
        <v>18166.36</v>
      </c>
      <c r="AA150" s="186">
        <v>9840</v>
      </c>
      <c r="AB150" s="212">
        <v>50863427.849999972</v>
      </c>
      <c r="AC150" s="186">
        <v>51</v>
      </c>
      <c r="AD150" s="213">
        <v>71244</v>
      </c>
      <c r="AE150" s="186">
        <v>10255</v>
      </c>
      <c r="AF150" s="212">
        <v>52358185.770000026</v>
      </c>
      <c r="AG150" s="186">
        <v>35</v>
      </c>
      <c r="AH150" s="213">
        <v>33450.5</v>
      </c>
      <c r="AI150" s="186">
        <v>5999</v>
      </c>
      <c r="AJ150" s="212">
        <v>25910940.859999992</v>
      </c>
      <c r="AK150" s="186">
        <v>28</v>
      </c>
      <c r="AL150" s="213">
        <v>27248</v>
      </c>
      <c r="AM150" s="186">
        <v>5995</v>
      </c>
      <c r="AN150" s="212">
        <v>25880908.03999998</v>
      </c>
      <c r="AO150" s="186">
        <v>25</v>
      </c>
      <c r="AP150" s="213">
        <v>19884</v>
      </c>
      <c r="AQ150" s="186">
        <v>5998</v>
      </c>
      <c r="AR150" s="212">
        <v>25893444.159999974</v>
      </c>
      <c r="AS150" s="186">
        <v>15</v>
      </c>
      <c r="AT150" s="213">
        <v>19857</v>
      </c>
      <c r="AU150" s="186">
        <v>5995</v>
      </c>
      <c r="AV150" s="212">
        <v>25876739.399999961</v>
      </c>
      <c r="AW150" s="186">
        <v>14</v>
      </c>
      <c r="AX150" s="213">
        <v>19161</v>
      </c>
      <c r="AY150" s="186">
        <v>3068</v>
      </c>
      <c r="AZ150" s="212">
        <v>17942694.949999996</v>
      </c>
      <c r="BA150" s="186">
        <v>17</v>
      </c>
      <c r="BB150" s="213">
        <v>23608.2</v>
      </c>
      <c r="BC150" s="186">
        <v>3066</v>
      </c>
      <c r="BD150" s="212">
        <v>17919716.899999987</v>
      </c>
      <c r="BE150" s="186">
        <v>8</v>
      </c>
      <c r="BF150" s="213">
        <v>8234.41</v>
      </c>
      <c r="BG150" s="186">
        <v>7000</v>
      </c>
      <c r="BH150" s="212">
        <v>31776899.730000008</v>
      </c>
      <c r="BI150" s="186">
        <v>11</v>
      </c>
      <c r="BJ150" s="213">
        <v>9937</v>
      </c>
      <c r="BK150" s="186">
        <v>6999</v>
      </c>
      <c r="BL150" s="212">
        <v>31766405.07</v>
      </c>
      <c r="BM150" s="186">
        <v>17</v>
      </c>
      <c r="BN150" s="213">
        <v>21464</v>
      </c>
      <c r="BO150" s="186">
        <v>7000</v>
      </c>
      <c r="BP150" s="212">
        <v>26330640.919999998</v>
      </c>
      <c r="BQ150" s="186">
        <v>14</v>
      </c>
      <c r="BR150" s="213">
        <v>35521.58</v>
      </c>
      <c r="BS150" s="186">
        <v>6995</v>
      </c>
      <c r="BT150" s="212">
        <v>26287090.780000031</v>
      </c>
      <c r="BU150" s="186">
        <v>8</v>
      </c>
      <c r="BV150" s="213">
        <v>15657</v>
      </c>
      <c r="BW150" s="186">
        <v>10000</v>
      </c>
      <c r="BX150" s="212">
        <v>39081287.520000048</v>
      </c>
      <c r="BY150" s="186">
        <v>9</v>
      </c>
      <c r="BZ150" s="213">
        <v>12486</v>
      </c>
      <c r="CA150" s="186">
        <v>10436</v>
      </c>
      <c r="CB150" s="212">
        <v>45457053.219999999</v>
      </c>
      <c r="CC150" s="186">
        <v>4</v>
      </c>
      <c r="CD150" s="213">
        <v>12310</v>
      </c>
      <c r="CE150" s="186">
        <v>1858</v>
      </c>
      <c r="CF150" s="212">
        <v>7786602.75</v>
      </c>
      <c r="CG150" s="186">
        <v>2</v>
      </c>
      <c r="CH150" s="213">
        <v>1700</v>
      </c>
      <c r="CI150" s="186">
        <v>1858</v>
      </c>
      <c r="CJ150" s="212">
        <v>7784402.75</v>
      </c>
      <c r="CK150" s="186">
        <v>2</v>
      </c>
      <c r="CL150" s="213">
        <v>4798</v>
      </c>
      <c r="CM150" s="186">
        <v>1856</v>
      </c>
      <c r="CN150" s="212">
        <v>7779013.21</v>
      </c>
      <c r="CO150" s="186">
        <v>2</v>
      </c>
      <c r="CP150" s="213">
        <v>2410</v>
      </c>
      <c r="CQ150" s="186">
        <v>3709</v>
      </c>
      <c r="CR150" s="212">
        <v>15550551.210000001</v>
      </c>
      <c r="CS150" s="186">
        <v>1</v>
      </c>
      <c r="CT150" s="213">
        <v>2656</v>
      </c>
      <c r="CU150" s="186">
        <v>2280</v>
      </c>
      <c r="CV150" s="212">
        <v>14296585.769999987</v>
      </c>
      <c r="CW150" s="186">
        <v>1</v>
      </c>
      <c r="CX150" s="213">
        <v>3711</v>
      </c>
      <c r="CY150" s="186">
        <v>2280</v>
      </c>
      <c r="CZ150" s="212">
        <v>14292874.769999992</v>
      </c>
      <c r="DA150" s="186">
        <v>4</v>
      </c>
      <c r="DB150" s="213">
        <v>9994</v>
      </c>
      <c r="DC150" s="186">
        <v>2280</v>
      </c>
      <c r="DD150" s="212">
        <v>14283380.769999987</v>
      </c>
      <c r="DE150" s="186">
        <v>2</v>
      </c>
      <c r="DF150" s="213">
        <v>2500</v>
      </c>
      <c r="DG150" s="186">
        <v>1449</v>
      </c>
      <c r="DH150" s="212">
        <v>7666679.6699999915</v>
      </c>
      <c r="DI150" s="186">
        <v>3</v>
      </c>
      <c r="DJ150" s="213">
        <v>3800</v>
      </c>
      <c r="DK150" s="186">
        <v>1449</v>
      </c>
      <c r="DL150" s="212">
        <v>7663379.6699999934</v>
      </c>
      <c r="DM150" s="186">
        <v>4</v>
      </c>
      <c r="DN150" s="213">
        <v>6900</v>
      </c>
      <c r="DO150" s="186">
        <v>663</v>
      </c>
      <c r="DP150" s="212">
        <v>3887263.5499999975</v>
      </c>
      <c r="DQ150" s="186"/>
      <c r="DR150" s="213"/>
      <c r="DS150" s="186"/>
      <c r="DT150" s="212"/>
      <c r="DU150" s="186"/>
      <c r="DV150" s="213"/>
      <c r="DW150" s="186"/>
      <c r="DX150" s="212"/>
      <c r="DY150" s="186"/>
      <c r="DZ150" s="213"/>
      <c r="EA150" s="186"/>
      <c r="EB150" s="212"/>
      <c r="EC150" s="186"/>
      <c r="ED150" s="213"/>
      <c r="EE150" s="186"/>
      <c r="EF150" s="212"/>
      <c r="EG150" s="186"/>
      <c r="EH150" s="213"/>
      <c r="EI150" s="186"/>
      <c r="EJ150" s="212"/>
      <c r="EK150" s="186"/>
      <c r="EL150" s="213"/>
      <c r="EM150" s="420"/>
      <c r="EN150" s="421"/>
      <c r="EO150" s="420"/>
      <c r="EP150" s="422"/>
      <c r="EQ150" s="420"/>
      <c r="ER150" s="421"/>
      <c r="ES150" s="420"/>
      <c r="ET150" s="422"/>
      <c r="EU150" s="420"/>
      <c r="EV150" s="421"/>
      <c r="EW150" s="420"/>
      <c r="EX150" s="422"/>
      <c r="EZ150" s="186">
        <f t="shared" ref="EZ150:FA156" si="245">SUM(C150,G150,K150,O150,S150,W150,AA150,AE150,AI150,AM150,AQ150,AU150)/12</f>
        <v>8566.5</v>
      </c>
      <c r="FA150" s="212">
        <f t="shared" si="245"/>
        <v>42063995.049166717</v>
      </c>
      <c r="FB150" s="186">
        <f t="shared" ref="FB150:FC156" si="246">SUM(E150,I150,M150,Q150,U150,Y150,AC150,AG150,AK150,AO150,AS150,AW150)</f>
        <v>265</v>
      </c>
      <c r="FC150" s="213">
        <f t="shared" si="246"/>
        <v>292444.95</v>
      </c>
      <c r="FE150" s="186">
        <f t="shared" ref="FE150:FF156" si="247">SUM(AY150,BC150,BG150,BK150,BO150,BS150,BW150,CA150,CE150,CI150,CM150,CQ150)/12</f>
        <v>5320.416666666667</v>
      </c>
      <c r="FF150" s="212">
        <f t="shared" si="247"/>
        <v>22955196.584166672</v>
      </c>
      <c r="FG150" s="186">
        <f t="shared" ref="FG150:FH156" si="248">SUM(BA150,BE150,BI150,BM150,BQ150,BU150,BY150,CC150,CG150,CK150,CO150,CS150)</f>
        <v>95</v>
      </c>
      <c r="FH150" s="213">
        <f t="shared" si="248"/>
        <v>150782.19</v>
      </c>
      <c r="FJ150" s="186">
        <f t="shared" si="243"/>
        <v>1040.0999999999999</v>
      </c>
      <c r="FK150" s="212">
        <f t="shared" si="244"/>
        <v>6209016.4199999953</v>
      </c>
      <c r="FL150" s="186">
        <f t="shared" ref="FL150:FM156" si="249">SUM(CW150,DA150,DE150,DI150,DM150,DQ150,DU150,DY150,EC150,EG150,EK150,EO150)</f>
        <v>14</v>
      </c>
      <c r="FM150" s="213">
        <f t="shared" si="249"/>
        <v>26905</v>
      </c>
    </row>
    <row r="151" spans="1:169" outlineLevel="1" x14ac:dyDescent="0.2">
      <c r="B151" s="179" t="s">
        <v>183</v>
      </c>
      <c r="C151" s="187">
        <v>145</v>
      </c>
      <c r="D151" s="214">
        <v>11686669.84</v>
      </c>
      <c r="E151" s="187">
        <v>76</v>
      </c>
      <c r="F151" s="215">
        <v>97362.01</v>
      </c>
      <c r="G151" s="187">
        <v>150</v>
      </c>
      <c r="H151" s="214">
        <v>11015270.049999999</v>
      </c>
      <c r="I151" s="187">
        <v>63</v>
      </c>
      <c r="J151" s="215">
        <v>93334.77</v>
      </c>
      <c r="K151" s="187">
        <v>136</v>
      </c>
      <c r="L151" s="214">
        <v>10938527.560000002</v>
      </c>
      <c r="M151" s="187">
        <v>71</v>
      </c>
      <c r="N151" s="215">
        <v>110603.48999999999</v>
      </c>
      <c r="O151" s="187">
        <v>137</v>
      </c>
      <c r="P151" s="214">
        <v>11522977.66</v>
      </c>
      <c r="Q151" s="187">
        <v>64</v>
      </c>
      <c r="R151" s="215">
        <v>95581.91</v>
      </c>
      <c r="S151" s="187">
        <v>1457</v>
      </c>
      <c r="T151" s="214">
        <v>97024305.960000008</v>
      </c>
      <c r="U151" s="187">
        <v>355</v>
      </c>
      <c r="V151" s="215">
        <v>394751.98</v>
      </c>
      <c r="W151" s="187">
        <v>1617</v>
      </c>
      <c r="X151" s="214">
        <v>106230688.18999995</v>
      </c>
      <c r="Y151" s="187">
        <v>276</v>
      </c>
      <c r="Z151" s="215">
        <v>496492.79000000004</v>
      </c>
      <c r="AA151" s="187">
        <v>367</v>
      </c>
      <c r="AB151" s="214">
        <v>23703607.909999993</v>
      </c>
      <c r="AC151" s="187">
        <v>160</v>
      </c>
      <c r="AD151" s="215">
        <v>332492.11</v>
      </c>
      <c r="AE151" s="187">
        <v>454</v>
      </c>
      <c r="AF151" s="214">
        <v>28313164.849999994</v>
      </c>
      <c r="AG151" s="187">
        <v>139</v>
      </c>
      <c r="AH151" s="215">
        <v>141718.09000000003</v>
      </c>
      <c r="AI151" s="187">
        <v>693</v>
      </c>
      <c r="AJ151" s="214">
        <v>39244697.960000008</v>
      </c>
      <c r="AK151" s="187">
        <v>139</v>
      </c>
      <c r="AL151" s="215">
        <v>237818.06</v>
      </c>
      <c r="AM151" s="187">
        <v>496</v>
      </c>
      <c r="AN151" s="214">
        <v>33034351.440000001</v>
      </c>
      <c r="AO151" s="187">
        <v>188</v>
      </c>
      <c r="AP151" s="215">
        <v>334814.97000000003</v>
      </c>
      <c r="AQ151" s="187">
        <v>368</v>
      </c>
      <c r="AR151" s="214">
        <v>25762088.829999994</v>
      </c>
      <c r="AS151" s="187">
        <v>172</v>
      </c>
      <c r="AT151" s="215">
        <v>304213.60000000003</v>
      </c>
      <c r="AU151" s="187">
        <v>379</v>
      </c>
      <c r="AV151" s="214">
        <v>25277560.179999989</v>
      </c>
      <c r="AW151" s="187">
        <v>168</v>
      </c>
      <c r="AX151" s="215">
        <v>321423.23</v>
      </c>
      <c r="AY151" s="187">
        <v>562</v>
      </c>
      <c r="AZ151" s="214">
        <v>36479570.819999993</v>
      </c>
      <c r="BA151" s="187">
        <v>143</v>
      </c>
      <c r="BB151" s="215">
        <v>223363.58999999994</v>
      </c>
      <c r="BC151" s="187">
        <v>517</v>
      </c>
      <c r="BD151" s="214">
        <v>32817287.959999993</v>
      </c>
      <c r="BE151" s="187">
        <v>223</v>
      </c>
      <c r="BF151" s="215">
        <v>422769.75999999989</v>
      </c>
      <c r="BG151" s="187">
        <v>416</v>
      </c>
      <c r="BH151" s="214">
        <v>26418900.599999994</v>
      </c>
      <c r="BI151" s="187">
        <v>247</v>
      </c>
      <c r="BJ151" s="215">
        <v>626703.52000000014</v>
      </c>
      <c r="BK151" s="187">
        <v>646</v>
      </c>
      <c r="BL151" s="214">
        <v>28599521.950000003</v>
      </c>
      <c r="BM151" s="187">
        <v>203</v>
      </c>
      <c r="BN151" s="215">
        <v>294077.46000000008</v>
      </c>
      <c r="BO151" s="187">
        <v>764</v>
      </c>
      <c r="BP151" s="214">
        <v>30820267.449999999</v>
      </c>
      <c r="BQ151" s="187">
        <v>221</v>
      </c>
      <c r="BR151" s="215">
        <v>277912.51</v>
      </c>
      <c r="BS151" s="187">
        <v>580</v>
      </c>
      <c r="BT151" s="214">
        <v>28742733.050000004</v>
      </c>
      <c r="BU151" s="187">
        <v>282</v>
      </c>
      <c r="BV151" s="215">
        <v>365681.30000000005</v>
      </c>
      <c r="BW151" s="187">
        <v>915</v>
      </c>
      <c r="BX151" s="214">
        <v>43519576.70000001</v>
      </c>
      <c r="BY151" s="187">
        <v>228</v>
      </c>
      <c r="BZ151" s="215">
        <v>323775.69000000006</v>
      </c>
      <c r="CA151" s="187">
        <v>335</v>
      </c>
      <c r="CB151" s="214">
        <v>16786818.109999996</v>
      </c>
      <c r="CC151" s="187">
        <v>183</v>
      </c>
      <c r="CD151" s="215">
        <v>225922.07000000004</v>
      </c>
      <c r="CE151" s="187">
        <v>596</v>
      </c>
      <c r="CF151" s="214">
        <v>26792780.459999997</v>
      </c>
      <c r="CG151" s="187">
        <v>232</v>
      </c>
      <c r="CH151" s="215">
        <v>207556.47999999998</v>
      </c>
      <c r="CI151" s="187">
        <v>683</v>
      </c>
      <c r="CJ151" s="214">
        <v>29442126.120000001</v>
      </c>
      <c r="CK151" s="187">
        <v>284</v>
      </c>
      <c r="CL151" s="215">
        <v>336549.08999999997</v>
      </c>
      <c r="CM151" s="187">
        <v>635</v>
      </c>
      <c r="CN151" s="214">
        <v>26746770.860000003</v>
      </c>
      <c r="CO151" s="187">
        <v>326</v>
      </c>
      <c r="CP151" s="215">
        <v>369157.12</v>
      </c>
      <c r="CQ151" s="187">
        <v>286</v>
      </c>
      <c r="CR151" s="214">
        <v>12371477.969999999</v>
      </c>
      <c r="CS151" s="187">
        <v>183</v>
      </c>
      <c r="CT151" s="215">
        <v>213774.47</v>
      </c>
      <c r="CU151" s="187">
        <v>528</v>
      </c>
      <c r="CV151" s="214">
        <v>21443960.599999998</v>
      </c>
      <c r="CW151" s="187">
        <v>271</v>
      </c>
      <c r="CX151" s="215">
        <v>358005.17000000004</v>
      </c>
      <c r="CY151" s="187">
        <v>718</v>
      </c>
      <c r="CZ151" s="214">
        <v>30015580.370000001</v>
      </c>
      <c r="DA151" s="187">
        <v>238</v>
      </c>
      <c r="DB151" s="215">
        <v>419400.43000000005</v>
      </c>
      <c r="DC151" s="187">
        <v>646</v>
      </c>
      <c r="DD151" s="214">
        <v>27450624.199999999</v>
      </c>
      <c r="DE151" s="187">
        <v>214</v>
      </c>
      <c r="DF151" s="215">
        <v>365624.16000000009</v>
      </c>
      <c r="DG151" s="187">
        <v>470</v>
      </c>
      <c r="DH151" s="214">
        <v>24394201.670000006</v>
      </c>
      <c r="DI151" s="187">
        <v>167</v>
      </c>
      <c r="DJ151" s="215">
        <v>329952.05</v>
      </c>
      <c r="DK151" s="187">
        <v>319</v>
      </c>
      <c r="DL151" s="214">
        <v>22099239.960000005</v>
      </c>
      <c r="DM151" s="187">
        <v>148</v>
      </c>
      <c r="DN151" s="215">
        <v>319243.76</v>
      </c>
      <c r="DO151" s="187">
        <v>738</v>
      </c>
      <c r="DP151" s="214">
        <v>49041597.109999999</v>
      </c>
      <c r="DQ151" s="187">
        <v>136</v>
      </c>
      <c r="DR151" s="215">
        <v>393619.32999999996</v>
      </c>
      <c r="DS151" s="187">
        <v>312</v>
      </c>
      <c r="DT151" s="214">
        <v>21303464.370000005</v>
      </c>
      <c r="DU151" s="187">
        <v>123</v>
      </c>
      <c r="DV151" s="215">
        <v>244133.41000000003</v>
      </c>
      <c r="DW151" s="187">
        <v>250</v>
      </c>
      <c r="DX151" s="214">
        <v>16178183.43</v>
      </c>
      <c r="DY151" s="187">
        <v>107</v>
      </c>
      <c r="DZ151" s="215">
        <v>230749.13</v>
      </c>
      <c r="EA151" s="187">
        <v>385</v>
      </c>
      <c r="EB151" s="214">
        <v>20003715.450000007</v>
      </c>
      <c r="EC151" s="187">
        <f>SUM(EC152:EC153)</f>
        <v>168</v>
      </c>
      <c r="ED151" s="187">
        <f>SUM(ED152:ED153)</f>
        <v>297323.66999999993</v>
      </c>
      <c r="EE151" s="187">
        <v>306</v>
      </c>
      <c r="EF151" s="214">
        <v>16328215.710000005</v>
      </c>
      <c r="EG151" s="187">
        <v>100</v>
      </c>
      <c r="EH151" s="215">
        <v>217574.19999999998</v>
      </c>
      <c r="EI151" s="187">
        <v>819</v>
      </c>
      <c r="EJ151" s="214">
        <v>64067425.669999987</v>
      </c>
      <c r="EK151" s="187">
        <v>220</v>
      </c>
      <c r="EL151" s="215">
        <v>495375.2</v>
      </c>
      <c r="EM151" s="187">
        <v>1469</v>
      </c>
      <c r="EN151" s="214">
        <v>80063271.459999904</v>
      </c>
      <c r="EO151" s="187">
        <v>369</v>
      </c>
      <c r="EP151" s="215">
        <v>781679.00000000023</v>
      </c>
      <c r="EQ151" s="187">
        <v>1243</v>
      </c>
      <c r="ER151" s="214">
        <v>71398040.550000012</v>
      </c>
      <c r="ES151" s="187">
        <v>278</v>
      </c>
      <c r="ET151" s="215">
        <v>506067.7800000002</v>
      </c>
      <c r="EU151" s="187">
        <v>683</v>
      </c>
      <c r="EV151" s="214">
        <v>40604311.789999984</v>
      </c>
      <c r="EW151" s="187">
        <v>187</v>
      </c>
      <c r="EX151" s="215">
        <v>305945.76</v>
      </c>
      <c r="EZ151" s="187">
        <f t="shared" si="245"/>
        <v>533.25</v>
      </c>
      <c r="FA151" s="214">
        <f t="shared" si="245"/>
        <v>35312825.869166657</v>
      </c>
      <c r="FB151" s="187">
        <f t="shared" si="246"/>
        <v>1871</v>
      </c>
      <c r="FC151" s="215">
        <f t="shared" si="246"/>
        <v>2960607.0100000002</v>
      </c>
      <c r="FE151" s="187">
        <f t="shared" si="247"/>
        <v>577.91666666666663</v>
      </c>
      <c r="FF151" s="214">
        <f t="shared" si="247"/>
        <v>28294819.337499995</v>
      </c>
      <c r="FG151" s="187">
        <f t="shared" si="248"/>
        <v>2755</v>
      </c>
      <c r="FH151" s="215">
        <f t="shared" si="248"/>
        <v>3887243.06</v>
      </c>
      <c r="FJ151" s="187">
        <f t="shared" si="243"/>
        <v>696</v>
      </c>
      <c r="FK151" s="214">
        <f t="shared" si="244"/>
        <v>39238948</v>
      </c>
      <c r="FL151" s="187">
        <f t="shared" si="249"/>
        <v>2261</v>
      </c>
      <c r="FM151" s="215">
        <f t="shared" si="249"/>
        <v>4452679.5100000007</v>
      </c>
    </row>
    <row r="152" spans="1:169" ht="15" outlineLevel="1" x14ac:dyDescent="0.25">
      <c r="B152" s="67" t="s">
        <v>184</v>
      </c>
      <c r="C152" s="186"/>
      <c r="D152" s="212"/>
      <c r="E152" s="186">
        <v>40</v>
      </c>
      <c r="F152" s="213">
        <v>21429.279999999995</v>
      </c>
      <c r="G152" s="186"/>
      <c r="H152" s="212"/>
      <c r="I152" s="186">
        <v>36</v>
      </c>
      <c r="J152" s="213">
        <v>16523.420000000002</v>
      </c>
      <c r="K152" s="186"/>
      <c r="L152" s="212"/>
      <c r="M152" s="186">
        <v>40</v>
      </c>
      <c r="N152" s="213">
        <v>28659.1</v>
      </c>
      <c r="O152" s="186"/>
      <c r="P152" s="212"/>
      <c r="Q152" s="186">
        <v>34</v>
      </c>
      <c r="R152" s="213">
        <v>21644.94</v>
      </c>
      <c r="S152" s="186"/>
      <c r="T152" s="212"/>
      <c r="U152" s="186">
        <v>320</v>
      </c>
      <c r="V152" s="213">
        <v>292559.8</v>
      </c>
      <c r="W152" s="186"/>
      <c r="X152" s="212"/>
      <c r="Y152" s="186">
        <v>224</v>
      </c>
      <c r="Z152" s="213">
        <v>170305.00999999998</v>
      </c>
      <c r="AA152" s="186"/>
      <c r="AB152" s="212"/>
      <c r="AC152" s="186">
        <v>105</v>
      </c>
      <c r="AD152" s="213">
        <v>74180.040000000008</v>
      </c>
      <c r="AE152" s="186"/>
      <c r="AF152" s="212"/>
      <c r="AG152" s="186">
        <v>96</v>
      </c>
      <c r="AH152" s="213">
        <v>62781.360000000015</v>
      </c>
      <c r="AI152" s="186"/>
      <c r="AJ152" s="212"/>
      <c r="AK152" s="186">
        <v>85</v>
      </c>
      <c r="AL152" s="213">
        <v>62232.530000000013</v>
      </c>
      <c r="AM152" s="186"/>
      <c r="AN152" s="212"/>
      <c r="AO152" s="186">
        <v>126</v>
      </c>
      <c r="AP152" s="213">
        <v>131253.02000000002</v>
      </c>
      <c r="AQ152" s="186"/>
      <c r="AR152" s="212"/>
      <c r="AS152" s="186">
        <v>112</v>
      </c>
      <c r="AT152" s="213">
        <v>113418.19000000003</v>
      </c>
      <c r="AU152" s="186"/>
      <c r="AV152" s="212"/>
      <c r="AW152" s="186">
        <v>104</v>
      </c>
      <c r="AX152" s="213">
        <v>110093.68000000001</v>
      </c>
      <c r="AY152" s="186"/>
      <c r="AZ152" s="212"/>
      <c r="BA152" s="186">
        <v>77</v>
      </c>
      <c r="BB152" s="213">
        <v>63683.519999999968</v>
      </c>
      <c r="BC152" s="186"/>
      <c r="BD152" s="212"/>
      <c r="BE152" s="186">
        <v>148</v>
      </c>
      <c r="BF152" s="213">
        <v>166999.99999999991</v>
      </c>
      <c r="BG152" s="186"/>
      <c r="BH152" s="212"/>
      <c r="BI152" s="186">
        <v>165</v>
      </c>
      <c r="BJ152" s="213">
        <v>193983.7900000001</v>
      </c>
      <c r="BK152" s="186"/>
      <c r="BL152" s="212"/>
      <c r="BM152" s="186">
        <v>134</v>
      </c>
      <c r="BN152" s="213">
        <v>116795.44000000005</v>
      </c>
      <c r="BO152" s="186"/>
      <c r="BP152" s="212"/>
      <c r="BQ152" s="186">
        <v>135</v>
      </c>
      <c r="BR152" s="213">
        <v>110477.52</v>
      </c>
      <c r="BS152" s="186"/>
      <c r="BT152" s="212"/>
      <c r="BU152" s="186">
        <v>208</v>
      </c>
      <c r="BV152" s="213">
        <v>171948.00000000009</v>
      </c>
      <c r="BW152" s="186"/>
      <c r="BX152" s="212"/>
      <c r="BY152" s="186">
        <v>140</v>
      </c>
      <c r="BZ152" s="213">
        <v>112115.28000000006</v>
      </c>
      <c r="CA152" s="186"/>
      <c r="CB152" s="212"/>
      <c r="CC152" s="186">
        <v>114</v>
      </c>
      <c r="CD152" s="213">
        <v>88815.47000000003</v>
      </c>
      <c r="CE152" s="186"/>
      <c r="CF152" s="212"/>
      <c r="CG152" s="186">
        <v>172</v>
      </c>
      <c r="CH152" s="213">
        <v>82073.179999999993</v>
      </c>
      <c r="CI152" s="186"/>
      <c r="CJ152" s="212"/>
      <c r="CK152" s="186">
        <v>215</v>
      </c>
      <c r="CL152" s="213">
        <v>203697.08999999994</v>
      </c>
      <c r="CM152" s="186"/>
      <c r="CN152" s="212"/>
      <c r="CO152" s="186">
        <v>261</v>
      </c>
      <c r="CP152" s="213">
        <v>230825.88</v>
      </c>
      <c r="CQ152" s="186"/>
      <c r="CR152" s="212"/>
      <c r="CS152" s="186">
        <v>128</v>
      </c>
      <c r="CT152" s="213">
        <v>91886.57</v>
      </c>
      <c r="CU152" s="186"/>
      <c r="CV152" s="212"/>
      <c r="CW152" s="186">
        <v>209</v>
      </c>
      <c r="CX152" s="213">
        <v>174451.70000000007</v>
      </c>
      <c r="CY152" s="186"/>
      <c r="CZ152" s="212"/>
      <c r="DA152" s="186">
        <v>177</v>
      </c>
      <c r="DB152" s="213">
        <v>202421.47000000009</v>
      </c>
      <c r="DC152" s="186"/>
      <c r="DD152" s="212"/>
      <c r="DE152" s="186">
        <v>156</v>
      </c>
      <c r="DF152" s="213">
        <v>160161.59000000011</v>
      </c>
      <c r="DG152" s="186"/>
      <c r="DH152" s="212"/>
      <c r="DI152" s="186">
        <v>121</v>
      </c>
      <c r="DJ152" s="213">
        <v>143467.54999999999</v>
      </c>
      <c r="DK152" s="186"/>
      <c r="DL152" s="212"/>
      <c r="DM152" s="186">
        <v>84</v>
      </c>
      <c r="DN152" s="213">
        <v>69889.260000000009</v>
      </c>
      <c r="DO152" s="186"/>
      <c r="DP152" s="212"/>
      <c r="DQ152" s="186">
        <v>68</v>
      </c>
      <c r="DR152" s="213">
        <v>48467.49000000002</v>
      </c>
      <c r="DS152" s="186"/>
      <c r="DT152" s="212"/>
      <c r="DU152" s="186">
        <v>62</v>
      </c>
      <c r="DV152" s="213">
        <v>44010.92</v>
      </c>
      <c r="DW152" s="186"/>
      <c r="DX152" s="212"/>
      <c r="DY152" s="186">
        <v>49</v>
      </c>
      <c r="DZ152" s="213">
        <v>27825.830000000005</v>
      </c>
      <c r="EA152" s="186"/>
      <c r="EB152" s="212"/>
      <c r="EC152" s="186">
        <v>111</v>
      </c>
      <c r="ED152" s="213">
        <v>110242.60999999999</v>
      </c>
      <c r="EE152" s="186"/>
      <c r="EF152" s="212"/>
      <c r="EG152" s="186">
        <v>48</v>
      </c>
      <c r="EH152" s="213">
        <v>52735.209999999992</v>
      </c>
      <c r="EI152" s="186"/>
      <c r="EJ152" s="212"/>
      <c r="EK152" s="186">
        <v>126</v>
      </c>
      <c r="EL152" s="213">
        <v>93387.71</v>
      </c>
      <c r="EM152" s="420"/>
      <c r="EN152" s="421"/>
      <c r="EO152" s="420">
        <v>266</v>
      </c>
      <c r="EP152" s="422">
        <v>262896.82000000018</v>
      </c>
      <c r="EQ152" s="420"/>
      <c r="ER152" s="421"/>
      <c r="ES152" s="420">
        <v>203</v>
      </c>
      <c r="ET152" s="422">
        <v>240985.65000000008</v>
      </c>
      <c r="EU152" s="420"/>
      <c r="EV152" s="421"/>
      <c r="EW152" s="420">
        <v>130</v>
      </c>
      <c r="EX152" s="422">
        <v>96625.120000000024</v>
      </c>
      <c r="EZ152" s="186">
        <f t="shared" si="245"/>
        <v>0</v>
      </c>
      <c r="FA152" s="212">
        <f t="shared" si="245"/>
        <v>0</v>
      </c>
      <c r="FB152" s="186">
        <f t="shared" si="246"/>
        <v>1322</v>
      </c>
      <c r="FC152" s="213">
        <f t="shared" si="246"/>
        <v>1105080.3700000001</v>
      </c>
      <c r="FD152" s="179"/>
      <c r="FE152" s="186">
        <f t="shared" si="247"/>
        <v>0</v>
      </c>
      <c r="FF152" s="212">
        <f t="shared" si="247"/>
        <v>0</v>
      </c>
      <c r="FG152" s="186">
        <f t="shared" si="248"/>
        <v>1897</v>
      </c>
      <c r="FH152" s="213">
        <f t="shared" si="248"/>
        <v>1633301.74</v>
      </c>
      <c r="FI152" s="179"/>
      <c r="FJ152" s="186">
        <f t="shared" si="243"/>
        <v>0</v>
      </c>
      <c r="FK152" s="212">
        <f t="shared" si="244"/>
        <v>0</v>
      </c>
      <c r="FL152" s="186">
        <f t="shared" si="249"/>
        <v>1477</v>
      </c>
      <c r="FM152" s="213">
        <f t="shared" si="249"/>
        <v>1389958.1600000006</v>
      </c>
    </row>
    <row r="153" spans="1:169" ht="15" outlineLevel="1" x14ac:dyDescent="0.25">
      <c r="B153" s="67" t="s">
        <v>185</v>
      </c>
      <c r="C153" s="186"/>
      <c r="D153" s="212"/>
      <c r="E153" s="186">
        <v>36</v>
      </c>
      <c r="F153" s="213">
        <v>75932.73</v>
      </c>
      <c r="G153" s="186"/>
      <c r="H153" s="212"/>
      <c r="I153" s="186">
        <v>27</v>
      </c>
      <c r="J153" s="213">
        <v>76811.350000000006</v>
      </c>
      <c r="K153" s="186"/>
      <c r="L153" s="212"/>
      <c r="M153" s="186">
        <v>31</v>
      </c>
      <c r="N153" s="213">
        <v>81944.39</v>
      </c>
      <c r="O153" s="186"/>
      <c r="P153" s="212"/>
      <c r="Q153" s="186">
        <v>30</v>
      </c>
      <c r="R153" s="213">
        <v>73936.97</v>
      </c>
      <c r="S153" s="186"/>
      <c r="T153" s="212"/>
      <c r="U153" s="186">
        <v>35</v>
      </c>
      <c r="V153" s="213">
        <v>102192.18000000002</v>
      </c>
      <c r="W153" s="186"/>
      <c r="X153" s="212"/>
      <c r="Y153" s="186">
        <v>52</v>
      </c>
      <c r="Z153" s="213">
        <v>326187.78000000003</v>
      </c>
      <c r="AA153" s="186"/>
      <c r="AB153" s="212"/>
      <c r="AC153" s="186">
        <v>55</v>
      </c>
      <c r="AD153" s="213">
        <v>258312.07</v>
      </c>
      <c r="AE153" s="186"/>
      <c r="AF153" s="212"/>
      <c r="AG153" s="186">
        <v>43</v>
      </c>
      <c r="AH153" s="213">
        <v>78936.73</v>
      </c>
      <c r="AI153" s="186"/>
      <c r="AJ153" s="212"/>
      <c r="AK153" s="186">
        <v>54</v>
      </c>
      <c r="AL153" s="213">
        <v>175585.53</v>
      </c>
      <c r="AM153" s="186"/>
      <c r="AN153" s="212"/>
      <c r="AO153" s="186">
        <v>62</v>
      </c>
      <c r="AP153" s="213">
        <v>203561.95</v>
      </c>
      <c r="AQ153" s="186"/>
      <c r="AR153" s="212"/>
      <c r="AS153" s="186">
        <v>60</v>
      </c>
      <c r="AT153" s="213">
        <v>190795.41</v>
      </c>
      <c r="AU153" s="186"/>
      <c r="AV153" s="212"/>
      <c r="AW153" s="186">
        <v>64</v>
      </c>
      <c r="AX153" s="213">
        <v>211329.55</v>
      </c>
      <c r="AY153" s="186"/>
      <c r="AZ153" s="212"/>
      <c r="BA153" s="186">
        <v>66</v>
      </c>
      <c r="BB153" s="213">
        <v>159680.06999999998</v>
      </c>
      <c r="BC153" s="186"/>
      <c r="BD153" s="212"/>
      <c r="BE153" s="186">
        <v>75</v>
      </c>
      <c r="BF153" s="213">
        <v>255769.75999999998</v>
      </c>
      <c r="BG153" s="186"/>
      <c r="BH153" s="212"/>
      <c r="BI153" s="186">
        <v>82</v>
      </c>
      <c r="BJ153" s="213">
        <v>432719.73000000004</v>
      </c>
      <c r="BK153" s="186"/>
      <c r="BL153" s="212"/>
      <c r="BM153" s="186">
        <v>69</v>
      </c>
      <c r="BN153" s="213">
        <v>177282.02000000002</v>
      </c>
      <c r="BO153" s="186"/>
      <c r="BP153" s="212"/>
      <c r="BQ153" s="186">
        <v>86</v>
      </c>
      <c r="BR153" s="213">
        <v>167434.99</v>
      </c>
      <c r="BS153" s="186"/>
      <c r="BT153" s="212"/>
      <c r="BU153" s="186">
        <v>74</v>
      </c>
      <c r="BV153" s="213">
        <v>193733.3</v>
      </c>
      <c r="BW153" s="186"/>
      <c r="BX153" s="212"/>
      <c r="BY153" s="186">
        <v>88</v>
      </c>
      <c r="BZ153" s="213">
        <v>211660.41</v>
      </c>
      <c r="CA153" s="186"/>
      <c r="CB153" s="212"/>
      <c r="CC153" s="186">
        <v>69</v>
      </c>
      <c r="CD153" s="213">
        <v>137106.6</v>
      </c>
      <c r="CE153" s="186"/>
      <c r="CF153" s="212"/>
      <c r="CG153" s="186">
        <v>60</v>
      </c>
      <c r="CH153" s="213">
        <v>125483.3</v>
      </c>
      <c r="CI153" s="186"/>
      <c r="CJ153" s="212"/>
      <c r="CK153" s="186">
        <v>69</v>
      </c>
      <c r="CL153" s="213">
        <v>132852</v>
      </c>
      <c r="CM153" s="186"/>
      <c r="CN153" s="212"/>
      <c r="CO153" s="186">
        <v>65</v>
      </c>
      <c r="CP153" s="213">
        <v>138331.24</v>
      </c>
      <c r="CQ153" s="186"/>
      <c r="CR153" s="212"/>
      <c r="CS153" s="186">
        <v>55</v>
      </c>
      <c r="CT153" s="213">
        <v>121887.9</v>
      </c>
      <c r="CU153" s="186"/>
      <c r="CV153" s="212"/>
      <c r="CW153" s="186">
        <v>62</v>
      </c>
      <c r="CX153" s="213">
        <v>183553.47</v>
      </c>
      <c r="CY153" s="186"/>
      <c r="CZ153" s="212"/>
      <c r="DA153" s="186">
        <v>61</v>
      </c>
      <c r="DB153" s="213">
        <v>216978.96</v>
      </c>
      <c r="DC153" s="186"/>
      <c r="DD153" s="212"/>
      <c r="DE153" s="186">
        <v>58</v>
      </c>
      <c r="DF153" s="213">
        <v>205462.56999999998</v>
      </c>
      <c r="DG153" s="186"/>
      <c r="DH153" s="212"/>
      <c r="DI153" s="186">
        <v>46</v>
      </c>
      <c r="DJ153" s="213">
        <v>186484.5</v>
      </c>
      <c r="DK153" s="186"/>
      <c r="DL153" s="212"/>
      <c r="DM153" s="186">
        <v>64</v>
      </c>
      <c r="DN153" s="213">
        <v>249354.5</v>
      </c>
      <c r="DO153" s="186"/>
      <c r="DP153" s="212"/>
      <c r="DQ153" s="186">
        <v>68</v>
      </c>
      <c r="DR153" s="213">
        <v>345151.83999999997</v>
      </c>
      <c r="DS153" s="186"/>
      <c r="DT153" s="212"/>
      <c r="DU153" s="186">
        <v>61</v>
      </c>
      <c r="DV153" s="213">
        <v>200122.49000000002</v>
      </c>
      <c r="DW153" s="186"/>
      <c r="DX153" s="212"/>
      <c r="DY153" s="186">
        <v>58</v>
      </c>
      <c r="DZ153" s="213">
        <v>202923.3</v>
      </c>
      <c r="EA153" s="186"/>
      <c r="EB153" s="212"/>
      <c r="EC153" s="186">
        <v>57</v>
      </c>
      <c r="ED153" s="213">
        <v>187081.05999999997</v>
      </c>
      <c r="EE153" s="186"/>
      <c r="EF153" s="212"/>
      <c r="EG153" s="186">
        <v>52</v>
      </c>
      <c r="EH153" s="213">
        <v>164838.99</v>
      </c>
      <c r="EI153" s="186"/>
      <c r="EJ153" s="212"/>
      <c r="EK153" s="186">
        <v>94</v>
      </c>
      <c r="EL153" s="213">
        <v>401987.49</v>
      </c>
      <c r="EM153" s="420"/>
      <c r="EN153" s="421"/>
      <c r="EO153" s="420">
        <v>103</v>
      </c>
      <c r="EP153" s="422">
        <v>518782.18</v>
      </c>
      <c r="EQ153" s="420"/>
      <c r="ER153" s="421"/>
      <c r="ES153" s="420">
        <v>75</v>
      </c>
      <c r="ET153" s="422">
        <v>265082.13</v>
      </c>
      <c r="EU153" s="420"/>
      <c r="EV153" s="421"/>
      <c r="EW153" s="420">
        <v>57</v>
      </c>
      <c r="EX153" s="422">
        <v>209320.63999999998</v>
      </c>
      <c r="EZ153" s="186">
        <f t="shared" si="245"/>
        <v>0</v>
      </c>
      <c r="FA153" s="212">
        <f t="shared" si="245"/>
        <v>0</v>
      </c>
      <c r="FB153" s="186">
        <f t="shared" si="246"/>
        <v>549</v>
      </c>
      <c r="FC153" s="213">
        <f t="shared" si="246"/>
        <v>1855526.6400000001</v>
      </c>
      <c r="FE153" s="186">
        <f t="shared" si="247"/>
        <v>0</v>
      </c>
      <c r="FF153" s="212">
        <f t="shared" si="247"/>
        <v>0</v>
      </c>
      <c r="FG153" s="186">
        <f t="shared" si="248"/>
        <v>858</v>
      </c>
      <c r="FH153" s="213">
        <f t="shared" si="248"/>
        <v>2253941.3199999998</v>
      </c>
      <c r="FJ153" s="186">
        <f t="shared" si="243"/>
        <v>0</v>
      </c>
      <c r="FK153" s="212">
        <f t="shared" si="244"/>
        <v>0</v>
      </c>
      <c r="FL153" s="186">
        <f t="shared" si="249"/>
        <v>784</v>
      </c>
      <c r="FM153" s="213">
        <f t="shared" si="249"/>
        <v>3062721.35</v>
      </c>
    </row>
    <row r="154" spans="1:169" outlineLevel="1" x14ac:dyDescent="0.2">
      <c r="B154" s="179" t="s">
        <v>186</v>
      </c>
      <c r="C154" s="187">
        <v>7193</v>
      </c>
      <c r="D154" s="214">
        <v>282316149.84000075</v>
      </c>
      <c r="E154" s="187">
        <v>130</v>
      </c>
      <c r="F154" s="215">
        <v>96640.109999999986</v>
      </c>
      <c r="G154" s="187">
        <v>7405</v>
      </c>
      <c r="H154" s="214">
        <v>291435167.29000074</v>
      </c>
      <c r="I154" s="187">
        <v>136</v>
      </c>
      <c r="J154" s="215">
        <v>205195.67</v>
      </c>
      <c r="K154" s="187">
        <v>7607</v>
      </c>
      <c r="L154" s="214">
        <v>290237300.26000088</v>
      </c>
      <c r="M154" s="187">
        <v>120</v>
      </c>
      <c r="N154" s="215">
        <v>75277.5</v>
      </c>
      <c r="O154" s="187">
        <v>7473</v>
      </c>
      <c r="P154" s="214">
        <v>284797036.20000142</v>
      </c>
      <c r="Q154" s="187">
        <v>101</v>
      </c>
      <c r="R154" s="215">
        <v>57320.959999999992</v>
      </c>
      <c r="S154" s="187">
        <v>4549</v>
      </c>
      <c r="T154" s="214">
        <v>196426378.11000019</v>
      </c>
      <c r="U154" s="187">
        <v>385</v>
      </c>
      <c r="V154" s="215">
        <v>264795.41999999993</v>
      </c>
      <c r="W154" s="187">
        <v>5080</v>
      </c>
      <c r="X154" s="214">
        <v>206561855.75999999</v>
      </c>
      <c r="Y154" s="187">
        <v>306</v>
      </c>
      <c r="Z154" s="215">
        <v>254724.87</v>
      </c>
      <c r="AA154" s="187">
        <v>5581</v>
      </c>
      <c r="AB154" s="214">
        <v>219733126.08999923</v>
      </c>
      <c r="AC154" s="187">
        <v>146</v>
      </c>
      <c r="AD154" s="215">
        <v>91188.609999999986</v>
      </c>
      <c r="AE154" s="187">
        <v>5570</v>
      </c>
      <c r="AF154" s="214">
        <v>218610457.70000029</v>
      </c>
      <c r="AG154" s="187">
        <v>141</v>
      </c>
      <c r="AH154" s="215">
        <v>109516.77999999998</v>
      </c>
      <c r="AI154" s="187">
        <v>4307</v>
      </c>
      <c r="AJ154" s="214">
        <v>237984685.58000034</v>
      </c>
      <c r="AK154" s="187">
        <v>141</v>
      </c>
      <c r="AL154" s="215">
        <v>128955.36999999998</v>
      </c>
      <c r="AM154" s="187">
        <v>4275</v>
      </c>
      <c r="AN154" s="214">
        <v>235567438.42000026</v>
      </c>
      <c r="AO154" s="187">
        <v>199</v>
      </c>
      <c r="AP154" s="215">
        <v>247738.71000000002</v>
      </c>
      <c r="AQ154" s="187">
        <v>4506</v>
      </c>
      <c r="AR154" s="214">
        <v>235261299.95000029</v>
      </c>
      <c r="AS154" s="187">
        <v>188</v>
      </c>
      <c r="AT154" s="215">
        <v>193749.05</v>
      </c>
      <c r="AU154" s="187">
        <v>4291</v>
      </c>
      <c r="AV154" s="214">
        <v>226753149.89000031</v>
      </c>
      <c r="AW154" s="187">
        <v>134</v>
      </c>
      <c r="AX154" s="215">
        <v>122273.03</v>
      </c>
      <c r="AY154" s="187">
        <v>4594</v>
      </c>
      <c r="AZ154" s="214">
        <v>197502884.54999995</v>
      </c>
      <c r="BA154" s="187">
        <v>101</v>
      </c>
      <c r="BB154" s="215">
        <v>124971.75</v>
      </c>
      <c r="BC154" s="187">
        <v>4646</v>
      </c>
      <c r="BD154" s="214">
        <v>201042284.67000014</v>
      </c>
      <c r="BE154" s="187">
        <v>125</v>
      </c>
      <c r="BF154" s="215">
        <v>122626.89</v>
      </c>
      <c r="BG154" s="187">
        <v>5559</v>
      </c>
      <c r="BH154" s="214">
        <v>212054271.45999995</v>
      </c>
      <c r="BI154" s="187">
        <v>134</v>
      </c>
      <c r="BJ154" s="215">
        <v>117636.30000000002</v>
      </c>
      <c r="BK154" s="187">
        <v>5556</v>
      </c>
      <c r="BL154" s="214">
        <v>214616007.32999972</v>
      </c>
      <c r="BM154" s="187">
        <v>299</v>
      </c>
      <c r="BN154" s="215">
        <v>204353.14</v>
      </c>
      <c r="BO154" s="187">
        <v>6106</v>
      </c>
      <c r="BP154" s="214">
        <v>153539560.66000018</v>
      </c>
      <c r="BQ154" s="187">
        <v>336</v>
      </c>
      <c r="BR154" s="215">
        <v>188162.99</v>
      </c>
      <c r="BS154" s="187">
        <v>5576</v>
      </c>
      <c r="BT154" s="214">
        <v>148431752.3300001</v>
      </c>
      <c r="BU154" s="187">
        <v>293</v>
      </c>
      <c r="BV154" s="215">
        <v>185892.93000000008</v>
      </c>
      <c r="BW154" s="187">
        <v>6334</v>
      </c>
      <c r="BX154" s="214">
        <v>231177802.95000011</v>
      </c>
      <c r="BY154" s="187">
        <v>245</v>
      </c>
      <c r="BZ154" s="215">
        <v>218857.83999999994</v>
      </c>
      <c r="CA154" s="187">
        <v>6414</v>
      </c>
      <c r="CB154" s="214">
        <v>236614635.66000035</v>
      </c>
      <c r="CC154" s="187">
        <v>252</v>
      </c>
      <c r="CD154" s="215">
        <v>283421.11999999994</v>
      </c>
      <c r="CE154" s="187">
        <v>6400</v>
      </c>
      <c r="CF154" s="214">
        <v>242369789.46999961</v>
      </c>
      <c r="CG154" s="187">
        <v>247</v>
      </c>
      <c r="CH154" s="215">
        <v>197150.22</v>
      </c>
      <c r="CI154" s="187">
        <v>6384</v>
      </c>
      <c r="CJ154" s="214">
        <v>241476048.45000005</v>
      </c>
      <c r="CK154" s="187">
        <v>330</v>
      </c>
      <c r="CL154" s="215">
        <v>318980.69000000006</v>
      </c>
      <c r="CM154" s="187">
        <v>6325</v>
      </c>
      <c r="CN154" s="214">
        <v>239187590.26999995</v>
      </c>
      <c r="CO154" s="187">
        <v>345</v>
      </c>
      <c r="CP154" s="215">
        <v>380813.21999999986</v>
      </c>
      <c r="CQ154" s="187">
        <v>6334</v>
      </c>
      <c r="CR154" s="214">
        <v>238516919.91000021</v>
      </c>
      <c r="CS154" s="187">
        <v>245</v>
      </c>
      <c r="CT154" s="215">
        <v>268313.62000000011</v>
      </c>
      <c r="CU154" s="187">
        <v>5689</v>
      </c>
      <c r="CV154" s="214">
        <v>245449707.65000018</v>
      </c>
      <c r="CW154" s="187">
        <v>428</v>
      </c>
      <c r="CX154" s="215">
        <v>397463.00999999989</v>
      </c>
      <c r="CY154" s="187">
        <v>3802</v>
      </c>
      <c r="CZ154" s="214">
        <v>114320744.43999979</v>
      </c>
      <c r="DA154" s="187">
        <v>202</v>
      </c>
      <c r="DB154" s="215">
        <v>196558.84</v>
      </c>
      <c r="DC154" s="187">
        <v>3893</v>
      </c>
      <c r="DD154" s="214">
        <v>96207175.780000016</v>
      </c>
      <c r="DE154" s="187">
        <v>215</v>
      </c>
      <c r="DF154" s="215">
        <v>219013.12</v>
      </c>
      <c r="DG154" s="187">
        <v>4069</v>
      </c>
      <c r="DH154" s="214">
        <v>105792134.9499999</v>
      </c>
      <c r="DI154" s="187">
        <v>139</v>
      </c>
      <c r="DJ154" s="215">
        <v>248268.06</v>
      </c>
      <c r="DK154" s="187">
        <v>4143</v>
      </c>
      <c r="DL154" s="214">
        <v>130621868.28999974</v>
      </c>
      <c r="DM154" s="187">
        <v>167</v>
      </c>
      <c r="DN154" s="215">
        <v>216651.99000000002</v>
      </c>
      <c r="DO154" s="187">
        <v>4025</v>
      </c>
      <c r="DP154" s="214">
        <v>123825545.93999974</v>
      </c>
      <c r="DQ154" s="187">
        <v>113</v>
      </c>
      <c r="DR154" s="215">
        <v>111778.71</v>
      </c>
      <c r="DS154" s="187">
        <v>5687</v>
      </c>
      <c r="DT154" s="214">
        <v>171408335.09999976</v>
      </c>
      <c r="DU154" s="187">
        <v>150</v>
      </c>
      <c r="DV154" s="215">
        <v>169674.67</v>
      </c>
      <c r="DW154" s="187">
        <v>5608</v>
      </c>
      <c r="DX154" s="214">
        <v>168062134.57999977</v>
      </c>
      <c r="DY154" s="187">
        <v>139</v>
      </c>
      <c r="DZ154" s="215">
        <v>177659.19</v>
      </c>
      <c r="EA154" s="187">
        <v>5840</v>
      </c>
      <c r="EB154" s="214">
        <v>177962518.68999967</v>
      </c>
      <c r="EC154" s="187">
        <f>SUM(EC155:EC156)</f>
        <v>114</v>
      </c>
      <c r="ED154" s="187">
        <f>SUM(ED155:ED156)</f>
        <v>175211.7</v>
      </c>
      <c r="EE154" s="187">
        <v>5057</v>
      </c>
      <c r="EF154" s="214">
        <v>156916533.72000015</v>
      </c>
      <c r="EG154" s="187">
        <v>48</v>
      </c>
      <c r="EH154" s="215">
        <v>142428.07</v>
      </c>
      <c r="EI154" s="187">
        <v>2240</v>
      </c>
      <c r="EJ154" s="214">
        <v>77606926.629999936</v>
      </c>
      <c r="EK154" s="187">
        <v>57</v>
      </c>
      <c r="EL154" s="215">
        <v>131226.4</v>
      </c>
      <c r="EM154" s="187">
        <v>5141</v>
      </c>
      <c r="EN154" s="214">
        <v>150096016.5</v>
      </c>
      <c r="EO154" s="187">
        <v>67</v>
      </c>
      <c r="EP154" s="215">
        <v>162563.78999999998</v>
      </c>
      <c r="EQ154" s="187">
        <v>1902</v>
      </c>
      <c r="ER154" s="214">
        <v>81391357.979999945</v>
      </c>
      <c r="ES154" s="187">
        <v>86</v>
      </c>
      <c r="ET154" s="215">
        <v>105569.54</v>
      </c>
      <c r="EU154" s="187">
        <v>6040</v>
      </c>
      <c r="EV154" s="214">
        <v>227290409.39000016</v>
      </c>
      <c r="EW154" s="187">
        <v>87</v>
      </c>
      <c r="EX154" s="215">
        <v>367659.68</v>
      </c>
      <c r="EZ154" s="187">
        <f t="shared" si="245"/>
        <v>5653.083333333333</v>
      </c>
      <c r="FA154" s="214">
        <f t="shared" si="245"/>
        <v>243807003.75750038</v>
      </c>
      <c r="FB154" s="187">
        <f t="shared" si="246"/>
        <v>2127</v>
      </c>
      <c r="FC154" s="215">
        <f t="shared" si="246"/>
        <v>1847376.0799999998</v>
      </c>
      <c r="FE154" s="187">
        <f t="shared" si="247"/>
        <v>5852.333333333333</v>
      </c>
      <c r="FF154" s="214">
        <f t="shared" si="247"/>
        <v>213044128.97583333</v>
      </c>
      <c r="FG154" s="187">
        <f t="shared" si="248"/>
        <v>2952</v>
      </c>
      <c r="FH154" s="215">
        <f t="shared" si="248"/>
        <v>2611180.71</v>
      </c>
      <c r="FJ154" s="187">
        <f t="shared" si="243"/>
        <v>5519.4</v>
      </c>
      <c r="FK154" s="214">
        <f t="shared" si="244"/>
        <v>171826964.22699982</v>
      </c>
      <c r="FL154" s="187">
        <f t="shared" si="249"/>
        <v>1839</v>
      </c>
      <c r="FM154" s="215">
        <f t="shared" si="249"/>
        <v>2348497.5499999998</v>
      </c>
    </row>
    <row r="155" spans="1:169" ht="15" outlineLevel="1" x14ac:dyDescent="0.25">
      <c r="B155" s="67" t="s">
        <v>187</v>
      </c>
      <c r="C155" s="186"/>
      <c r="D155" s="212"/>
      <c r="E155" s="186">
        <v>82</v>
      </c>
      <c r="F155" s="213">
        <v>22231.340000000004</v>
      </c>
      <c r="G155" s="186"/>
      <c r="H155" s="212"/>
      <c r="I155" s="186">
        <v>96</v>
      </c>
      <c r="J155" s="213">
        <v>35708.230000000003</v>
      </c>
      <c r="K155" s="186"/>
      <c r="L155" s="212"/>
      <c r="M155" s="186">
        <v>86</v>
      </c>
      <c r="N155" s="213">
        <v>24531.780000000002</v>
      </c>
      <c r="O155" s="186"/>
      <c r="P155" s="212"/>
      <c r="Q155" s="186">
        <v>74</v>
      </c>
      <c r="R155" s="213">
        <v>29548.239999999998</v>
      </c>
      <c r="S155" s="186"/>
      <c r="T155" s="212"/>
      <c r="U155" s="186">
        <v>347</v>
      </c>
      <c r="V155" s="213">
        <v>214917.61999999994</v>
      </c>
      <c r="W155" s="186"/>
      <c r="X155" s="212"/>
      <c r="Y155" s="186">
        <v>263</v>
      </c>
      <c r="Z155" s="213">
        <v>165243.84999999998</v>
      </c>
      <c r="AA155" s="186"/>
      <c r="AB155" s="212"/>
      <c r="AC155" s="186">
        <v>104</v>
      </c>
      <c r="AD155" s="213">
        <v>37382.159999999996</v>
      </c>
      <c r="AE155" s="186"/>
      <c r="AF155" s="212"/>
      <c r="AG155" s="186">
        <v>97</v>
      </c>
      <c r="AH155" s="213">
        <v>28165.319999999996</v>
      </c>
      <c r="AI155" s="186"/>
      <c r="AJ155" s="212"/>
      <c r="AK155" s="186">
        <v>100</v>
      </c>
      <c r="AL155" s="213">
        <v>31833.01999999999</v>
      </c>
      <c r="AM155" s="186"/>
      <c r="AN155" s="212"/>
      <c r="AO155" s="186">
        <v>157</v>
      </c>
      <c r="AP155" s="213">
        <v>93071.74</v>
      </c>
      <c r="AQ155" s="186"/>
      <c r="AR155" s="212"/>
      <c r="AS155" s="186">
        <v>148</v>
      </c>
      <c r="AT155" s="213">
        <v>109387.79</v>
      </c>
      <c r="AU155" s="186"/>
      <c r="AV155" s="212"/>
      <c r="AW155" s="186">
        <v>93</v>
      </c>
      <c r="AX155" s="213">
        <v>52226.189999999995</v>
      </c>
      <c r="AY155" s="186"/>
      <c r="AZ155" s="212"/>
      <c r="BA155" s="186">
        <v>64</v>
      </c>
      <c r="BB155" s="213">
        <v>40686.340000000004</v>
      </c>
      <c r="BC155" s="186"/>
      <c r="BD155" s="212"/>
      <c r="BE155" s="186">
        <v>93</v>
      </c>
      <c r="BF155" s="213">
        <v>54332.849999999991</v>
      </c>
      <c r="BG155" s="186"/>
      <c r="BH155" s="212"/>
      <c r="BI155" s="186">
        <v>98</v>
      </c>
      <c r="BJ155" s="213">
        <v>50311.580000000016</v>
      </c>
      <c r="BK155" s="186"/>
      <c r="BL155" s="212"/>
      <c r="BM155" s="186">
        <v>264</v>
      </c>
      <c r="BN155" s="213">
        <v>98706.84000000004</v>
      </c>
      <c r="BO155" s="186"/>
      <c r="BP155" s="212"/>
      <c r="BQ155" s="186">
        <v>304</v>
      </c>
      <c r="BR155" s="213">
        <v>100338.22999999997</v>
      </c>
      <c r="BS155" s="186"/>
      <c r="BT155" s="212"/>
      <c r="BU155" s="186">
        <v>267</v>
      </c>
      <c r="BV155" s="213">
        <v>146459.25000000009</v>
      </c>
      <c r="BW155" s="186"/>
      <c r="BX155" s="212"/>
      <c r="BY155" s="186">
        <v>208</v>
      </c>
      <c r="BZ155" s="213">
        <v>142771.84999999995</v>
      </c>
      <c r="CA155" s="186"/>
      <c r="CB155" s="212"/>
      <c r="CC155" s="186">
        <v>219</v>
      </c>
      <c r="CD155" s="213">
        <v>218772.29999999996</v>
      </c>
      <c r="CE155" s="186"/>
      <c r="CF155" s="212"/>
      <c r="CG155" s="186">
        <v>218</v>
      </c>
      <c r="CH155" s="213">
        <v>134720.84</v>
      </c>
      <c r="CI155" s="186"/>
      <c r="CJ155" s="212"/>
      <c r="CK155" s="186">
        <v>302</v>
      </c>
      <c r="CL155" s="213">
        <v>232233.30000000008</v>
      </c>
      <c r="CM155" s="186"/>
      <c r="CN155" s="212"/>
      <c r="CO155" s="186">
        <v>315</v>
      </c>
      <c r="CP155" s="213">
        <v>284262.83999999985</v>
      </c>
      <c r="CQ155" s="186"/>
      <c r="CR155" s="212"/>
      <c r="CS155" s="186">
        <v>216</v>
      </c>
      <c r="CT155" s="213">
        <v>147358.7000000001</v>
      </c>
      <c r="CU155" s="186"/>
      <c r="CV155" s="212"/>
      <c r="CW155" s="186">
        <v>387</v>
      </c>
      <c r="CX155" s="213">
        <v>225628.97999999992</v>
      </c>
      <c r="CY155" s="186"/>
      <c r="CZ155" s="212"/>
      <c r="DA155" s="186">
        <v>171</v>
      </c>
      <c r="DB155" s="213">
        <v>98607.749999999985</v>
      </c>
      <c r="DC155" s="186"/>
      <c r="DD155" s="212"/>
      <c r="DE155" s="186">
        <v>193</v>
      </c>
      <c r="DF155" s="213">
        <v>118797.97999999998</v>
      </c>
      <c r="DG155" s="186"/>
      <c r="DH155" s="212"/>
      <c r="DI155" s="186">
        <v>111</v>
      </c>
      <c r="DJ155" s="213">
        <v>132423.73000000001</v>
      </c>
      <c r="DK155" s="186"/>
      <c r="DL155" s="212"/>
      <c r="DM155" s="186">
        <v>131</v>
      </c>
      <c r="DN155" s="213">
        <v>75913.850000000006</v>
      </c>
      <c r="DO155" s="186"/>
      <c r="DP155" s="212"/>
      <c r="DQ155" s="186">
        <v>96</v>
      </c>
      <c r="DR155" s="213">
        <v>63382.970000000008</v>
      </c>
      <c r="DS155" s="186"/>
      <c r="DT155" s="212"/>
      <c r="DU155" s="186">
        <v>121</v>
      </c>
      <c r="DV155" s="213">
        <v>63365.02</v>
      </c>
      <c r="DW155" s="186"/>
      <c r="DX155" s="212"/>
      <c r="DY155" s="186">
        <v>109</v>
      </c>
      <c r="DZ155" s="213">
        <v>49654.939999999995</v>
      </c>
      <c r="EA155" s="186"/>
      <c r="EB155" s="212"/>
      <c r="EC155" s="186">
        <v>84</v>
      </c>
      <c r="ED155" s="213">
        <v>40286.950000000004</v>
      </c>
      <c r="EE155" s="186"/>
      <c r="EF155" s="212"/>
      <c r="EG155" s="186">
        <v>26</v>
      </c>
      <c r="EH155" s="213">
        <v>12201.929999999998</v>
      </c>
      <c r="EI155" s="186"/>
      <c r="EJ155" s="212"/>
      <c r="EK155" s="186">
        <v>40</v>
      </c>
      <c r="EL155" s="213">
        <v>19300.53</v>
      </c>
      <c r="EM155" s="420"/>
      <c r="EN155" s="421"/>
      <c r="EO155" s="420">
        <v>46</v>
      </c>
      <c r="EP155" s="422">
        <v>38239.759999999995</v>
      </c>
      <c r="EQ155" s="420"/>
      <c r="ER155" s="421"/>
      <c r="ES155" s="420">
        <v>69</v>
      </c>
      <c r="ET155" s="422">
        <v>46678.559999999998</v>
      </c>
      <c r="EU155" s="420"/>
      <c r="EV155" s="421"/>
      <c r="EW155" s="420">
        <v>62</v>
      </c>
      <c r="EX155" s="422">
        <v>54262.429999999993</v>
      </c>
      <c r="EZ155" s="186">
        <f t="shared" si="245"/>
        <v>0</v>
      </c>
      <c r="FA155" s="212">
        <f t="shared" si="245"/>
        <v>0</v>
      </c>
      <c r="FB155" s="186">
        <f t="shared" si="246"/>
        <v>1647</v>
      </c>
      <c r="FC155" s="213">
        <f t="shared" si="246"/>
        <v>844247.27999999991</v>
      </c>
      <c r="FD155" s="179"/>
      <c r="FE155" s="186">
        <f t="shared" si="247"/>
        <v>0</v>
      </c>
      <c r="FF155" s="212">
        <f t="shared" si="247"/>
        <v>0</v>
      </c>
      <c r="FG155" s="186">
        <f t="shared" si="248"/>
        <v>2568</v>
      </c>
      <c r="FH155" s="213">
        <f t="shared" si="248"/>
        <v>1650954.9200000002</v>
      </c>
      <c r="FI155" s="179"/>
      <c r="FJ155" s="186">
        <f t="shared" si="243"/>
        <v>0</v>
      </c>
      <c r="FK155" s="212">
        <f t="shared" si="244"/>
        <v>0</v>
      </c>
      <c r="FL155" s="186">
        <f t="shared" si="249"/>
        <v>1515</v>
      </c>
      <c r="FM155" s="213">
        <f t="shared" si="249"/>
        <v>937804.3899999999</v>
      </c>
    </row>
    <row r="156" spans="1:169" ht="15" outlineLevel="1" x14ac:dyDescent="0.25">
      <c r="B156" s="67" t="s">
        <v>188</v>
      </c>
      <c r="C156" s="186"/>
      <c r="D156" s="212"/>
      <c r="E156" s="186">
        <v>48</v>
      </c>
      <c r="F156" s="213">
        <v>74408.76999999999</v>
      </c>
      <c r="G156" s="186"/>
      <c r="H156" s="212"/>
      <c r="I156" s="186">
        <v>40</v>
      </c>
      <c r="J156" s="213">
        <v>169487.44</v>
      </c>
      <c r="K156" s="186"/>
      <c r="L156" s="212"/>
      <c r="M156" s="186">
        <v>34</v>
      </c>
      <c r="N156" s="213">
        <v>50745.72</v>
      </c>
      <c r="O156" s="186"/>
      <c r="P156" s="212"/>
      <c r="Q156" s="186">
        <v>27</v>
      </c>
      <c r="R156" s="213">
        <v>27772.719999999998</v>
      </c>
      <c r="S156" s="186"/>
      <c r="T156" s="212"/>
      <c r="U156" s="186">
        <v>38</v>
      </c>
      <c r="V156" s="213">
        <v>49877.8</v>
      </c>
      <c r="W156" s="186"/>
      <c r="X156" s="212"/>
      <c r="Y156" s="186">
        <v>43</v>
      </c>
      <c r="Z156" s="213">
        <v>89481.02</v>
      </c>
      <c r="AA156" s="186"/>
      <c r="AB156" s="212"/>
      <c r="AC156" s="186">
        <v>42</v>
      </c>
      <c r="AD156" s="213">
        <v>53806.45</v>
      </c>
      <c r="AE156" s="186"/>
      <c r="AF156" s="212"/>
      <c r="AG156" s="186">
        <v>44</v>
      </c>
      <c r="AH156" s="213">
        <v>81351.459999999992</v>
      </c>
      <c r="AI156" s="186"/>
      <c r="AJ156" s="212"/>
      <c r="AK156" s="186">
        <v>41</v>
      </c>
      <c r="AL156" s="213">
        <v>97122.349999999991</v>
      </c>
      <c r="AM156" s="186"/>
      <c r="AN156" s="212"/>
      <c r="AO156" s="186">
        <v>42</v>
      </c>
      <c r="AP156" s="213">
        <v>154666.97000000003</v>
      </c>
      <c r="AQ156" s="186"/>
      <c r="AR156" s="212"/>
      <c r="AS156" s="186">
        <v>40</v>
      </c>
      <c r="AT156" s="213">
        <v>84361.260000000009</v>
      </c>
      <c r="AU156" s="186"/>
      <c r="AV156" s="212"/>
      <c r="AW156" s="186">
        <v>41</v>
      </c>
      <c r="AX156" s="213">
        <v>70046.84</v>
      </c>
      <c r="AY156" s="186"/>
      <c r="AZ156" s="212"/>
      <c r="BA156" s="186">
        <v>37</v>
      </c>
      <c r="BB156" s="213">
        <v>84285.41</v>
      </c>
      <c r="BC156" s="186"/>
      <c r="BD156" s="212"/>
      <c r="BE156" s="186">
        <v>32</v>
      </c>
      <c r="BF156" s="213">
        <v>68294.040000000008</v>
      </c>
      <c r="BG156" s="186"/>
      <c r="BH156" s="212"/>
      <c r="BI156" s="186">
        <v>36</v>
      </c>
      <c r="BJ156" s="213">
        <v>67324.72</v>
      </c>
      <c r="BK156" s="186"/>
      <c r="BL156" s="212"/>
      <c r="BM156" s="186">
        <v>35</v>
      </c>
      <c r="BN156" s="213">
        <v>105646.29999999999</v>
      </c>
      <c r="BO156" s="186"/>
      <c r="BP156" s="212"/>
      <c r="BQ156" s="186">
        <v>32</v>
      </c>
      <c r="BR156" s="213">
        <v>87824.760000000009</v>
      </c>
      <c r="BS156" s="186"/>
      <c r="BT156" s="212"/>
      <c r="BU156" s="186">
        <v>26</v>
      </c>
      <c r="BV156" s="213">
        <v>39433.68</v>
      </c>
      <c r="BW156" s="186"/>
      <c r="BX156" s="212"/>
      <c r="BY156" s="186">
        <v>37</v>
      </c>
      <c r="BZ156" s="213">
        <v>76085.989999999991</v>
      </c>
      <c r="CA156" s="186"/>
      <c r="CB156" s="212"/>
      <c r="CC156" s="186">
        <v>33</v>
      </c>
      <c r="CD156" s="213">
        <v>64648.82</v>
      </c>
      <c r="CE156" s="186"/>
      <c r="CF156" s="212"/>
      <c r="CG156" s="186">
        <v>29</v>
      </c>
      <c r="CH156" s="213">
        <v>62429.38</v>
      </c>
      <c r="CI156" s="186"/>
      <c r="CJ156" s="212"/>
      <c r="CK156" s="186">
        <v>28</v>
      </c>
      <c r="CL156" s="213">
        <v>86747.39</v>
      </c>
      <c r="CM156" s="186"/>
      <c r="CN156" s="212"/>
      <c r="CO156" s="186">
        <v>30</v>
      </c>
      <c r="CP156" s="213">
        <v>96550.38</v>
      </c>
      <c r="CQ156" s="186"/>
      <c r="CR156" s="212"/>
      <c r="CS156" s="186">
        <v>29</v>
      </c>
      <c r="CT156" s="213">
        <v>120954.92</v>
      </c>
      <c r="CU156" s="186"/>
      <c r="CV156" s="212"/>
      <c r="CW156" s="186">
        <v>41</v>
      </c>
      <c r="CX156" s="213">
        <v>171834.02999999997</v>
      </c>
      <c r="CY156" s="186"/>
      <c r="CZ156" s="212"/>
      <c r="DA156" s="186">
        <v>31</v>
      </c>
      <c r="DB156" s="213">
        <v>97951.090000000011</v>
      </c>
      <c r="DC156" s="186"/>
      <c r="DD156" s="212"/>
      <c r="DE156" s="186">
        <v>22</v>
      </c>
      <c r="DF156" s="213">
        <v>100215.14</v>
      </c>
      <c r="DG156" s="186"/>
      <c r="DH156" s="212"/>
      <c r="DI156" s="186">
        <v>28</v>
      </c>
      <c r="DJ156" s="213">
        <v>115844.32999999999</v>
      </c>
      <c r="DK156" s="186"/>
      <c r="DL156" s="212"/>
      <c r="DM156" s="186">
        <v>36</v>
      </c>
      <c r="DN156" s="213">
        <v>140738.14000000001</v>
      </c>
      <c r="DO156" s="186"/>
      <c r="DP156" s="212"/>
      <c r="DQ156" s="186">
        <v>17</v>
      </c>
      <c r="DR156" s="213">
        <v>48395.74</v>
      </c>
      <c r="DS156" s="186"/>
      <c r="DT156" s="212"/>
      <c r="DU156" s="186">
        <v>29</v>
      </c>
      <c r="DV156" s="213">
        <v>106309.65000000001</v>
      </c>
      <c r="DW156" s="186"/>
      <c r="DX156" s="212"/>
      <c r="DY156" s="186">
        <v>30</v>
      </c>
      <c r="DZ156" s="213">
        <v>128004.25</v>
      </c>
      <c r="EA156" s="186"/>
      <c r="EB156" s="212"/>
      <c r="EC156" s="186">
        <v>30</v>
      </c>
      <c r="ED156" s="213">
        <v>134924.75</v>
      </c>
      <c r="EE156" s="186"/>
      <c r="EF156" s="212"/>
      <c r="EG156" s="186">
        <v>22</v>
      </c>
      <c r="EH156" s="213">
        <v>130226.14</v>
      </c>
      <c r="EI156" s="186"/>
      <c r="EJ156" s="212"/>
      <c r="EK156" s="186">
        <v>17</v>
      </c>
      <c r="EL156" s="213">
        <v>111925.87</v>
      </c>
      <c r="EM156" s="420"/>
      <c r="EN156" s="421"/>
      <c r="EO156" s="420">
        <v>21</v>
      </c>
      <c r="EP156" s="422">
        <v>124324.03</v>
      </c>
      <c r="EQ156" s="420"/>
      <c r="ER156" s="421"/>
      <c r="ES156" s="420">
        <v>17</v>
      </c>
      <c r="ET156" s="422">
        <v>58890.98</v>
      </c>
      <c r="EU156" s="420"/>
      <c r="EV156" s="421"/>
      <c r="EW156" s="420">
        <v>25</v>
      </c>
      <c r="EX156" s="422">
        <v>313397.25</v>
      </c>
      <c r="EZ156" s="186">
        <f t="shared" si="245"/>
        <v>0</v>
      </c>
      <c r="FA156" s="212">
        <f t="shared" si="245"/>
        <v>0</v>
      </c>
      <c r="FB156" s="186">
        <f t="shared" si="246"/>
        <v>480</v>
      </c>
      <c r="FC156" s="213">
        <f t="shared" si="246"/>
        <v>1003128.7999999999</v>
      </c>
      <c r="FE156" s="186">
        <f t="shared" si="247"/>
        <v>0</v>
      </c>
      <c r="FF156" s="212">
        <f t="shared" si="247"/>
        <v>0</v>
      </c>
      <c r="FG156" s="186">
        <f t="shared" si="248"/>
        <v>384</v>
      </c>
      <c r="FH156" s="213">
        <f t="shared" si="248"/>
        <v>960225.78999999992</v>
      </c>
      <c r="FJ156" s="186">
        <f t="shared" si="243"/>
        <v>0</v>
      </c>
      <c r="FK156" s="212">
        <f t="shared" si="244"/>
        <v>0</v>
      </c>
      <c r="FL156" s="186">
        <f t="shared" si="249"/>
        <v>324</v>
      </c>
      <c r="FM156" s="213">
        <f t="shared" si="249"/>
        <v>1410693.16</v>
      </c>
    </row>
    <row r="157" spans="1:169" x14ac:dyDescent="0.2">
      <c r="A157" s="189" t="s">
        <v>200</v>
      </c>
      <c r="B157" s="189"/>
      <c r="C157" s="188">
        <f>+C149+C150+C151+C154</f>
        <v>25135</v>
      </c>
      <c r="D157" s="216">
        <f t="shared" ref="D157:BO157" si="250">+D149+D150+D151+D154</f>
        <v>395462531.0700013</v>
      </c>
      <c r="E157" s="188">
        <f t="shared" si="250"/>
        <v>220</v>
      </c>
      <c r="F157" s="216">
        <f t="shared" si="250"/>
        <v>208403.12</v>
      </c>
      <c r="G157" s="188">
        <f t="shared" si="250"/>
        <v>14872</v>
      </c>
      <c r="H157" s="216">
        <f t="shared" si="250"/>
        <v>335765271.69000077</v>
      </c>
      <c r="I157" s="188">
        <f t="shared" si="250"/>
        <v>219</v>
      </c>
      <c r="J157" s="216">
        <f t="shared" si="250"/>
        <v>318805.53000000003</v>
      </c>
      <c r="K157" s="188">
        <f t="shared" si="250"/>
        <v>15656</v>
      </c>
      <c r="L157" s="216">
        <f t="shared" si="250"/>
        <v>337105053.65000093</v>
      </c>
      <c r="M157" s="188">
        <f t="shared" si="250"/>
        <v>210</v>
      </c>
      <c r="N157" s="216">
        <f t="shared" si="250"/>
        <v>203572.99</v>
      </c>
      <c r="O157" s="188">
        <f t="shared" si="250"/>
        <v>15954</v>
      </c>
      <c r="P157" s="216">
        <f t="shared" si="250"/>
        <v>333942051.65000141</v>
      </c>
      <c r="Q157" s="188">
        <f t="shared" si="250"/>
        <v>178</v>
      </c>
      <c r="R157" s="216">
        <f t="shared" si="250"/>
        <v>161324.87</v>
      </c>
      <c r="S157" s="188">
        <f t="shared" si="250"/>
        <v>14008</v>
      </c>
      <c r="T157" s="216">
        <f t="shared" si="250"/>
        <v>333983354.91000032</v>
      </c>
      <c r="U157" s="188">
        <f t="shared" si="250"/>
        <v>754</v>
      </c>
      <c r="V157" s="216">
        <f t="shared" si="250"/>
        <v>682191.39999999991</v>
      </c>
      <c r="W157" s="188">
        <f t="shared" si="250"/>
        <v>16040</v>
      </c>
      <c r="X157" s="216">
        <f t="shared" si="250"/>
        <v>361918358.25999999</v>
      </c>
      <c r="Y157" s="188">
        <f t="shared" si="250"/>
        <v>599</v>
      </c>
      <c r="Z157" s="216">
        <f t="shared" si="250"/>
        <v>769384.02</v>
      </c>
      <c r="AA157" s="188">
        <f t="shared" si="250"/>
        <v>15788</v>
      </c>
      <c r="AB157" s="216">
        <f t="shared" si="250"/>
        <v>294300161.84999919</v>
      </c>
      <c r="AC157" s="188">
        <f t="shared" si="250"/>
        <v>357</v>
      </c>
      <c r="AD157" s="216">
        <f t="shared" si="250"/>
        <v>494924.72</v>
      </c>
      <c r="AE157" s="188">
        <f t="shared" si="250"/>
        <v>16279</v>
      </c>
      <c r="AF157" s="216">
        <f t="shared" si="250"/>
        <v>299281808.32000029</v>
      </c>
      <c r="AG157" s="188">
        <f t="shared" si="250"/>
        <v>315</v>
      </c>
      <c r="AH157" s="216">
        <f t="shared" si="250"/>
        <v>284685.37</v>
      </c>
      <c r="AI157" s="188">
        <f t="shared" si="250"/>
        <v>10999</v>
      </c>
      <c r="AJ157" s="216">
        <f t="shared" si="250"/>
        <v>303140324.40000033</v>
      </c>
      <c r="AK157" s="188">
        <f t="shared" si="250"/>
        <v>308</v>
      </c>
      <c r="AL157" s="216">
        <f t="shared" si="250"/>
        <v>394021.43</v>
      </c>
      <c r="AM157" s="188">
        <f t="shared" si="250"/>
        <v>10766</v>
      </c>
      <c r="AN157" s="216">
        <f t="shared" si="250"/>
        <v>294482697.90000021</v>
      </c>
      <c r="AO157" s="188">
        <f t="shared" si="250"/>
        <v>412</v>
      </c>
      <c r="AP157" s="216">
        <f t="shared" si="250"/>
        <v>602437.68000000005</v>
      </c>
      <c r="AQ157" s="188">
        <f t="shared" si="250"/>
        <v>10872</v>
      </c>
      <c r="AR157" s="216">
        <f t="shared" si="250"/>
        <v>286916832.94000024</v>
      </c>
      <c r="AS157" s="188">
        <f t="shared" si="250"/>
        <v>375</v>
      </c>
      <c r="AT157" s="216">
        <f t="shared" si="250"/>
        <v>517819.65</v>
      </c>
      <c r="AU157" s="188">
        <f t="shared" si="250"/>
        <v>10665</v>
      </c>
      <c r="AV157" s="216">
        <f t="shared" si="250"/>
        <v>277907449.47000027</v>
      </c>
      <c r="AW157" s="188">
        <f t="shared" si="250"/>
        <v>316</v>
      </c>
      <c r="AX157" s="216">
        <f t="shared" si="250"/>
        <v>462857.26</v>
      </c>
      <c r="AY157" s="188">
        <f t="shared" si="250"/>
        <v>8224</v>
      </c>
      <c r="AZ157" s="216">
        <f t="shared" si="250"/>
        <v>251925150.31999993</v>
      </c>
      <c r="BA157" s="188">
        <f t="shared" si="250"/>
        <v>261</v>
      </c>
      <c r="BB157" s="216">
        <f t="shared" si="250"/>
        <v>371943.53999999992</v>
      </c>
      <c r="BC157" s="188">
        <f t="shared" si="250"/>
        <v>8229</v>
      </c>
      <c r="BD157" s="216">
        <f t="shared" si="250"/>
        <v>251779289.53000012</v>
      </c>
      <c r="BE157" s="188">
        <f t="shared" si="250"/>
        <v>356</v>
      </c>
      <c r="BF157" s="216">
        <f t="shared" si="250"/>
        <v>553631.05999999982</v>
      </c>
      <c r="BG157" s="188">
        <f t="shared" si="250"/>
        <v>12975</v>
      </c>
      <c r="BH157" s="216">
        <f t="shared" si="250"/>
        <v>270250071.78999996</v>
      </c>
      <c r="BI157" s="188">
        <f t="shared" si="250"/>
        <v>392</v>
      </c>
      <c r="BJ157" s="216">
        <f t="shared" si="250"/>
        <v>754276.82000000018</v>
      </c>
      <c r="BK157" s="188">
        <f t="shared" si="250"/>
        <v>13201</v>
      </c>
      <c r="BL157" s="216">
        <f t="shared" si="250"/>
        <v>274981934.34999973</v>
      </c>
      <c r="BM157" s="188">
        <f t="shared" si="250"/>
        <v>519</v>
      </c>
      <c r="BN157" s="216">
        <f t="shared" si="250"/>
        <v>519894.60000000009</v>
      </c>
      <c r="BO157" s="188">
        <f t="shared" si="250"/>
        <v>13870</v>
      </c>
      <c r="BP157" s="216">
        <f t="shared" ref="BP157:EA157" si="251">+BP149+BP150+BP151+BP154</f>
        <v>210690469.03000018</v>
      </c>
      <c r="BQ157" s="188">
        <f t="shared" si="251"/>
        <v>571</v>
      </c>
      <c r="BR157" s="216">
        <f t="shared" si="251"/>
        <v>501597.08</v>
      </c>
      <c r="BS157" s="188">
        <f t="shared" si="251"/>
        <v>13151</v>
      </c>
      <c r="BT157" s="216">
        <f t="shared" si="251"/>
        <v>203461576.16000015</v>
      </c>
      <c r="BU157" s="188">
        <f t="shared" si="251"/>
        <v>583</v>
      </c>
      <c r="BV157" s="216">
        <f t="shared" si="251"/>
        <v>567231.2300000001</v>
      </c>
      <c r="BW157" s="188">
        <f t="shared" si="251"/>
        <v>17249</v>
      </c>
      <c r="BX157" s="216">
        <f t="shared" si="251"/>
        <v>313778667.1700002</v>
      </c>
      <c r="BY157" s="188">
        <f t="shared" si="251"/>
        <v>482</v>
      </c>
      <c r="BZ157" s="216">
        <f t="shared" si="251"/>
        <v>555119.53</v>
      </c>
      <c r="CA157" s="188">
        <f t="shared" si="251"/>
        <v>17185</v>
      </c>
      <c r="CB157" s="216">
        <f t="shared" si="251"/>
        <v>298858506.99000037</v>
      </c>
      <c r="CC157" s="188">
        <f t="shared" si="251"/>
        <v>439</v>
      </c>
      <c r="CD157" s="216">
        <f t="shared" si="251"/>
        <v>521653.18999999994</v>
      </c>
      <c r="CE157" s="188">
        <f t="shared" si="251"/>
        <v>8854</v>
      </c>
      <c r="CF157" s="216">
        <f t="shared" si="251"/>
        <v>276949172.67999959</v>
      </c>
      <c r="CG157" s="188">
        <f t="shared" si="251"/>
        <v>481</v>
      </c>
      <c r="CH157" s="216">
        <f t="shared" si="251"/>
        <v>406406.69999999995</v>
      </c>
      <c r="CI157" s="188">
        <f t="shared" si="251"/>
        <v>8925</v>
      </c>
      <c r="CJ157" s="216">
        <f t="shared" si="251"/>
        <v>278702577.32000005</v>
      </c>
      <c r="CK157" s="188">
        <f t="shared" si="251"/>
        <v>616</v>
      </c>
      <c r="CL157" s="216">
        <f t="shared" si="251"/>
        <v>660327.78</v>
      </c>
      <c r="CM157" s="188">
        <f t="shared" si="251"/>
        <v>8816</v>
      </c>
      <c r="CN157" s="216">
        <f t="shared" si="251"/>
        <v>273713374.33999997</v>
      </c>
      <c r="CO157" s="188">
        <f t="shared" si="251"/>
        <v>673</v>
      </c>
      <c r="CP157" s="216">
        <f t="shared" si="251"/>
        <v>752380.33999999985</v>
      </c>
      <c r="CQ157" s="188">
        <f t="shared" si="251"/>
        <v>10329</v>
      </c>
      <c r="CR157" s="216">
        <f t="shared" si="251"/>
        <v>266438949.09000021</v>
      </c>
      <c r="CS157" s="188">
        <f t="shared" si="251"/>
        <v>429</v>
      </c>
      <c r="CT157" s="216">
        <f t="shared" si="251"/>
        <v>484744.09000000008</v>
      </c>
      <c r="CU157" s="188">
        <f t="shared" si="251"/>
        <v>8497</v>
      </c>
      <c r="CV157" s="216">
        <f t="shared" si="251"/>
        <v>281190254.02000016</v>
      </c>
      <c r="CW157" s="188">
        <f t="shared" si="251"/>
        <v>700</v>
      </c>
      <c r="CX157" s="216">
        <f t="shared" si="251"/>
        <v>759179.17999999993</v>
      </c>
      <c r="CY157" s="188">
        <f t="shared" si="251"/>
        <v>6800</v>
      </c>
      <c r="CZ157" s="216">
        <f t="shared" si="251"/>
        <v>158629199.57999977</v>
      </c>
      <c r="DA157" s="188">
        <f t="shared" si="251"/>
        <v>444</v>
      </c>
      <c r="DB157" s="216">
        <f t="shared" si="251"/>
        <v>625953.27</v>
      </c>
      <c r="DC157" s="188">
        <f t="shared" si="251"/>
        <v>6819</v>
      </c>
      <c r="DD157" s="216">
        <f t="shared" si="251"/>
        <v>137941180.75</v>
      </c>
      <c r="DE157" s="188">
        <f t="shared" si="251"/>
        <v>431</v>
      </c>
      <c r="DF157" s="216">
        <f t="shared" si="251"/>
        <v>587137.28000000003</v>
      </c>
      <c r="DG157" s="188">
        <f t="shared" si="251"/>
        <v>5988</v>
      </c>
      <c r="DH157" s="216">
        <f t="shared" si="251"/>
        <v>137853016.2899999</v>
      </c>
      <c r="DI157" s="188">
        <f t="shared" si="251"/>
        <v>309</v>
      </c>
      <c r="DJ157" s="216">
        <f t="shared" si="251"/>
        <v>582020.11</v>
      </c>
      <c r="DK157" s="188">
        <f t="shared" si="251"/>
        <v>5911</v>
      </c>
      <c r="DL157" s="216">
        <f t="shared" si="251"/>
        <v>160384487.91999975</v>
      </c>
      <c r="DM157" s="188">
        <f t="shared" si="251"/>
        <v>319</v>
      </c>
      <c r="DN157" s="216">
        <f t="shared" si="251"/>
        <v>542795.75</v>
      </c>
      <c r="DO157" s="188">
        <f t="shared" si="251"/>
        <v>5426</v>
      </c>
      <c r="DP157" s="216">
        <f t="shared" si="251"/>
        <v>176754406.59999973</v>
      </c>
      <c r="DQ157" s="188">
        <f t="shared" si="251"/>
        <v>249</v>
      </c>
      <c r="DR157" s="216">
        <f t="shared" si="251"/>
        <v>505398.04</v>
      </c>
      <c r="DS157" s="188">
        <f t="shared" si="251"/>
        <v>5999</v>
      </c>
      <c r="DT157" s="216">
        <f t="shared" si="251"/>
        <v>192711799.46999976</v>
      </c>
      <c r="DU157" s="188">
        <f t="shared" si="251"/>
        <v>273</v>
      </c>
      <c r="DV157" s="216">
        <f t="shared" si="251"/>
        <v>413808.08000000007</v>
      </c>
      <c r="DW157" s="188">
        <f t="shared" si="251"/>
        <v>5858</v>
      </c>
      <c r="DX157" s="216">
        <f t="shared" si="251"/>
        <v>184240318.00999978</v>
      </c>
      <c r="DY157" s="188">
        <f t="shared" si="251"/>
        <v>246</v>
      </c>
      <c r="DZ157" s="216">
        <f t="shared" si="251"/>
        <v>408408.32000000001</v>
      </c>
      <c r="EA157" s="188">
        <f t="shared" si="251"/>
        <v>6225</v>
      </c>
      <c r="EB157" s="216">
        <f t="shared" ref="EB157:EP157" si="252">+EB149+EB150+EB151+EB154</f>
        <v>197966234.13999969</v>
      </c>
      <c r="EC157" s="188">
        <f t="shared" si="252"/>
        <v>282</v>
      </c>
      <c r="ED157" s="216">
        <f t="shared" si="252"/>
        <v>472535.36999999994</v>
      </c>
      <c r="EE157" s="188">
        <f t="shared" si="252"/>
        <v>5363</v>
      </c>
      <c r="EF157" s="216">
        <f t="shared" si="252"/>
        <v>173244749.43000016</v>
      </c>
      <c r="EG157" s="188">
        <f t="shared" si="252"/>
        <v>148</v>
      </c>
      <c r="EH157" s="216">
        <f t="shared" si="252"/>
        <v>360002.27</v>
      </c>
      <c r="EI157" s="188">
        <f t="shared" si="252"/>
        <v>3059</v>
      </c>
      <c r="EJ157" s="216">
        <f t="shared" si="252"/>
        <v>141674352.29999992</v>
      </c>
      <c r="EK157" s="188">
        <f t="shared" si="252"/>
        <v>277</v>
      </c>
      <c r="EL157" s="216">
        <f t="shared" si="252"/>
        <v>626601.6</v>
      </c>
      <c r="EM157" s="188">
        <f t="shared" si="252"/>
        <v>6610</v>
      </c>
      <c r="EN157" s="216">
        <f t="shared" si="252"/>
        <v>230159287.95999992</v>
      </c>
      <c r="EO157" s="188">
        <f t="shared" si="252"/>
        <v>436</v>
      </c>
      <c r="EP157" s="216">
        <f t="shared" si="252"/>
        <v>944242.79000000027</v>
      </c>
      <c r="EQ157" s="188">
        <v>3145</v>
      </c>
      <c r="ER157" s="216">
        <v>152789398.52999997</v>
      </c>
      <c r="ES157" s="188">
        <v>364</v>
      </c>
      <c r="ET157" s="216">
        <v>611637.32000000018</v>
      </c>
      <c r="EU157" s="188">
        <f t="shared" ref="EU157:EX157" si="253">+EU149+EU150+EU151+EU154</f>
        <v>6723</v>
      </c>
      <c r="EV157" s="216">
        <f t="shared" si="253"/>
        <v>267894721.18000016</v>
      </c>
      <c r="EW157" s="188">
        <f t="shared" si="253"/>
        <v>274</v>
      </c>
      <c r="EX157" s="216">
        <f t="shared" si="253"/>
        <v>673605.44</v>
      </c>
      <c r="EZ157" s="188">
        <f>SUM(EZ149,EZ150,EZ151,EZ154)</f>
        <v>14752.833333333332</v>
      </c>
      <c r="FA157" s="216">
        <f>SUM(FA149,FA150,FA151,FA154)</f>
        <v>321183824.67583376</v>
      </c>
      <c r="FB157" s="188">
        <f>SUM(FB149,FB150,FB151,FB154)</f>
        <v>4263</v>
      </c>
      <c r="FC157" s="216">
        <f>SUM(FC149,FC150,FC151,FC154)</f>
        <v>5100428.04</v>
      </c>
      <c r="FE157" s="188">
        <f>SUM(FE149,FE150,FE151,FE154)</f>
        <v>11750.666666666668</v>
      </c>
      <c r="FF157" s="216">
        <f>SUM(FF149,FF150,FF151,FF154)</f>
        <v>264294144.89749998</v>
      </c>
      <c r="FG157" s="188">
        <f>SUM(FG149,FG150,FG151,FG154)</f>
        <v>5802</v>
      </c>
      <c r="FH157" s="216">
        <f>SUM(FH149,FH150,FH151,FH154)</f>
        <v>6649205.96</v>
      </c>
      <c r="FJ157" s="188">
        <f>SUM(FJ149,FJ150,FJ151,FJ154)</f>
        <v>7255.5</v>
      </c>
      <c r="FK157" s="216">
        <f>SUM(FK149,FK150,FK151,FK154)</f>
        <v>217274928.64699981</v>
      </c>
      <c r="FL157" s="188">
        <f>SUM(FL149,FL150,FL151,FL154)</f>
        <v>4114</v>
      </c>
      <c r="FM157" s="216">
        <f>SUM(FM149,FM150,FM151,FM154)</f>
        <v>6828082.0600000005</v>
      </c>
    </row>
    <row r="158" spans="1:169" ht="15" outlineLevel="1" x14ac:dyDescent="0.25">
      <c r="A158" s="67" t="s">
        <v>230</v>
      </c>
      <c r="B158" s="67" t="s">
        <v>50</v>
      </c>
      <c r="C158" s="186"/>
      <c r="D158" s="212"/>
      <c r="E158" s="186"/>
      <c r="F158" s="213"/>
      <c r="G158" s="186"/>
      <c r="H158" s="212"/>
      <c r="I158" s="186"/>
      <c r="J158" s="213"/>
      <c r="K158" s="186"/>
      <c r="L158" s="212"/>
      <c r="M158" s="186"/>
      <c r="N158" s="213"/>
      <c r="O158" s="186"/>
      <c r="P158" s="212"/>
      <c r="Q158" s="186"/>
      <c r="R158" s="213"/>
      <c r="S158" s="186"/>
      <c r="T158" s="212"/>
      <c r="U158" s="186"/>
      <c r="V158" s="213"/>
      <c r="W158" s="186"/>
      <c r="X158" s="212"/>
      <c r="Y158" s="186"/>
      <c r="Z158" s="213"/>
      <c r="AA158" s="186"/>
      <c r="AB158" s="212"/>
      <c r="AC158" s="186"/>
      <c r="AD158" s="213"/>
      <c r="AE158" s="186"/>
      <c r="AF158" s="212"/>
      <c r="AG158" s="186"/>
      <c r="AH158" s="213"/>
      <c r="AI158" s="186"/>
      <c r="AJ158" s="212"/>
      <c r="AK158" s="186"/>
      <c r="AL158" s="213"/>
      <c r="AM158" s="186"/>
      <c r="AN158" s="212"/>
      <c r="AO158" s="186"/>
      <c r="AP158" s="213"/>
      <c r="AQ158" s="186"/>
      <c r="AR158" s="212"/>
      <c r="AS158" s="186"/>
      <c r="AT158" s="213"/>
      <c r="AU158" s="186"/>
      <c r="AV158" s="212"/>
      <c r="AW158" s="186"/>
      <c r="AX158" s="213"/>
      <c r="AY158" s="186"/>
      <c r="AZ158" s="212"/>
      <c r="BA158" s="186"/>
      <c r="BB158" s="213"/>
      <c r="BC158" s="186"/>
      <c r="BD158" s="212"/>
      <c r="BE158" s="186"/>
      <c r="BF158" s="213"/>
      <c r="BG158" s="186"/>
      <c r="BH158" s="212"/>
      <c r="BI158" s="186"/>
      <c r="BJ158" s="213"/>
      <c r="BK158" s="186"/>
      <c r="BL158" s="212"/>
      <c r="BM158" s="186"/>
      <c r="BN158" s="213"/>
      <c r="BO158" s="186"/>
      <c r="BP158" s="212"/>
      <c r="BQ158" s="186"/>
      <c r="BR158" s="213"/>
      <c r="BS158" s="186"/>
      <c r="BT158" s="212"/>
      <c r="BU158" s="186"/>
      <c r="BV158" s="213"/>
      <c r="BW158" s="186"/>
      <c r="BX158" s="212"/>
      <c r="BY158" s="186"/>
      <c r="BZ158" s="213"/>
      <c r="CA158" s="186"/>
      <c r="CB158" s="212"/>
      <c r="CC158" s="186"/>
      <c r="CD158" s="213"/>
      <c r="CE158" s="186"/>
      <c r="CF158" s="212"/>
      <c r="CG158" s="186"/>
      <c r="CH158" s="213"/>
      <c r="CI158" s="186"/>
      <c r="CJ158" s="212"/>
      <c r="CK158" s="186"/>
      <c r="CL158" s="213"/>
      <c r="CM158" s="186"/>
      <c r="CN158" s="212"/>
      <c r="CO158" s="186"/>
      <c r="CP158" s="213"/>
      <c r="CQ158" s="186"/>
      <c r="CR158" s="212"/>
      <c r="CS158" s="186"/>
      <c r="CT158" s="213"/>
      <c r="CU158" s="186"/>
      <c r="CV158" s="212"/>
      <c r="CW158" s="186"/>
      <c r="CX158" s="213"/>
      <c r="CY158" s="186"/>
      <c r="CZ158" s="212"/>
      <c r="DA158" s="186"/>
      <c r="DB158" s="213"/>
      <c r="DC158" s="186"/>
      <c r="DD158" s="212"/>
      <c r="DE158" s="186"/>
      <c r="DF158" s="213"/>
      <c r="DG158" s="186"/>
      <c r="DH158" s="212"/>
      <c r="DI158" s="186"/>
      <c r="DJ158" s="213"/>
      <c r="DK158" s="186"/>
      <c r="DL158" s="212"/>
      <c r="DM158" s="186"/>
      <c r="DN158" s="213"/>
      <c r="DO158" s="186"/>
      <c r="DP158" s="212"/>
      <c r="DQ158" s="186"/>
      <c r="DR158" s="213"/>
      <c r="DS158" s="186"/>
      <c r="DT158" s="212"/>
      <c r="DU158" s="186"/>
      <c r="DV158" s="213"/>
      <c r="DW158" s="186"/>
      <c r="DX158" s="212"/>
      <c r="DY158" s="186"/>
      <c r="DZ158" s="213"/>
      <c r="EA158" s="186"/>
      <c r="EB158" s="212"/>
      <c r="EC158" s="186"/>
      <c r="ED158" s="213"/>
      <c r="EE158" s="186"/>
      <c r="EF158" s="212"/>
      <c r="EG158" s="186"/>
      <c r="EH158" s="213"/>
      <c r="EI158" s="186"/>
      <c r="EJ158" s="212"/>
      <c r="EK158" s="186"/>
      <c r="EL158" s="213"/>
      <c r="EM158" s="420"/>
      <c r="EN158" s="421"/>
      <c r="EO158" s="420"/>
      <c r="EP158" s="422"/>
      <c r="EQ158" s="420"/>
      <c r="ER158" s="421"/>
      <c r="ES158" s="420"/>
      <c r="ET158" s="422"/>
      <c r="EU158" s="420"/>
      <c r="EV158" s="421"/>
      <c r="EW158" s="420"/>
      <c r="EX158" s="422"/>
      <c r="EZ158" s="186">
        <f>SUM(C158,G158,K158,O158,S158,W158,AA158,AE158,AI158,AM158,AQ158,AU158)/12</f>
        <v>0</v>
      </c>
      <c r="FA158" s="212">
        <f>SUM(D158,H158,L158,P158,T158,X158,AB158,AF158,AJ158,AN158,AR158,AV158)/12</f>
        <v>0</v>
      </c>
      <c r="FB158" s="186">
        <f>SUM(E158,I158,M158,Q158,U158,Y158,AC158,AG158,AK158,AO158,AS158,AW158)</f>
        <v>0</v>
      </c>
      <c r="FC158" s="213">
        <f>SUM(F158,J158,N158,R158,V158,Z158,AD158,AH158,AL158,AP158,AT158,AX158)</f>
        <v>0</v>
      </c>
      <c r="FE158" s="186">
        <f>SUM(AY158,BC158,BG158,BK158,BO158,BS158,BW158,CA158,CE158,CI158,CM158,CQ158)/12</f>
        <v>0</v>
      </c>
      <c r="FF158" s="212">
        <f>SUM(AZ158,BD158,BH158,BL158,BP158,BT158,BX158,CB158,CF158,CJ158,CN158,CR158)/12</f>
        <v>0</v>
      </c>
      <c r="FG158" s="186">
        <f>SUM(BA158,BE158,BI158,BM158,BQ158,BU158,BY158,CC158,CG158,CK158,CO158,CS158)</f>
        <v>0</v>
      </c>
      <c r="FH158" s="213">
        <f>SUM(BB158,BF158,BJ158,BN158,BR158,BV158,BZ158,CD158,CH158,CL158,CP158,CT158)</f>
        <v>0</v>
      </c>
      <c r="FJ158" s="186">
        <f t="shared" ref="FJ158:FJ165" si="254">SUM(CU158,CY158,DC158,DG158,DK158,DO158,DS158,DW158,EA158,EE158,EI158,EM158)/10</f>
        <v>0</v>
      </c>
      <c r="FK158" s="212">
        <f t="shared" ref="FK158:FK165" si="255">SUM(CV158,CZ158,DD158,DH158,DL158,DP158,DT158,DX158,EB158,EF158,EJ158,EN158)/10</f>
        <v>0</v>
      </c>
      <c r="FL158" s="186">
        <f>SUM(CW158,DA158,DE158,DI158,DM158,DQ158,DU158,DY158,EC158,EG158,EK158,EO158)</f>
        <v>0</v>
      </c>
      <c r="FM158" s="213">
        <f>SUM(CX158,DB158,DF158,DJ158,DN158,DR158,DV158,DZ158,ED158,EH158,EL158,EP158)</f>
        <v>0</v>
      </c>
    </row>
    <row r="159" spans="1:169" ht="15" outlineLevel="1" x14ac:dyDescent="0.25">
      <c r="B159" s="67" t="s">
        <v>51</v>
      </c>
      <c r="C159" s="186"/>
      <c r="D159" s="212"/>
      <c r="E159" s="186"/>
      <c r="F159" s="213"/>
      <c r="G159" s="186"/>
      <c r="H159" s="212"/>
      <c r="I159" s="186"/>
      <c r="J159" s="213"/>
      <c r="K159" s="186"/>
      <c r="L159" s="212"/>
      <c r="M159" s="186"/>
      <c r="N159" s="213"/>
      <c r="O159" s="186"/>
      <c r="P159" s="212"/>
      <c r="Q159" s="186"/>
      <c r="R159" s="213"/>
      <c r="S159" s="186"/>
      <c r="T159" s="212"/>
      <c r="U159" s="186"/>
      <c r="V159" s="213"/>
      <c r="W159" s="186"/>
      <c r="X159" s="212"/>
      <c r="Y159" s="186"/>
      <c r="Z159" s="213"/>
      <c r="AA159" s="186"/>
      <c r="AB159" s="212"/>
      <c r="AC159" s="186"/>
      <c r="AD159" s="213"/>
      <c r="AE159" s="186"/>
      <c r="AF159" s="212"/>
      <c r="AG159" s="186"/>
      <c r="AH159" s="213"/>
      <c r="AI159" s="186"/>
      <c r="AJ159" s="212"/>
      <c r="AK159" s="186"/>
      <c r="AL159" s="213"/>
      <c r="AM159" s="186"/>
      <c r="AN159" s="212"/>
      <c r="AO159" s="186"/>
      <c r="AP159" s="213"/>
      <c r="AQ159" s="186"/>
      <c r="AR159" s="212"/>
      <c r="AS159" s="186"/>
      <c r="AT159" s="213"/>
      <c r="AU159" s="186"/>
      <c r="AV159" s="212"/>
      <c r="AW159" s="186"/>
      <c r="AX159" s="213"/>
      <c r="AY159" s="186"/>
      <c r="AZ159" s="212"/>
      <c r="BA159" s="186"/>
      <c r="BB159" s="213"/>
      <c r="BC159" s="186"/>
      <c r="BD159" s="212"/>
      <c r="BE159" s="186"/>
      <c r="BF159" s="213"/>
      <c r="BG159" s="186"/>
      <c r="BH159" s="212"/>
      <c r="BI159" s="186"/>
      <c r="BJ159" s="213"/>
      <c r="BK159" s="186"/>
      <c r="BL159" s="212"/>
      <c r="BM159" s="186"/>
      <c r="BN159" s="213"/>
      <c r="BO159" s="186"/>
      <c r="BP159" s="212"/>
      <c r="BQ159" s="186"/>
      <c r="BR159" s="213"/>
      <c r="BS159" s="186"/>
      <c r="BT159" s="212"/>
      <c r="BU159" s="186"/>
      <c r="BV159" s="213"/>
      <c r="BW159" s="186"/>
      <c r="BX159" s="212"/>
      <c r="BY159" s="186"/>
      <c r="BZ159" s="213"/>
      <c r="CA159" s="186"/>
      <c r="CB159" s="212"/>
      <c r="CC159" s="186"/>
      <c r="CD159" s="213"/>
      <c r="CE159" s="186"/>
      <c r="CF159" s="212"/>
      <c r="CG159" s="186"/>
      <c r="CH159" s="213"/>
      <c r="CI159" s="186"/>
      <c r="CJ159" s="212"/>
      <c r="CK159" s="186"/>
      <c r="CL159" s="213"/>
      <c r="CM159" s="186"/>
      <c r="CN159" s="212"/>
      <c r="CO159" s="186"/>
      <c r="CP159" s="213"/>
      <c r="CQ159" s="186"/>
      <c r="CR159" s="212"/>
      <c r="CS159" s="186"/>
      <c r="CT159" s="213"/>
      <c r="CU159" s="186"/>
      <c r="CV159" s="212"/>
      <c r="CW159" s="186"/>
      <c r="CX159" s="213"/>
      <c r="CY159" s="186"/>
      <c r="CZ159" s="212"/>
      <c r="DA159" s="186"/>
      <c r="DB159" s="213"/>
      <c r="DC159" s="186"/>
      <c r="DD159" s="212"/>
      <c r="DE159" s="186"/>
      <c r="DF159" s="213"/>
      <c r="DG159" s="186"/>
      <c r="DH159" s="212"/>
      <c r="DI159" s="186"/>
      <c r="DJ159" s="213"/>
      <c r="DK159" s="186"/>
      <c r="DL159" s="212"/>
      <c r="DM159" s="186"/>
      <c r="DN159" s="213"/>
      <c r="DO159" s="186"/>
      <c r="DP159" s="212"/>
      <c r="DQ159" s="186"/>
      <c r="DR159" s="213"/>
      <c r="DS159" s="186"/>
      <c r="DT159" s="212"/>
      <c r="DU159" s="186"/>
      <c r="DV159" s="213"/>
      <c r="DW159" s="186"/>
      <c r="DX159" s="212"/>
      <c r="DY159" s="186"/>
      <c r="DZ159" s="213"/>
      <c r="EA159" s="186"/>
      <c r="EB159" s="212"/>
      <c r="EC159" s="186"/>
      <c r="ED159" s="213"/>
      <c r="EE159" s="186"/>
      <c r="EF159" s="212"/>
      <c r="EG159" s="186"/>
      <c r="EH159" s="213"/>
      <c r="EI159" s="186"/>
      <c r="EJ159" s="212"/>
      <c r="EK159" s="186"/>
      <c r="EL159" s="213"/>
      <c r="EM159" s="420"/>
      <c r="EN159" s="421"/>
      <c r="EO159" s="420"/>
      <c r="EP159" s="422"/>
      <c r="EQ159" s="420"/>
      <c r="ER159" s="421"/>
      <c r="ES159" s="420"/>
      <c r="ET159" s="422"/>
      <c r="EU159" s="420"/>
      <c r="EV159" s="421"/>
      <c r="EW159" s="420"/>
      <c r="EX159" s="422"/>
      <c r="EZ159" s="186">
        <f t="shared" ref="EZ159:FA165" si="256">SUM(C159,G159,K159,O159,S159,W159,AA159,AE159,AI159,AM159,AQ159,AU159)/12</f>
        <v>0</v>
      </c>
      <c r="FA159" s="212">
        <f t="shared" si="256"/>
        <v>0</v>
      </c>
      <c r="FB159" s="186">
        <f t="shared" ref="FB159:FC165" si="257">SUM(E159,I159,M159,Q159,U159,Y159,AC159,AG159,AK159,AO159,AS159,AW159)</f>
        <v>0</v>
      </c>
      <c r="FC159" s="213">
        <f t="shared" si="257"/>
        <v>0</v>
      </c>
      <c r="FE159" s="186">
        <f t="shared" ref="FE159:FF165" si="258">SUM(AY159,BC159,BG159,BK159,BO159,BS159,BW159,CA159,CE159,CI159,CM159,CQ159)/12</f>
        <v>0</v>
      </c>
      <c r="FF159" s="212">
        <f t="shared" si="258"/>
        <v>0</v>
      </c>
      <c r="FG159" s="186">
        <f t="shared" ref="FG159:FH165" si="259">SUM(BA159,BE159,BI159,BM159,BQ159,BU159,BY159,CC159,CG159,CK159,CO159,CS159)</f>
        <v>0</v>
      </c>
      <c r="FH159" s="213">
        <f t="shared" si="259"/>
        <v>0</v>
      </c>
      <c r="FJ159" s="186">
        <f t="shared" si="254"/>
        <v>0</v>
      </c>
      <c r="FK159" s="212">
        <f t="shared" si="255"/>
        <v>0</v>
      </c>
      <c r="FL159" s="186">
        <f t="shared" ref="FL159:FM165" si="260">SUM(CW159,DA159,DE159,DI159,DM159,DQ159,DU159,DY159,EC159,EG159,EK159,EO159)</f>
        <v>0</v>
      </c>
      <c r="FM159" s="213">
        <f t="shared" si="260"/>
        <v>0</v>
      </c>
    </row>
    <row r="160" spans="1:169" outlineLevel="1" x14ac:dyDescent="0.2">
      <c r="B160" s="179" t="s">
        <v>183</v>
      </c>
      <c r="C160" s="187"/>
      <c r="D160" s="214"/>
      <c r="E160" s="187">
        <v>0</v>
      </c>
      <c r="F160" s="215">
        <v>0</v>
      </c>
      <c r="G160" s="187"/>
      <c r="H160" s="214"/>
      <c r="I160" s="187">
        <v>0</v>
      </c>
      <c r="J160" s="215">
        <v>0</v>
      </c>
      <c r="K160" s="187"/>
      <c r="L160" s="214"/>
      <c r="M160" s="187">
        <v>0</v>
      </c>
      <c r="N160" s="215">
        <v>0</v>
      </c>
      <c r="O160" s="187"/>
      <c r="P160" s="214"/>
      <c r="Q160" s="187">
        <v>0</v>
      </c>
      <c r="R160" s="215">
        <v>0</v>
      </c>
      <c r="S160" s="187"/>
      <c r="T160" s="214"/>
      <c r="U160" s="187">
        <v>0</v>
      </c>
      <c r="V160" s="215">
        <v>0</v>
      </c>
      <c r="W160" s="187"/>
      <c r="X160" s="214"/>
      <c r="Y160" s="187">
        <v>0</v>
      </c>
      <c r="Z160" s="215">
        <v>0</v>
      </c>
      <c r="AA160" s="187"/>
      <c r="AB160" s="214"/>
      <c r="AC160" s="187">
        <v>0</v>
      </c>
      <c r="AD160" s="215">
        <v>0</v>
      </c>
      <c r="AE160" s="187"/>
      <c r="AF160" s="214"/>
      <c r="AG160" s="187">
        <v>0</v>
      </c>
      <c r="AH160" s="215">
        <v>0</v>
      </c>
      <c r="AI160" s="187"/>
      <c r="AJ160" s="214"/>
      <c r="AK160" s="187">
        <v>0</v>
      </c>
      <c r="AL160" s="215">
        <v>0</v>
      </c>
      <c r="AM160" s="187"/>
      <c r="AN160" s="214"/>
      <c r="AO160" s="187">
        <v>0</v>
      </c>
      <c r="AP160" s="215">
        <v>0</v>
      </c>
      <c r="AQ160" s="187"/>
      <c r="AR160" s="214"/>
      <c r="AS160" s="187">
        <v>0</v>
      </c>
      <c r="AT160" s="215">
        <v>0</v>
      </c>
      <c r="AU160" s="187"/>
      <c r="AV160" s="214"/>
      <c r="AW160" s="187">
        <v>0</v>
      </c>
      <c r="AX160" s="215">
        <v>0</v>
      </c>
      <c r="AY160" s="187"/>
      <c r="AZ160" s="214"/>
      <c r="BA160" s="187">
        <v>0</v>
      </c>
      <c r="BB160" s="215">
        <v>0</v>
      </c>
      <c r="BC160" s="187"/>
      <c r="BD160" s="214"/>
      <c r="BE160" s="187">
        <v>0</v>
      </c>
      <c r="BF160" s="215">
        <v>0</v>
      </c>
      <c r="BG160" s="187"/>
      <c r="BH160" s="214"/>
      <c r="BI160" s="187">
        <v>0</v>
      </c>
      <c r="BJ160" s="215">
        <v>0</v>
      </c>
      <c r="BK160" s="187"/>
      <c r="BL160" s="214"/>
      <c r="BM160" s="187">
        <v>0</v>
      </c>
      <c r="BN160" s="215">
        <v>0</v>
      </c>
      <c r="BO160" s="187"/>
      <c r="BP160" s="214"/>
      <c r="BQ160" s="187">
        <v>0</v>
      </c>
      <c r="BR160" s="215">
        <v>0</v>
      </c>
      <c r="BS160" s="187"/>
      <c r="BT160" s="214"/>
      <c r="BU160" s="187">
        <v>0</v>
      </c>
      <c r="BV160" s="215">
        <v>0</v>
      </c>
      <c r="BW160" s="187"/>
      <c r="BX160" s="214"/>
      <c r="BY160" s="187">
        <v>0</v>
      </c>
      <c r="BZ160" s="215">
        <v>0</v>
      </c>
      <c r="CA160" s="187"/>
      <c r="CB160" s="214"/>
      <c r="CC160" s="187">
        <v>0</v>
      </c>
      <c r="CD160" s="215">
        <v>0</v>
      </c>
      <c r="CE160" s="187"/>
      <c r="CF160" s="214"/>
      <c r="CG160" s="187">
        <v>0</v>
      </c>
      <c r="CH160" s="215">
        <v>0</v>
      </c>
      <c r="CI160" s="187"/>
      <c r="CJ160" s="214"/>
      <c r="CK160" s="187">
        <v>0</v>
      </c>
      <c r="CL160" s="215">
        <v>0</v>
      </c>
      <c r="CM160" s="187"/>
      <c r="CN160" s="214"/>
      <c r="CO160" s="187">
        <v>0</v>
      </c>
      <c r="CP160" s="215">
        <v>0</v>
      </c>
      <c r="CQ160" s="187"/>
      <c r="CR160" s="214"/>
      <c r="CS160" s="187">
        <v>0</v>
      </c>
      <c r="CT160" s="215">
        <v>0</v>
      </c>
      <c r="CU160" s="187"/>
      <c r="CV160" s="214"/>
      <c r="CW160" s="187">
        <v>0</v>
      </c>
      <c r="CX160" s="215">
        <v>0</v>
      </c>
      <c r="CY160" s="187"/>
      <c r="CZ160" s="214"/>
      <c r="DA160" s="187">
        <v>0</v>
      </c>
      <c r="DB160" s="215">
        <v>0</v>
      </c>
      <c r="DC160" s="187"/>
      <c r="DD160" s="214"/>
      <c r="DE160" s="187">
        <v>0</v>
      </c>
      <c r="DF160" s="215">
        <v>0</v>
      </c>
      <c r="DG160" s="187"/>
      <c r="DH160" s="214"/>
      <c r="DI160" s="187">
        <v>0</v>
      </c>
      <c r="DJ160" s="215">
        <v>0</v>
      </c>
      <c r="DK160" s="187"/>
      <c r="DL160" s="214"/>
      <c r="DM160" s="187">
        <v>6</v>
      </c>
      <c r="DN160" s="215">
        <v>9976.7100000000009</v>
      </c>
      <c r="DO160" s="187">
        <v>124</v>
      </c>
      <c r="DP160" s="214">
        <v>814013.18999999971</v>
      </c>
      <c r="DQ160" s="187">
        <v>7</v>
      </c>
      <c r="DR160" s="215">
        <v>4063</v>
      </c>
      <c r="DS160" s="187">
        <v>143</v>
      </c>
      <c r="DT160" s="214">
        <v>7125257.1100000003</v>
      </c>
      <c r="DU160" s="187">
        <v>29</v>
      </c>
      <c r="DV160" s="215">
        <v>18350</v>
      </c>
      <c r="DW160" s="187">
        <v>102</v>
      </c>
      <c r="DX160" s="214">
        <v>4052690.76</v>
      </c>
      <c r="DY160" s="187">
        <v>14</v>
      </c>
      <c r="DZ160" s="215">
        <v>7108.9499999999989</v>
      </c>
      <c r="EA160" s="187"/>
      <c r="EB160" s="214"/>
      <c r="EC160" s="187">
        <f>SUM(EC161:EC162)</f>
        <v>0</v>
      </c>
      <c r="ED160" s="187">
        <f>SUM(ED161:ED162)</f>
        <v>0</v>
      </c>
      <c r="EE160" s="187"/>
      <c r="EF160" s="214"/>
      <c r="EG160" s="187">
        <f>SUM(EG161:EG162)</f>
        <v>0</v>
      </c>
      <c r="EH160" s="187">
        <f>SUM(EH161:EH162)</f>
        <v>0</v>
      </c>
      <c r="EI160" s="187"/>
      <c r="EJ160" s="214"/>
      <c r="EK160" s="187"/>
      <c r="EL160" s="215"/>
      <c r="EM160" s="187"/>
      <c r="EN160" s="214"/>
      <c r="EO160" s="187"/>
      <c r="EP160" s="215"/>
      <c r="EQ160" s="187"/>
      <c r="ER160" s="214"/>
      <c r="ES160" s="187"/>
      <c r="ET160" s="215"/>
      <c r="EU160" s="187"/>
      <c r="EV160" s="214"/>
      <c r="EW160" s="187"/>
      <c r="EX160" s="215"/>
      <c r="EZ160" s="187">
        <f t="shared" si="256"/>
        <v>0</v>
      </c>
      <c r="FA160" s="214">
        <f t="shared" si="256"/>
        <v>0</v>
      </c>
      <c r="FB160" s="187">
        <f t="shared" si="257"/>
        <v>0</v>
      </c>
      <c r="FC160" s="215">
        <f t="shared" si="257"/>
        <v>0</v>
      </c>
      <c r="FE160" s="187">
        <f t="shared" si="258"/>
        <v>0</v>
      </c>
      <c r="FF160" s="214">
        <f t="shared" si="258"/>
        <v>0</v>
      </c>
      <c r="FG160" s="187">
        <f t="shared" si="259"/>
        <v>0</v>
      </c>
      <c r="FH160" s="215">
        <f t="shared" si="259"/>
        <v>0</v>
      </c>
      <c r="FJ160" s="187">
        <f t="shared" si="254"/>
        <v>36.9</v>
      </c>
      <c r="FK160" s="214">
        <f t="shared" si="255"/>
        <v>1199196.1059999999</v>
      </c>
      <c r="FL160" s="187">
        <f t="shared" si="260"/>
        <v>56</v>
      </c>
      <c r="FM160" s="215">
        <f t="shared" si="260"/>
        <v>39498.659999999996</v>
      </c>
    </row>
    <row r="161" spans="1:169" ht="15" outlineLevel="1" x14ac:dyDescent="0.25">
      <c r="B161" s="67" t="s">
        <v>184</v>
      </c>
      <c r="C161" s="186"/>
      <c r="D161" s="212"/>
      <c r="E161" s="186"/>
      <c r="F161" s="213"/>
      <c r="G161" s="186"/>
      <c r="H161" s="212"/>
      <c r="I161" s="186"/>
      <c r="J161" s="213"/>
      <c r="K161" s="186"/>
      <c r="L161" s="212"/>
      <c r="M161" s="186"/>
      <c r="N161" s="213"/>
      <c r="O161" s="186"/>
      <c r="P161" s="212"/>
      <c r="Q161" s="186"/>
      <c r="R161" s="213"/>
      <c r="S161" s="186"/>
      <c r="T161" s="212"/>
      <c r="U161" s="186"/>
      <c r="V161" s="213"/>
      <c r="W161" s="186"/>
      <c r="X161" s="212"/>
      <c r="Y161" s="186"/>
      <c r="Z161" s="213"/>
      <c r="AA161" s="186"/>
      <c r="AB161" s="212"/>
      <c r="AC161" s="186"/>
      <c r="AD161" s="213"/>
      <c r="AE161" s="186"/>
      <c r="AF161" s="212"/>
      <c r="AG161" s="186"/>
      <c r="AH161" s="213"/>
      <c r="AI161" s="186"/>
      <c r="AJ161" s="212"/>
      <c r="AK161" s="186"/>
      <c r="AL161" s="213"/>
      <c r="AM161" s="186"/>
      <c r="AN161" s="212"/>
      <c r="AO161" s="186"/>
      <c r="AP161" s="213"/>
      <c r="AQ161" s="186"/>
      <c r="AR161" s="212"/>
      <c r="AS161" s="186"/>
      <c r="AT161" s="213"/>
      <c r="AU161" s="186"/>
      <c r="AV161" s="212"/>
      <c r="AW161" s="186"/>
      <c r="AX161" s="213"/>
      <c r="AY161" s="186"/>
      <c r="AZ161" s="212"/>
      <c r="BA161" s="186"/>
      <c r="BB161" s="213"/>
      <c r="BC161" s="186"/>
      <c r="BD161" s="212"/>
      <c r="BE161" s="186"/>
      <c r="BF161" s="213"/>
      <c r="BG161" s="186"/>
      <c r="BH161" s="212"/>
      <c r="BI161" s="186"/>
      <c r="BJ161" s="213"/>
      <c r="BK161" s="186"/>
      <c r="BL161" s="212"/>
      <c r="BM161" s="186"/>
      <c r="BN161" s="213"/>
      <c r="BO161" s="186"/>
      <c r="BP161" s="212"/>
      <c r="BQ161" s="186"/>
      <c r="BR161" s="213"/>
      <c r="BS161" s="186"/>
      <c r="BT161" s="212"/>
      <c r="BU161" s="186"/>
      <c r="BV161" s="213"/>
      <c r="BW161" s="186"/>
      <c r="BX161" s="212"/>
      <c r="BY161" s="186"/>
      <c r="BZ161" s="213"/>
      <c r="CA161" s="186"/>
      <c r="CB161" s="212"/>
      <c r="CC161" s="186"/>
      <c r="CD161" s="213"/>
      <c r="CE161" s="186"/>
      <c r="CF161" s="212"/>
      <c r="CG161" s="186"/>
      <c r="CH161" s="213"/>
      <c r="CI161" s="186"/>
      <c r="CJ161" s="212"/>
      <c r="CK161" s="186"/>
      <c r="CL161" s="213"/>
      <c r="CM161" s="186"/>
      <c r="CN161" s="212"/>
      <c r="CO161" s="186"/>
      <c r="CP161" s="213"/>
      <c r="CQ161" s="186"/>
      <c r="CR161" s="212"/>
      <c r="CS161" s="186"/>
      <c r="CT161" s="213"/>
      <c r="CU161" s="186"/>
      <c r="CV161" s="212"/>
      <c r="CW161" s="186"/>
      <c r="CX161" s="213"/>
      <c r="CY161" s="186"/>
      <c r="CZ161" s="212"/>
      <c r="DA161" s="186"/>
      <c r="DB161" s="213"/>
      <c r="DC161" s="186"/>
      <c r="DD161" s="212"/>
      <c r="DE161" s="186"/>
      <c r="DF161" s="213"/>
      <c r="DG161" s="186"/>
      <c r="DH161" s="212"/>
      <c r="DI161" s="186"/>
      <c r="DJ161" s="213"/>
      <c r="DK161" s="186"/>
      <c r="DL161" s="212"/>
      <c r="DM161" s="186">
        <v>6</v>
      </c>
      <c r="DN161" s="213">
        <v>9976.7100000000009</v>
      </c>
      <c r="DO161" s="186"/>
      <c r="DP161" s="212"/>
      <c r="DQ161" s="186">
        <v>7</v>
      </c>
      <c r="DR161" s="213">
        <v>4063</v>
      </c>
      <c r="DS161" s="186"/>
      <c r="DT161" s="212"/>
      <c r="DU161" s="186">
        <v>28</v>
      </c>
      <c r="DV161" s="213">
        <v>16779</v>
      </c>
      <c r="DW161" s="186"/>
      <c r="DX161" s="212"/>
      <c r="DY161" s="186">
        <v>14</v>
      </c>
      <c r="DZ161" s="213">
        <v>7108.9499999999989</v>
      </c>
      <c r="EA161" s="186"/>
      <c r="EB161" s="212"/>
      <c r="EC161" s="186"/>
      <c r="ED161" s="213"/>
      <c r="EE161" s="186"/>
      <c r="EF161" s="212"/>
      <c r="EG161" s="186"/>
      <c r="EH161" s="213"/>
      <c r="EI161" s="186"/>
      <c r="EJ161" s="212"/>
      <c r="EK161" s="186"/>
      <c r="EL161" s="213"/>
      <c r="EM161" s="420"/>
      <c r="EN161" s="421"/>
      <c r="EO161" s="420"/>
      <c r="EP161" s="422"/>
      <c r="EQ161" s="420"/>
      <c r="ER161" s="421"/>
      <c r="ES161" s="420"/>
      <c r="ET161" s="422"/>
      <c r="EU161" s="420"/>
      <c r="EV161" s="421"/>
      <c r="EW161" s="420"/>
      <c r="EX161" s="422"/>
      <c r="EZ161" s="186">
        <f t="shared" si="256"/>
        <v>0</v>
      </c>
      <c r="FA161" s="212">
        <f t="shared" si="256"/>
        <v>0</v>
      </c>
      <c r="FB161" s="186">
        <f t="shared" si="257"/>
        <v>0</v>
      </c>
      <c r="FC161" s="213">
        <f t="shared" si="257"/>
        <v>0</v>
      </c>
      <c r="FD161" s="179"/>
      <c r="FE161" s="186">
        <f t="shared" si="258"/>
        <v>0</v>
      </c>
      <c r="FF161" s="212">
        <f t="shared" si="258"/>
        <v>0</v>
      </c>
      <c r="FG161" s="186">
        <f t="shared" si="259"/>
        <v>0</v>
      </c>
      <c r="FH161" s="213">
        <f t="shared" si="259"/>
        <v>0</v>
      </c>
      <c r="FI161" s="179"/>
      <c r="FJ161" s="186">
        <f t="shared" si="254"/>
        <v>0</v>
      </c>
      <c r="FK161" s="212">
        <f t="shared" si="255"/>
        <v>0</v>
      </c>
      <c r="FL161" s="186">
        <f t="shared" si="260"/>
        <v>55</v>
      </c>
      <c r="FM161" s="213">
        <f t="shared" si="260"/>
        <v>37927.659999999996</v>
      </c>
    </row>
    <row r="162" spans="1:169" ht="15" outlineLevel="1" x14ac:dyDescent="0.25">
      <c r="B162" s="67" t="s">
        <v>185</v>
      </c>
      <c r="C162" s="186"/>
      <c r="D162" s="212"/>
      <c r="E162" s="186"/>
      <c r="F162" s="213"/>
      <c r="G162" s="186"/>
      <c r="H162" s="212"/>
      <c r="I162" s="186"/>
      <c r="J162" s="213"/>
      <c r="K162" s="186"/>
      <c r="L162" s="212"/>
      <c r="M162" s="186"/>
      <c r="N162" s="213"/>
      <c r="O162" s="186"/>
      <c r="P162" s="212"/>
      <c r="Q162" s="186"/>
      <c r="R162" s="213"/>
      <c r="S162" s="186"/>
      <c r="T162" s="212"/>
      <c r="U162" s="186"/>
      <c r="V162" s="213"/>
      <c r="W162" s="186"/>
      <c r="X162" s="212"/>
      <c r="Y162" s="186"/>
      <c r="Z162" s="213"/>
      <c r="AA162" s="186"/>
      <c r="AB162" s="212"/>
      <c r="AC162" s="186"/>
      <c r="AD162" s="213"/>
      <c r="AE162" s="186"/>
      <c r="AF162" s="212"/>
      <c r="AG162" s="186"/>
      <c r="AH162" s="213"/>
      <c r="AI162" s="186"/>
      <c r="AJ162" s="212"/>
      <c r="AK162" s="186"/>
      <c r="AL162" s="213"/>
      <c r="AM162" s="186"/>
      <c r="AN162" s="212"/>
      <c r="AO162" s="186"/>
      <c r="AP162" s="213"/>
      <c r="AQ162" s="186"/>
      <c r="AR162" s="212"/>
      <c r="AS162" s="186"/>
      <c r="AT162" s="213"/>
      <c r="AU162" s="186"/>
      <c r="AV162" s="212"/>
      <c r="AW162" s="186"/>
      <c r="AX162" s="213"/>
      <c r="AY162" s="186"/>
      <c r="AZ162" s="212"/>
      <c r="BA162" s="186"/>
      <c r="BB162" s="213"/>
      <c r="BC162" s="186"/>
      <c r="BD162" s="212"/>
      <c r="BE162" s="186"/>
      <c r="BF162" s="213"/>
      <c r="BG162" s="186"/>
      <c r="BH162" s="212"/>
      <c r="BI162" s="186"/>
      <c r="BJ162" s="213"/>
      <c r="BK162" s="186"/>
      <c r="BL162" s="212"/>
      <c r="BM162" s="186"/>
      <c r="BN162" s="213"/>
      <c r="BO162" s="186"/>
      <c r="BP162" s="212"/>
      <c r="BQ162" s="186"/>
      <c r="BR162" s="213"/>
      <c r="BS162" s="186"/>
      <c r="BT162" s="212"/>
      <c r="BU162" s="186"/>
      <c r="BV162" s="213"/>
      <c r="BW162" s="186"/>
      <c r="BX162" s="212"/>
      <c r="BY162" s="186"/>
      <c r="BZ162" s="213"/>
      <c r="CA162" s="186"/>
      <c r="CB162" s="212"/>
      <c r="CC162" s="186"/>
      <c r="CD162" s="213"/>
      <c r="CE162" s="186"/>
      <c r="CF162" s="212"/>
      <c r="CG162" s="186"/>
      <c r="CH162" s="213"/>
      <c r="CI162" s="186"/>
      <c r="CJ162" s="212"/>
      <c r="CK162" s="186"/>
      <c r="CL162" s="213"/>
      <c r="CM162" s="186"/>
      <c r="CN162" s="212"/>
      <c r="CO162" s="186"/>
      <c r="CP162" s="213"/>
      <c r="CQ162" s="186"/>
      <c r="CR162" s="212"/>
      <c r="CS162" s="186"/>
      <c r="CT162" s="213"/>
      <c r="CU162" s="186"/>
      <c r="CV162" s="212"/>
      <c r="CW162" s="186"/>
      <c r="CX162" s="213"/>
      <c r="CY162" s="186"/>
      <c r="CZ162" s="212"/>
      <c r="DA162" s="186"/>
      <c r="DB162" s="213"/>
      <c r="DC162" s="186"/>
      <c r="DD162" s="212"/>
      <c r="DE162" s="186"/>
      <c r="DF162" s="213"/>
      <c r="DG162" s="186"/>
      <c r="DH162" s="212"/>
      <c r="DI162" s="186"/>
      <c r="DJ162" s="213"/>
      <c r="DK162" s="186"/>
      <c r="DL162" s="212"/>
      <c r="DM162" s="186"/>
      <c r="DN162" s="213"/>
      <c r="DO162" s="186"/>
      <c r="DP162" s="212"/>
      <c r="DQ162" s="186"/>
      <c r="DR162" s="213"/>
      <c r="DS162" s="186"/>
      <c r="DT162" s="212"/>
      <c r="DU162" s="186">
        <v>1</v>
      </c>
      <c r="DV162" s="213">
        <v>1571</v>
      </c>
      <c r="DW162" s="186"/>
      <c r="DX162" s="212"/>
      <c r="DY162" s="186"/>
      <c r="DZ162" s="213"/>
      <c r="EA162" s="186"/>
      <c r="EB162" s="212"/>
      <c r="EC162" s="186"/>
      <c r="ED162" s="213"/>
      <c r="EE162" s="186"/>
      <c r="EF162" s="212"/>
      <c r="EG162" s="186"/>
      <c r="EH162" s="213"/>
      <c r="EI162" s="186"/>
      <c r="EJ162" s="212"/>
      <c r="EK162" s="186"/>
      <c r="EL162" s="213"/>
      <c r="EM162" s="420"/>
      <c r="EN162" s="421"/>
      <c r="EO162" s="420"/>
      <c r="EP162" s="422"/>
      <c r="EQ162" s="420"/>
      <c r="ER162" s="421"/>
      <c r="ES162" s="420"/>
      <c r="ET162" s="422"/>
      <c r="EU162" s="420"/>
      <c r="EV162" s="421"/>
      <c r="EW162" s="420"/>
      <c r="EX162" s="422"/>
      <c r="EZ162" s="186">
        <f t="shared" si="256"/>
        <v>0</v>
      </c>
      <c r="FA162" s="212">
        <f t="shared" si="256"/>
        <v>0</v>
      </c>
      <c r="FB162" s="186">
        <f t="shared" si="257"/>
        <v>0</v>
      </c>
      <c r="FC162" s="213">
        <f t="shared" si="257"/>
        <v>0</v>
      </c>
      <c r="FE162" s="186">
        <f t="shared" si="258"/>
        <v>0</v>
      </c>
      <c r="FF162" s="212">
        <f t="shared" si="258"/>
        <v>0</v>
      </c>
      <c r="FG162" s="186">
        <f t="shared" si="259"/>
        <v>0</v>
      </c>
      <c r="FH162" s="213">
        <f t="shared" si="259"/>
        <v>0</v>
      </c>
      <c r="FJ162" s="186">
        <f t="shared" si="254"/>
        <v>0</v>
      </c>
      <c r="FK162" s="212">
        <f t="shared" si="255"/>
        <v>0</v>
      </c>
      <c r="FL162" s="186">
        <f t="shared" si="260"/>
        <v>1</v>
      </c>
      <c r="FM162" s="213">
        <f t="shared" si="260"/>
        <v>1571</v>
      </c>
    </row>
    <row r="163" spans="1:169" outlineLevel="1" x14ac:dyDescent="0.2">
      <c r="B163" s="179" t="s">
        <v>186</v>
      </c>
      <c r="C163" s="187"/>
      <c r="D163" s="214"/>
      <c r="E163" s="187">
        <v>0</v>
      </c>
      <c r="F163" s="215">
        <v>0</v>
      </c>
      <c r="G163" s="187"/>
      <c r="H163" s="214"/>
      <c r="I163" s="187">
        <v>0</v>
      </c>
      <c r="J163" s="215">
        <v>0</v>
      </c>
      <c r="K163" s="187"/>
      <c r="L163" s="214"/>
      <c r="M163" s="187">
        <v>0</v>
      </c>
      <c r="N163" s="215">
        <v>0</v>
      </c>
      <c r="O163" s="187"/>
      <c r="P163" s="214"/>
      <c r="Q163" s="187">
        <v>0</v>
      </c>
      <c r="R163" s="215">
        <v>0</v>
      </c>
      <c r="S163" s="187"/>
      <c r="T163" s="214"/>
      <c r="U163" s="187">
        <v>0</v>
      </c>
      <c r="V163" s="215">
        <v>0</v>
      </c>
      <c r="W163" s="187"/>
      <c r="X163" s="214"/>
      <c r="Y163" s="187">
        <v>0</v>
      </c>
      <c r="Z163" s="215">
        <v>0</v>
      </c>
      <c r="AA163" s="187"/>
      <c r="AB163" s="214"/>
      <c r="AC163" s="187">
        <v>0</v>
      </c>
      <c r="AD163" s="215">
        <v>0</v>
      </c>
      <c r="AE163" s="187"/>
      <c r="AF163" s="214"/>
      <c r="AG163" s="187">
        <v>0</v>
      </c>
      <c r="AH163" s="215">
        <v>0</v>
      </c>
      <c r="AI163" s="187"/>
      <c r="AJ163" s="214"/>
      <c r="AK163" s="187">
        <v>0</v>
      </c>
      <c r="AL163" s="215">
        <v>0</v>
      </c>
      <c r="AM163" s="187"/>
      <c r="AN163" s="214"/>
      <c r="AO163" s="187">
        <v>0</v>
      </c>
      <c r="AP163" s="215">
        <v>0</v>
      </c>
      <c r="AQ163" s="187"/>
      <c r="AR163" s="214"/>
      <c r="AS163" s="187">
        <v>0</v>
      </c>
      <c r="AT163" s="215">
        <v>0</v>
      </c>
      <c r="AU163" s="187"/>
      <c r="AV163" s="214"/>
      <c r="AW163" s="187">
        <v>0</v>
      </c>
      <c r="AX163" s="215">
        <v>0</v>
      </c>
      <c r="AY163" s="187"/>
      <c r="AZ163" s="214"/>
      <c r="BA163" s="187">
        <v>0</v>
      </c>
      <c r="BB163" s="215">
        <v>0</v>
      </c>
      <c r="BC163" s="187"/>
      <c r="BD163" s="214"/>
      <c r="BE163" s="187">
        <v>0</v>
      </c>
      <c r="BF163" s="215">
        <v>0</v>
      </c>
      <c r="BG163" s="187"/>
      <c r="BH163" s="214"/>
      <c r="BI163" s="187">
        <v>0</v>
      </c>
      <c r="BJ163" s="215">
        <v>0</v>
      </c>
      <c r="BK163" s="187"/>
      <c r="BL163" s="214"/>
      <c r="BM163" s="187">
        <v>0</v>
      </c>
      <c r="BN163" s="215">
        <v>0</v>
      </c>
      <c r="BO163" s="187"/>
      <c r="BP163" s="214"/>
      <c r="BQ163" s="187">
        <v>0</v>
      </c>
      <c r="BR163" s="215">
        <v>0</v>
      </c>
      <c r="BS163" s="187"/>
      <c r="BT163" s="214"/>
      <c r="BU163" s="187">
        <v>0</v>
      </c>
      <c r="BV163" s="215">
        <v>0</v>
      </c>
      <c r="BW163" s="187"/>
      <c r="BX163" s="214"/>
      <c r="BY163" s="187">
        <v>0</v>
      </c>
      <c r="BZ163" s="215">
        <v>0</v>
      </c>
      <c r="CA163" s="187"/>
      <c r="CB163" s="214"/>
      <c r="CC163" s="187">
        <v>0</v>
      </c>
      <c r="CD163" s="215">
        <v>0</v>
      </c>
      <c r="CE163" s="187"/>
      <c r="CF163" s="214"/>
      <c r="CG163" s="187">
        <v>0</v>
      </c>
      <c r="CH163" s="215">
        <v>0</v>
      </c>
      <c r="CI163" s="187"/>
      <c r="CJ163" s="214"/>
      <c r="CK163" s="187">
        <v>0</v>
      </c>
      <c r="CL163" s="215">
        <v>0</v>
      </c>
      <c r="CM163" s="187"/>
      <c r="CN163" s="214"/>
      <c r="CO163" s="187">
        <v>0</v>
      </c>
      <c r="CP163" s="215">
        <v>0</v>
      </c>
      <c r="CQ163" s="187"/>
      <c r="CR163" s="214"/>
      <c r="CS163" s="187">
        <v>0</v>
      </c>
      <c r="CT163" s="215">
        <v>0</v>
      </c>
      <c r="CU163" s="187"/>
      <c r="CV163" s="214"/>
      <c r="CW163" s="187">
        <v>0</v>
      </c>
      <c r="CX163" s="215">
        <v>0</v>
      </c>
      <c r="CY163" s="187"/>
      <c r="CZ163" s="214"/>
      <c r="DA163" s="187">
        <v>0</v>
      </c>
      <c r="DB163" s="215">
        <v>0</v>
      </c>
      <c r="DC163" s="187"/>
      <c r="DD163" s="214"/>
      <c r="DE163" s="187">
        <v>0</v>
      </c>
      <c r="DF163" s="215">
        <v>0</v>
      </c>
      <c r="DG163" s="187"/>
      <c r="DH163" s="214"/>
      <c r="DI163" s="187">
        <v>0</v>
      </c>
      <c r="DJ163" s="215">
        <v>0</v>
      </c>
      <c r="DK163" s="187"/>
      <c r="DL163" s="214"/>
      <c r="DM163" s="187">
        <v>3</v>
      </c>
      <c r="DN163" s="215">
        <v>900.99</v>
      </c>
      <c r="DO163" s="187">
        <v>1450</v>
      </c>
      <c r="DP163" s="214">
        <v>31675335.230000004</v>
      </c>
      <c r="DQ163" s="187">
        <v>16</v>
      </c>
      <c r="DR163" s="215">
        <v>16424.240000000002</v>
      </c>
      <c r="DS163" s="187">
        <v>2941</v>
      </c>
      <c r="DT163" s="214">
        <v>61586058.320000082</v>
      </c>
      <c r="DU163" s="187">
        <v>29</v>
      </c>
      <c r="DV163" s="215">
        <v>14267.460000000005</v>
      </c>
      <c r="DW163" s="187">
        <v>1894</v>
      </c>
      <c r="DX163" s="214">
        <v>46466196.99999994</v>
      </c>
      <c r="DY163" s="187">
        <v>15</v>
      </c>
      <c r="DZ163" s="215">
        <v>5761.7300000000005</v>
      </c>
      <c r="EA163" s="187"/>
      <c r="EB163" s="214"/>
      <c r="EC163" s="187">
        <f>SUM(EC164:EC165)</f>
        <v>0</v>
      </c>
      <c r="ED163" s="187">
        <f>SUM(ED164:ED165)</f>
        <v>0</v>
      </c>
      <c r="EE163" s="187"/>
      <c r="EF163" s="214"/>
      <c r="EG163" s="187">
        <f>SUM(EG164:EG165)</f>
        <v>0</v>
      </c>
      <c r="EH163" s="187">
        <f>SUM(EH164:EH165)</f>
        <v>0</v>
      </c>
      <c r="EI163" s="187"/>
      <c r="EJ163" s="214"/>
      <c r="EK163" s="187"/>
      <c r="EL163" s="215"/>
      <c r="EM163" s="187"/>
      <c r="EN163" s="214"/>
      <c r="EO163" s="187"/>
      <c r="EP163" s="215"/>
      <c r="EQ163" s="187"/>
      <c r="ER163" s="214"/>
      <c r="ES163" s="187"/>
      <c r="ET163" s="215"/>
      <c r="EU163" s="187"/>
      <c r="EV163" s="214"/>
      <c r="EW163" s="187"/>
      <c r="EX163" s="215"/>
      <c r="EZ163" s="187">
        <f t="shared" si="256"/>
        <v>0</v>
      </c>
      <c r="FA163" s="214">
        <f t="shared" si="256"/>
        <v>0</v>
      </c>
      <c r="FB163" s="187">
        <f t="shared" si="257"/>
        <v>0</v>
      </c>
      <c r="FC163" s="215">
        <f t="shared" si="257"/>
        <v>0</v>
      </c>
      <c r="FE163" s="187">
        <f t="shared" si="258"/>
        <v>0</v>
      </c>
      <c r="FF163" s="214">
        <f t="shared" si="258"/>
        <v>0</v>
      </c>
      <c r="FG163" s="187">
        <f t="shared" si="259"/>
        <v>0</v>
      </c>
      <c r="FH163" s="215">
        <f t="shared" si="259"/>
        <v>0</v>
      </c>
      <c r="FJ163" s="187">
        <f t="shared" si="254"/>
        <v>628.5</v>
      </c>
      <c r="FK163" s="214">
        <f t="shared" si="255"/>
        <v>13972759.055000002</v>
      </c>
      <c r="FL163" s="187">
        <f t="shared" si="260"/>
        <v>63</v>
      </c>
      <c r="FM163" s="215">
        <f t="shared" si="260"/>
        <v>37354.420000000013</v>
      </c>
    </row>
    <row r="164" spans="1:169" ht="15" outlineLevel="1" x14ac:dyDescent="0.25">
      <c r="B164" s="67" t="s">
        <v>187</v>
      </c>
      <c r="C164" s="186"/>
      <c r="D164" s="212"/>
      <c r="E164" s="186"/>
      <c r="F164" s="213"/>
      <c r="G164" s="186"/>
      <c r="H164" s="212"/>
      <c r="I164" s="186"/>
      <c r="J164" s="213"/>
      <c r="K164" s="186"/>
      <c r="L164" s="212"/>
      <c r="M164" s="186"/>
      <c r="N164" s="213"/>
      <c r="O164" s="186"/>
      <c r="P164" s="212"/>
      <c r="Q164" s="186"/>
      <c r="R164" s="213"/>
      <c r="S164" s="186"/>
      <c r="T164" s="212"/>
      <c r="U164" s="186"/>
      <c r="V164" s="213"/>
      <c r="W164" s="186"/>
      <c r="X164" s="212"/>
      <c r="Y164" s="186"/>
      <c r="Z164" s="213"/>
      <c r="AA164" s="186"/>
      <c r="AB164" s="212"/>
      <c r="AC164" s="186"/>
      <c r="AD164" s="213"/>
      <c r="AE164" s="186"/>
      <c r="AF164" s="212"/>
      <c r="AG164" s="186"/>
      <c r="AH164" s="213"/>
      <c r="AI164" s="186"/>
      <c r="AJ164" s="212"/>
      <c r="AK164" s="186"/>
      <c r="AL164" s="213"/>
      <c r="AM164" s="186"/>
      <c r="AN164" s="212"/>
      <c r="AO164" s="186"/>
      <c r="AP164" s="213"/>
      <c r="AQ164" s="186"/>
      <c r="AR164" s="212"/>
      <c r="AS164" s="186"/>
      <c r="AT164" s="213"/>
      <c r="AU164" s="186"/>
      <c r="AV164" s="212"/>
      <c r="AW164" s="186"/>
      <c r="AX164" s="213"/>
      <c r="AY164" s="186"/>
      <c r="AZ164" s="212"/>
      <c r="BA164" s="186"/>
      <c r="BB164" s="213"/>
      <c r="BC164" s="186"/>
      <c r="BD164" s="212"/>
      <c r="BE164" s="186"/>
      <c r="BF164" s="213"/>
      <c r="BG164" s="186"/>
      <c r="BH164" s="212"/>
      <c r="BI164" s="186"/>
      <c r="BJ164" s="213"/>
      <c r="BK164" s="186"/>
      <c r="BL164" s="212"/>
      <c r="BM164" s="186"/>
      <c r="BN164" s="213"/>
      <c r="BO164" s="186"/>
      <c r="BP164" s="212"/>
      <c r="BQ164" s="186"/>
      <c r="BR164" s="213"/>
      <c r="BS164" s="186"/>
      <c r="BT164" s="212"/>
      <c r="BU164" s="186"/>
      <c r="BV164" s="213"/>
      <c r="BW164" s="186"/>
      <c r="BX164" s="212"/>
      <c r="BY164" s="186"/>
      <c r="BZ164" s="213"/>
      <c r="CA164" s="186"/>
      <c r="CB164" s="212"/>
      <c r="CC164" s="186"/>
      <c r="CD164" s="213"/>
      <c r="CE164" s="186"/>
      <c r="CF164" s="212"/>
      <c r="CG164" s="186"/>
      <c r="CH164" s="213"/>
      <c r="CI164" s="186"/>
      <c r="CJ164" s="212"/>
      <c r="CK164" s="186"/>
      <c r="CL164" s="213"/>
      <c r="CM164" s="186"/>
      <c r="CN164" s="212"/>
      <c r="CO164" s="186"/>
      <c r="CP164" s="213"/>
      <c r="CQ164" s="186"/>
      <c r="CR164" s="212"/>
      <c r="CS164" s="186"/>
      <c r="CT164" s="213"/>
      <c r="CU164" s="186"/>
      <c r="CV164" s="212"/>
      <c r="CW164" s="186"/>
      <c r="CX164" s="213"/>
      <c r="CY164" s="186"/>
      <c r="CZ164" s="212"/>
      <c r="DA164" s="186"/>
      <c r="DB164" s="213"/>
      <c r="DC164" s="186"/>
      <c r="DD164" s="212"/>
      <c r="DE164" s="186"/>
      <c r="DF164" s="213"/>
      <c r="DG164" s="186"/>
      <c r="DH164" s="212"/>
      <c r="DI164" s="186"/>
      <c r="DJ164" s="213"/>
      <c r="DK164" s="186"/>
      <c r="DL164" s="212"/>
      <c r="DM164" s="186">
        <v>3</v>
      </c>
      <c r="DN164" s="213">
        <v>900.99</v>
      </c>
      <c r="DO164" s="186"/>
      <c r="DP164" s="212"/>
      <c r="DQ164" s="186">
        <v>14</v>
      </c>
      <c r="DR164" s="213">
        <v>7546.2400000000007</v>
      </c>
      <c r="DS164" s="186"/>
      <c r="DT164" s="212"/>
      <c r="DU164" s="186">
        <v>28</v>
      </c>
      <c r="DV164" s="213">
        <v>13687.460000000005</v>
      </c>
      <c r="DW164" s="186"/>
      <c r="DX164" s="212"/>
      <c r="DY164" s="186">
        <v>14</v>
      </c>
      <c r="DZ164" s="213">
        <v>5181.7300000000005</v>
      </c>
      <c r="EA164" s="186"/>
      <c r="EB164" s="212"/>
      <c r="EC164" s="186"/>
      <c r="ED164" s="213"/>
      <c r="EE164" s="186"/>
      <c r="EF164" s="212"/>
      <c r="EG164" s="186"/>
      <c r="EH164" s="213"/>
      <c r="EI164" s="186"/>
      <c r="EJ164" s="212"/>
      <c r="EK164" s="186"/>
      <c r="EL164" s="213"/>
      <c r="EM164" s="420"/>
      <c r="EN164" s="421"/>
      <c r="EO164" s="420"/>
      <c r="EP164" s="422"/>
      <c r="EQ164" s="420"/>
      <c r="ER164" s="421"/>
      <c r="ES164" s="420"/>
      <c r="ET164" s="422"/>
      <c r="EU164" s="420"/>
      <c r="EV164" s="421"/>
      <c r="EW164" s="420"/>
      <c r="EX164" s="422"/>
      <c r="EZ164" s="186">
        <f t="shared" si="256"/>
        <v>0</v>
      </c>
      <c r="FA164" s="212">
        <f t="shared" si="256"/>
        <v>0</v>
      </c>
      <c r="FB164" s="186">
        <f t="shared" si="257"/>
        <v>0</v>
      </c>
      <c r="FC164" s="213">
        <f t="shared" si="257"/>
        <v>0</v>
      </c>
      <c r="FD164" s="179"/>
      <c r="FE164" s="186">
        <f t="shared" si="258"/>
        <v>0</v>
      </c>
      <c r="FF164" s="212">
        <f t="shared" si="258"/>
        <v>0</v>
      </c>
      <c r="FG164" s="186">
        <f t="shared" si="259"/>
        <v>0</v>
      </c>
      <c r="FH164" s="213">
        <f t="shared" si="259"/>
        <v>0</v>
      </c>
      <c r="FI164" s="179"/>
      <c r="FJ164" s="186">
        <f t="shared" si="254"/>
        <v>0</v>
      </c>
      <c r="FK164" s="212">
        <f t="shared" si="255"/>
        <v>0</v>
      </c>
      <c r="FL164" s="186">
        <f t="shared" si="260"/>
        <v>59</v>
      </c>
      <c r="FM164" s="213">
        <f t="shared" si="260"/>
        <v>27316.420000000006</v>
      </c>
    </row>
    <row r="165" spans="1:169" ht="15" outlineLevel="1" x14ac:dyDescent="0.25">
      <c r="B165" s="67" t="s">
        <v>188</v>
      </c>
      <c r="C165" s="186"/>
      <c r="D165" s="212"/>
      <c r="E165" s="186"/>
      <c r="F165" s="213"/>
      <c r="G165" s="186"/>
      <c r="H165" s="212"/>
      <c r="I165" s="186"/>
      <c r="J165" s="213"/>
      <c r="K165" s="186"/>
      <c r="L165" s="212"/>
      <c r="M165" s="186"/>
      <c r="N165" s="213"/>
      <c r="O165" s="186"/>
      <c r="P165" s="212"/>
      <c r="Q165" s="186"/>
      <c r="R165" s="213"/>
      <c r="S165" s="186"/>
      <c r="T165" s="212"/>
      <c r="U165" s="186"/>
      <c r="V165" s="213"/>
      <c r="W165" s="186"/>
      <c r="X165" s="212"/>
      <c r="Y165" s="186"/>
      <c r="Z165" s="213"/>
      <c r="AA165" s="186"/>
      <c r="AB165" s="212"/>
      <c r="AC165" s="186"/>
      <c r="AD165" s="213"/>
      <c r="AE165" s="186"/>
      <c r="AF165" s="212"/>
      <c r="AG165" s="186"/>
      <c r="AH165" s="213"/>
      <c r="AI165" s="186"/>
      <c r="AJ165" s="212"/>
      <c r="AK165" s="186"/>
      <c r="AL165" s="213"/>
      <c r="AM165" s="186"/>
      <c r="AN165" s="212"/>
      <c r="AO165" s="186"/>
      <c r="AP165" s="213"/>
      <c r="AQ165" s="186"/>
      <c r="AR165" s="212"/>
      <c r="AS165" s="186"/>
      <c r="AT165" s="213"/>
      <c r="AU165" s="186"/>
      <c r="AV165" s="212"/>
      <c r="AW165" s="186"/>
      <c r="AX165" s="213"/>
      <c r="AY165" s="186"/>
      <c r="AZ165" s="212"/>
      <c r="BA165" s="186"/>
      <c r="BB165" s="213"/>
      <c r="BC165" s="186"/>
      <c r="BD165" s="212"/>
      <c r="BE165" s="186"/>
      <c r="BF165" s="213"/>
      <c r="BG165" s="186"/>
      <c r="BH165" s="212"/>
      <c r="BI165" s="186"/>
      <c r="BJ165" s="213"/>
      <c r="BK165" s="186"/>
      <c r="BL165" s="212"/>
      <c r="BM165" s="186"/>
      <c r="BN165" s="213"/>
      <c r="BO165" s="186"/>
      <c r="BP165" s="212"/>
      <c r="BQ165" s="186"/>
      <c r="BR165" s="213"/>
      <c r="BS165" s="186"/>
      <c r="BT165" s="212"/>
      <c r="BU165" s="186"/>
      <c r="BV165" s="213"/>
      <c r="BW165" s="186"/>
      <c r="BX165" s="212"/>
      <c r="BY165" s="186"/>
      <c r="BZ165" s="213"/>
      <c r="CA165" s="186"/>
      <c r="CB165" s="212"/>
      <c r="CC165" s="186"/>
      <c r="CD165" s="213"/>
      <c r="CE165" s="186"/>
      <c r="CF165" s="212"/>
      <c r="CG165" s="186"/>
      <c r="CH165" s="213"/>
      <c r="CI165" s="186"/>
      <c r="CJ165" s="212"/>
      <c r="CK165" s="186"/>
      <c r="CL165" s="213"/>
      <c r="CM165" s="186"/>
      <c r="CN165" s="212"/>
      <c r="CO165" s="186"/>
      <c r="CP165" s="213"/>
      <c r="CQ165" s="186"/>
      <c r="CR165" s="212"/>
      <c r="CS165" s="186"/>
      <c r="CT165" s="213"/>
      <c r="CU165" s="186"/>
      <c r="CV165" s="212"/>
      <c r="CW165" s="186"/>
      <c r="CX165" s="213"/>
      <c r="CY165" s="186"/>
      <c r="CZ165" s="212"/>
      <c r="DA165" s="186"/>
      <c r="DB165" s="213"/>
      <c r="DC165" s="186"/>
      <c r="DD165" s="212"/>
      <c r="DE165" s="186"/>
      <c r="DF165" s="213"/>
      <c r="DG165" s="186"/>
      <c r="DH165" s="212"/>
      <c r="DI165" s="186"/>
      <c r="DJ165" s="213"/>
      <c r="DK165" s="186"/>
      <c r="DL165" s="212"/>
      <c r="DM165" s="186"/>
      <c r="DN165" s="213"/>
      <c r="DO165" s="186"/>
      <c r="DP165" s="212"/>
      <c r="DQ165" s="186">
        <v>2</v>
      </c>
      <c r="DR165" s="213">
        <v>8878</v>
      </c>
      <c r="DS165" s="186"/>
      <c r="DT165" s="212"/>
      <c r="DU165" s="186">
        <v>1</v>
      </c>
      <c r="DV165" s="213">
        <v>580</v>
      </c>
      <c r="DW165" s="186"/>
      <c r="DX165" s="212"/>
      <c r="DY165" s="186">
        <v>1</v>
      </c>
      <c r="DZ165" s="213">
        <v>580</v>
      </c>
      <c r="EA165" s="186"/>
      <c r="EB165" s="212"/>
      <c r="EC165" s="186"/>
      <c r="ED165" s="213"/>
      <c r="EE165" s="186"/>
      <c r="EF165" s="212"/>
      <c r="EG165" s="186"/>
      <c r="EH165" s="213"/>
      <c r="EI165" s="186"/>
      <c r="EJ165" s="212"/>
      <c r="EK165" s="186"/>
      <c r="EL165" s="213"/>
      <c r="EM165" s="420"/>
      <c r="EN165" s="421"/>
      <c r="EO165" s="420"/>
      <c r="EP165" s="422"/>
      <c r="EQ165" s="420"/>
      <c r="ER165" s="421"/>
      <c r="ES165" s="420"/>
      <c r="ET165" s="422"/>
      <c r="EU165" s="420"/>
      <c r="EV165" s="421"/>
      <c r="EW165" s="420"/>
      <c r="EX165" s="422"/>
      <c r="EZ165" s="186">
        <f t="shared" si="256"/>
        <v>0</v>
      </c>
      <c r="FA165" s="212">
        <f t="shared" si="256"/>
        <v>0</v>
      </c>
      <c r="FB165" s="186">
        <f t="shared" si="257"/>
        <v>0</v>
      </c>
      <c r="FC165" s="213">
        <f t="shared" si="257"/>
        <v>0</v>
      </c>
      <c r="FE165" s="186">
        <f t="shared" si="258"/>
        <v>0</v>
      </c>
      <c r="FF165" s="212">
        <f t="shared" si="258"/>
        <v>0</v>
      </c>
      <c r="FG165" s="186">
        <f t="shared" si="259"/>
        <v>0</v>
      </c>
      <c r="FH165" s="213">
        <f t="shared" si="259"/>
        <v>0</v>
      </c>
      <c r="FJ165" s="186">
        <f t="shared" si="254"/>
        <v>0</v>
      </c>
      <c r="FK165" s="212">
        <f t="shared" si="255"/>
        <v>0</v>
      </c>
      <c r="FL165" s="186">
        <f t="shared" si="260"/>
        <v>4</v>
      </c>
      <c r="FM165" s="213">
        <f t="shared" si="260"/>
        <v>10038</v>
      </c>
    </row>
    <row r="166" spans="1:169" x14ac:dyDescent="0.2">
      <c r="A166" s="189" t="s">
        <v>234</v>
      </c>
      <c r="B166" s="189"/>
      <c r="C166" s="188">
        <f>+C158+C159+C160+C163</f>
        <v>0</v>
      </c>
      <c r="D166" s="216">
        <f t="shared" ref="D166:BO166" si="261">+D158+D159+D160+D163</f>
        <v>0</v>
      </c>
      <c r="E166" s="188">
        <f t="shared" si="261"/>
        <v>0</v>
      </c>
      <c r="F166" s="216">
        <f t="shared" si="261"/>
        <v>0</v>
      </c>
      <c r="G166" s="188">
        <f t="shared" si="261"/>
        <v>0</v>
      </c>
      <c r="H166" s="216">
        <f t="shared" si="261"/>
        <v>0</v>
      </c>
      <c r="I166" s="188">
        <f t="shared" si="261"/>
        <v>0</v>
      </c>
      <c r="J166" s="216">
        <f t="shared" si="261"/>
        <v>0</v>
      </c>
      <c r="K166" s="188">
        <f t="shared" si="261"/>
        <v>0</v>
      </c>
      <c r="L166" s="216">
        <f t="shared" si="261"/>
        <v>0</v>
      </c>
      <c r="M166" s="188">
        <f t="shared" si="261"/>
        <v>0</v>
      </c>
      <c r="N166" s="216">
        <f t="shared" si="261"/>
        <v>0</v>
      </c>
      <c r="O166" s="188">
        <f t="shared" si="261"/>
        <v>0</v>
      </c>
      <c r="P166" s="216">
        <f t="shared" si="261"/>
        <v>0</v>
      </c>
      <c r="Q166" s="188">
        <f t="shared" si="261"/>
        <v>0</v>
      </c>
      <c r="R166" s="216">
        <f t="shared" si="261"/>
        <v>0</v>
      </c>
      <c r="S166" s="188">
        <f t="shared" si="261"/>
        <v>0</v>
      </c>
      <c r="T166" s="216">
        <f t="shared" si="261"/>
        <v>0</v>
      </c>
      <c r="U166" s="188">
        <f t="shared" si="261"/>
        <v>0</v>
      </c>
      <c r="V166" s="216">
        <f t="shared" si="261"/>
        <v>0</v>
      </c>
      <c r="W166" s="188">
        <f t="shared" si="261"/>
        <v>0</v>
      </c>
      <c r="X166" s="216">
        <f t="shared" si="261"/>
        <v>0</v>
      </c>
      <c r="Y166" s="188">
        <f t="shared" si="261"/>
        <v>0</v>
      </c>
      <c r="Z166" s="216">
        <f t="shared" si="261"/>
        <v>0</v>
      </c>
      <c r="AA166" s="188">
        <f t="shared" si="261"/>
        <v>0</v>
      </c>
      <c r="AB166" s="216">
        <f t="shared" si="261"/>
        <v>0</v>
      </c>
      <c r="AC166" s="188">
        <f t="shared" si="261"/>
        <v>0</v>
      </c>
      <c r="AD166" s="216">
        <f t="shared" si="261"/>
        <v>0</v>
      </c>
      <c r="AE166" s="188">
        <f t="shared" si="261"/>
        <v>0</v>
      </c>
      <c r="AF166" s="216">
        <f t="shared" si="261"/>
        <v>0</v>
      </c>
      <c r="AG166" s="188">
        <f t="shared" si="261"/>
        <v>0</v>
      </c>
      <c r="AH166" s="216">
        <f t="shared" si="261"/>
        <v>0</v>
      </c>
      <c r="AI166" s="188">
        <f t="shared" si="261"/>
        <v>0</v>
      </c>
      <c r="AJ166" s="216">
        <f t="shared" si="261"/>
        <v>0</v>
      </c>
      <c r="AK166" s="188">
        <f t="shared" si="261"/>
        <v>0</v>
      </c>
      <c r="AL166" s="216">
        <f t="shared" si="261"/>
        <v>0</v>
      </c>
      <c r="AM166" s="188">
        <f t="shared" si="261"/>
        <v>0</v>
      </c>
      <c r="AN166" s="216">
        <f t="shared" si="261"/>
        <v>0</v>
      </c>
      <c r="AO166" s="188">
        <f t="shared" si="261"/>
        <v>0</v>
      </c>
      <c r="AP166" s="216">
        <f t="shared" si="261"/>
        <v>0</v>
      </c>
      <c r="AQ166" s="188">
        <f t="shared" si="261"/>
        <v>0</v>
      </c>
      <c r="AR166" s="216">
        <f t="shared" si="261"/>
        <v>0</v>
      </c>
      <c r="AS166" s="188">
        <f t="shared" si="261"/>
        <v>0</v>
      </c>
      <c r="AT166" s="216">
        <f t="shared" si="261"/>
        <v>0</v>
      </c>
      <c r="AU166" s="188">
        <f t="shared" si="261"/>
        <v>0</v>
      </c>
      <c r="AV166" s="216">
        <f t="shared" si="261"/>
        <v>0</v>
      </c>
      <c r="AW166" s="188">
        <f t="shared" si="261"/>
        <v>0</v>
      </c>
      <c r="AX166" s="216">
        <f t="shared" si="261"/>
        <v>0</v>
      </c>
      <c r="AY166" s="188">
        <f t="shared" si="261"/>
        <v>0</v>
      </c>
      <c r="AZ166" s="216">
        <f t="shared" si="261"/>
        <v>0</v>
      </c>
      <c r="BA166" s="188">
        <f t="shared" si="261"/>
        <v>0</v>
      </c>
      <c r="BB166" s="216">
        <f t="shared" si="261"/>
        <v>0</v>
      </c>
      <c r="BC166" s="188">
        <f t="shared" si="261"/>
        <v>0</v>
      </c>
      <c r="BD166" s="216">
        <f t="shared" si="261"/>
        <v>0</v>
      </c>
      <c r="BE166" s="188">
        <f t="shared" si="261"/>
        <v>0</v>
      </c>
      <c r="BF166" s="216">
        <f t="shared" si="261"/>
        <v>0</v>
      </c>
      <c r="BG166" s="188">
        <f t="shared" si="261"/>
        <v>0</v>
      </c>
      <c r="BH166" s="216">
        <f t="shared" si="261"/>
        <v>0</v>
      </c>
      <c r="BI166" s="188">
        <f t="shared" si="261"/>
        <v>0</v>
      </c>
      <c r="BJ166" s="216">
        <f t="shared" si="261"/>
        <v>0</v>
      </c>
      <c r="BK166" s="188">
        <f t="shared" si="261"/>
        <v>0</v>
      </c>
      <c r="BL166" s="216">
        <f t="shared" si="261"/>
        <v>0</v>
      </c>
      <c r="BM166" s="188">
        <f t="shared" si="261"/>
        <v>0</v>
      </c>
      <c r="BN166" s="216">
        <f t="shared" si="261"/>
        <v>0</v>
      </c>
      <c r="BO166" s="188">
        <f t="shared" si="261"/>
        <v>0</v>
      </c>
      <c r="BP166" s="216">
        <f t="shared" ref="BP166:EA166" si="262">+BP158+BP159+BP160+BP163</f>
        <v>0</v>
      </c>
      <c r="BQ166" s="188">
        <f t="shared" si="262"/>
        <v>0</v>
      </c>
      <c r="BR166" s="216">
        <f t="shared" si="262"/>
        <v>0</v>
      </c>
      <c r="BS166" s="188">
        <f t="shared" si="262"/>
        <v>0</v>
      </c>
      <c r="BT166" s="216">
        <f t="shared" si="262"/>
        <v>0</v>
      </c>
      <c r="BU166" s="188">
        <f t="shared" si="262"/>
        <v>0</v>
      </c>
      <c r="BV166" s="216">
        <f t="shared" si="262"/>
        <v>0</v>
      </c>
      <c r="BW166" s="188">
        <f t="shared" si="262"/>
        <v>0</v>
      </c>
      <c r="BX166" s="216">
        <f t="shared" si="262"/>
        <v>0</v>
      </c>
      <c r="BY166" s="188">
        <f t="shared" si="262"/>
        <v>0</v>
      </c>
      <c r="BZ166" s="216">
        <f t="shared" si="262"/>
        <v>0</v>
      </c>
      <c r="CA166" s="188">
        <f t="shared" si="262"/>
        <v>0</v>
      </c>
      <c r="CB166" s="216">
        <f t="shared" si="262"/>
        <v>0</v>
      </c>
      <c r="CC166" s="188">
        <f t="shared" si="262"/>
        <v>0</v>
      </c>
      <c r="CD166" s="216">
        <f t="shared" si="262"/>
        <v>0</v>
      </c>
      <c r="CE166" s="188">
        <f t="shared" si="262"/>
        <v>0</v>
      </c>
      <c r="CF166" s="216">
        <f t="shared" si="262"/>
        <v>0</v>
      </c>
      <c r="CG166" s="188">
        <f t="shared" si="262"/>
        <v>0</v>
      </c>
      <c r="CH166" s="216">
        <f t="shared" si="262"/>
        <v>0</v>
      </c>
      <c r="CI166" s="188">
        <f t="shared" si="262"/>
        <v>0</v>
      </c>
      <c r="CJ166" s="216">
        <f t="shared" si="262"/>
        <v>0</v>
      </c>
      <c r="CK166" s="188">
        <f t="shared" si="262"/>
        <v>0</v>
      </c>
      <c r="CL166" s="216">
        <f t="shared" si="262"/>
        <v>0</v>
      </c>
      <c r="CM166" s="188">
        <f t="shared" si="262"/>
        <v>0</v>
      </c>
      <c r="CN166" s="216">
        <f t="shared" si="262"/>
        <v>0</v>
      </c>
      <c r="CO166" s="188">
        <f t="shared" si="262"/>
        <v>0</v>
      </c>
      <c r="CP166" s="216">
        <f t="shared" si="262"/>
        <v>0</v>
      </c>
      <c r="CQ166" s="188">
        <f t="shared" si="262"/>
        <v>0</v>
      </c>
      <c r="CR166" s="216">
        <f t="shared" si="262"/>
        <v>0</v>
      </c>
      <c r="CS166" s="188">
        <f t="shared" si="262"/>
        <v>0</v>
      </c>
      <c r="CT166" s="216">
        <f t="shared" si="262"/>
        <v>0</v>
      </c>
      <c r="CU166" s="188">
        <f t="shared" si="262"/>
        <v>0</v>
      </c>
      <c r="CV166" s="216">
        <f t="shared" si="262"/>
        <v>0</v>
      </c>
      <c r="CW166" s="188">
        <f t="shared" si="262"/>
        <v>0</v>
      </c>
      <c r="CX166" s="216">
        <f t="shared" si="262"/>
        <v>0</v>
      </c>
      <c r="CY166" s="188">
        <f t="shared" si="262"/>
        <v>0</v>
      </c>
      <c r="CZ166" s="216">
        <f t="shared" si="262"/>
        <v>0</v>
      </c>
      <c r="DA166" s="188">
        <f t="shared" si="262"/>
        <v>0</v>
      </c>
      <c r="DB166" s="216">
        <f t="shared" si="262"/>
        <v>0</v>
      </c>
      <c r="DC166" s="188">
        <f t="shared" si="262"/>
        <v>0</v>
      </c>
      <c r="DD166" s="216">
        <f t="shared" si="262"/>
        <v>0</v>
      </c>
      <c r="DE166" s="188">
        <f t="shared" si="262"/>
        <v>0</v>
      </c>
      <c r="DF166" s="216">
        <f t="shared" si="262"/>
        <v>0</v>
      </c>
      <c r="DG166" s="188">
        <f t="shared" si="262"/>
        <v>0</v>
      </c>
      <c r="DH166" s="216">
        <f t="shared" si="262"/>
        <v>0</v>
      </c>
      <c r="DI166" s="188">
        <f t="shared" si="262"/>
        <v>0</v>
      </c>
      <c r="DJ166" s="216">
        <f t="shared" si="262"/>
        <v>0</v>
      </c>
      <c r="DK166" s="188">
        <f t="shared" si="262"/>
        <v>0</v>
      </c>
      <c r="DL166" s="216">
        <f t="shared" si="262"/>
        <v>0</v>
      </c>
      <c r="DM166" s="188">
        <f t="shared" si="262"/>
        <v>9</v>
      </c>
      <c r="DN166" s="216">
        <f t="shared" si="262"/>
        <v>10877.7</v>
      </c>
      <c r="DO166" s="188">
        <f t="shared" si="262"/>
        <v>1574</v>
      </c>
      <c r="DP166" s="216">
        <f t="shared" si="262"/>
        <v>32489348.420000006</v>
      </c>
      <c r="DQ166" s="188">
        <f t="shared" si="262"/>
        <v>23</v>
      </c>
      <c r="DR166" s="216">
        <f t="shared" si="262"/>
        <v>20487.240000000002</v>
      </c>
      <c r="DS166" s="188">
        <f t="shared" si="262"/>
        <v>3084</v>
      </c>
      <c r="DT166" s="216">
        <f t="shared" si="262"/>
        <v>68711315.430000082</v>
      </c>
      <c r="DU166" s="188">
        <f t="shared" si="262"/>
        <v>58</v>
      </c>
      <c r="DV166" s="216">
        <f t="shared" si="262"/>
        <v>32617.460000000006</v>
      </c>
      <c r="DW166" s="188">
        <f t="shared" si="262"/>
        <v>1996</v>
      </c>
      <c r="DX166" s="216">
        <f t="shared" si="262"/>
        <v>50518887.759999938</v>
      </c>
      <c r="DY166" s="188">
        <f t="shared" si="262"/>
        <v>29</v>
      </c>
      <c r="DZ166" s="216">
        <f t="shared" si="262"/>
        <v>12870.68</v>
      </c>
      <c r="EA166" s="188">
        <f t="shared" si="262"/>
        <v>0</v>
      </c>
      <c r="EB166" s="216">
        <f t="shared" ref="EB166:EP166" si="263">+EB158+EB159+EB160+EB163</f>
        <v>0</v>
      </c>
      <c r="EC166" s="188">
        <f t="shared" si="263"/>
        <v>0</v>
      </c>
      <c r="ED166" s="216">
        <f t="shared" si="263"/>
        <v>0</v>
      </c>
      <c r="EE166" s="188">
        <f t="shared" si="263"/>
        <v>0</v>
      </c>
      <c r="EF166" s="216">
        <f t="shared" si="263"/>
        <v>0</v>
      </c>
      <c r="EG166" s="188">
        <f t="shared" si="263"/>
        <v>0</v>
      </c>
      <c r="EH166" s="216">
        <f t="shared" si="263"/>
        <v>0</v>
      </c>
      <c r="EI166" s="188">
        <f t="shared" si="263"/>
        <v>0</v>
      </c>
      <c r="EJ166" s="216">
        <f t="shared" si="263"/>
        <v>0</v>
      </c>
      <c r="EK166" s="188">
        <f t="shared" si="263"/>
        <v>0</v>
      </c>
      <c r="EL166" s="216">
        <f t="shared" si="263"/>
        <v>0</v>
      </c>
      <c r="EM166" s="188">
        <f t="shared" si="263"/>
        <v>0</v>
      </c>
      <c r="EN166" s="216">
        <f t="shared" si="263"/>
        <v>0</v>
      </c>
      <c r="EO166" s="188">
        <f t="shared" si="263"/>
        <v>0</v>
      </c>
      <c r="EP166" s="216">
        <f t="shared" si="263"/>
        <v>0</v>
      </c>
      <c r="EQ166" s="188"/>
      <c r="ER166" s="216"/>
      <c r="ES166" s="188"/>
      <c r="ET166" s="216"/>
      <c r="EU166" s="188"/>
      <c r="EV166" s="216"/>
      <c r="EW166" s="188"/>
      <c r="EX166" s="216"/>
      <c r="EZ166" s="188">
        <f>SUM(EZ158,EZ159,EZ160,EZ163)</f>
        <v>0</v>
      </c>
      <c r="FA166" s="216">
        <f>SUM(FA158,FA159,FA160,FA163)</f>
        <v>0</v>
      </c>
      <c r="FB166" s="188">
        <f>SUM(FB158,FB159,FB160,FB163)</f>
        <v>0</v>
      </c>
      <c r="FC166" s="216">
        <f>SUM(FC158,FC159,FC160,FC163)</f>
        <v>0</v>
      </c>
      <c r="FE166" s="188">
        <f>SUM(FE158,FE159,FE160,FE163)</f>
        <v>0</v>
      </c>
      <c r="FF166" s="216">
        <f>SUM(FF158,FF159,FF160,FF163)</f>
        <v>0</v>
      </c>
      <c r="FG166" s="188">
        <f>SUM(FG158,FG159,FG160,FG163)</f>
        <v>0</v>
      </c>
      <c r="FH166" s="216">
        <f>SUM(FH158,FH159,FH160,FH163)</f>
        <v>0</v>
      </c>
      <c r="FJ166" s="188">
        <f>SUM(FJ158,FJ159,FJ160,FJ163)</f>
        <v>665.4</v>
      </c>
      <c r="FK166" s="216">
        <f>SUM(FK158,FK159,FK160,FK163)</f>
        <v>15171955.161000002</v>
      </c>
      <c r="FL166" s="188">
        <f>SUM(FL158,FL159,FL160,FL163)</f>
        <v>119</v>
      </c>
      <c r="FM166" s="216">
        <f>SUM(FM158,FM159,FM160,FM163)</f>
        <v>76853.080000000016</v>
      </c>
    </row>
    <row r="167" spans="1:169" ht="15" outlineLevel="1" x14ac:dyDescent="0.25">
      <c r="A167" s="67" t="s">
        <v>91</v>
      </c>
      <c r="B167" s="67" t="s">
        <v>50</v>
      </c>
      <c r="C167" s="186">
        <v>2233</v>
      </c>
      <c r="D167" s="212">
        <v>5878522.2299999995</v>
      </c>
      <c r="E167" s="186">
        <v>1046</v>
      </c>
      <c r="F167" s="213">
        <v>796950.44000000006</v>
      </c>
      <c r="G167" s="186">
        <v>3514</v>
      </c>
      <c r="H167" s="212">
        <v>9260702.7700000014</v>
      </c>
      <c r="I167" s="186">
        <v>1408</v>
      </c>
      <c r="J167" s="213">
        <v>930239.2</v>
      </c>
      <c r="K167" s="186">
        <v>3410</v>
      </c>
      <c r="L167" s="212">
        <v>9009979.8499999885</v>
      </c>
      <c r="M167" s="186">
        <v>1744</v>
      </c>
      <c r="N167" s="213">
        <v>1301918.4799999995</v>
      </c>
      <c r="O167" s="186">
        <v>2734</v>
      </c>
      <c r="P167" s="212">
        <v>7821345.0600000042</v>
      </c>
      <c r="Q167" s="186">
        <v>1201</v>
      </c>
      <c r="R167" s="213">
        <v>832447.53000000026</v>
      </c>
      <c r="S167" s="186">
        <v>2790</v>
      </c>
      <c r="T167" s="212">
        <v>8042965.8599999901</v>
      </c>
      <c r="U167" s="186">
        <v>1337</v>
      </c>
      <c r="V167" s="213">
        <v>924767.3600000001</v>
      </c>
      <c r="W167" s="186">
        <v>3111</v>
      </c>
      <c r="X167" s="212">
        <v>9099335.6100000218</v>
      </c>
      <c r="Y167" s="186">
        <v>1252</v>
      </c>
      <c r="Z167" s="213">
        <v>969158.09</v>
      </c>
      <c r="AA167" s="186">
        <v>1887</v>
      </c>
      <c r="AB167" s="212">
        <v>716069.6</v>
      </c>
      <c r="AC167" s="186">
        <v>1424</v>
      </c>
      <c r="AD167" s="213">
        <v>1058128.2100000004</v>
      </c>
      <c r="AE167" s="186">
        <v>2577</v>
      </c>
      <c r="AF167" s="212">
        <v>7879526.0900000036</v>
      </c>
      <c r="AG167" s="186">
        <v>1085</v>
      </c>
      <c r="AH167" s="213">
        <v>851899.04999999993</v>
      </c>
      <c r="AI167" s="186">
        <v>1843</v>
      </c>
      <c r="AJ167" s="212">
        <v>6501418.820000005</v>
      </c>
      <c r="AK167" s="186">
        <v>1128</v>
      </c>
      <c r="AL167" s="213">
        <v>712969.6599999998</v>
      </c>
      <c r="AM167" s="186">
        <v>2865</v>
      </c>
      <c r="AN167" s="212">
        <v>8827905.8400000017</v>
      </c>
      <c r="AO167" s="186">
        <v>1348</v>
      </c>
      <c r="AP167" s="213">
        <v>923231.78</v>
      </c>
      <c r="AQ167" s="186">
        <v>2552</v>
      </c>
      <c r="AR167" s="212">
        <v>7225322.8000000054</v>
      </c>
      <c r="AS167" s="186">
        <v>1314</v>
      </c>
      <c r="AT167" s="213">
        <v>1018567.51</v>
      </c>
      <c r="AU167" s="186">
        <v>2514</v>
      </c>
      <c r="AV167" s="212">
        <v>7401465.4300000034</v>
      </c>
      <c r="AW167" s="186">
        <v>1437</v>
      </c>
      <c r="AX167" s="213">
        <v>1088356.2399999998</v>
      </c>
      <c r="AY167" s="186">
        <v>2447</v>
      </c>
      <c r="AZ167" s="212">
        <v>6763718.4100000076</v>
      </c>
      <c r="BA167" s="186">
        <v>1251</v>
      </c>
      <c r="BB167" s="213">
        <v>950926.35</v>
      </c>
      <c r="BC167" s="186">
        <v>2383</v>
      </c>
      <c r="BD167" s="212">
        <v>6888585.9499999974</v>
      </c>
      <c r="BE167" s="186">
        <v>989</v>
      </c>
      <c r="BF167" s="213">
        <v>708139.37</v>
      </c>
      <c r="BG167" s="186">
        <v>1595</v>
      </c>
      <c r="BH167" s="212">
        <v>4981208.6600000085</v>
      </c>
      <c r="BI167" s="186">
        <v>1195</v>
      </c>
      <c r="BJ167" s="213">
        <v>869618.54000000015</v>
      </c>
      <c r="BK167" s="186">
        <v>1322</v>
      </c>
      <c r="BL167" s="212">
        <v>4520429.5000000065</v>
      </c>
      <c r="BM167" s="186">
        <v>954</v>
      </c>
      <c r="BN167" s="213">
        <v>668306.72</v>
      </c>
      <c r="BO167" s="186">
        <v>1350</v>
      </c>
      <c r="BP167" s="212">
        <v>4282034.1100000013</v>
      </c>
      <c r="BQ167" s="186">
        <v>1153</v>
      </c>
      <c r="BR167" s="213">
        <v>831452.25999999989</v>
      </c>
      <c r="BS167" s="186">
        <v>1161</v>
      </c>
      <c r="BT167" s="212">
        <v>3934965.6199999982</v>
      </c>
      <c r="BU167" s="186">
        <v>904</v>
      </c>
      <c r="BV167" s="213">
        <v>670911.78000000014</v>
      </c>
      <c r="BW167" s="186">
        <v>1349</v>
      </c>
      <c r="BX167" s="212">
        <v>4667306.8599999957</v>
      </c>
      <c r="BY167" s="186">
        <v>1034</v>
      </c>
      <c r="BZ167" s="213">
        <v>777212.7100000002</v>
      </c>
      <c r="CA167" s="186">
        <v>1203</v>
      </c>
      <c r="CB167" s="212">
        <v>4209066.2300000042</v>
      </c>
      <c r="CC167" s="186">
        <v>859</v>
      </c>
      <c r="CD167" s="213">
        <v>653355.61</v>
      </c>
      <c r="CE167" s="186">
        <v>1028</v>
      </c>
      <c r="CF167" s="212">
        <v>3629442.8700000048</v>
      </c>
      <c r="CG167" s="186">
        <v>1102</v>
      </c>
      <c r="CH167" s="213">
        <v>799904.93</v>
      </c>
      <c r="CI167" s="186">
        <v>1740</v>
      </c>
      <c r="CJ167" s="212">
        <v>6097565.5300000161</v>
      </c>
      <c r="CK167" s="186">
        <v>1100</v>
      </c>
      <c r="CL167" s="213">
        <v>797554.15999999992</v>
      </c>
      <c r="CM167" s="186">
        <v>1590</v>
      </c>
      <c r="CN167" s="212">
        <v>5459520.3800000008</v>
      </c>
      <c r="CO167" s="186">
        <v>1188</v>
      </c>
      <c r="CP167" s="213">
        <v>789800.27000000014</v>
      </c>
      <c r="CQ167" s="186">
        <v>1847</v>
      </c>
      <c r="CR167" s="212">
        <v>6445730.1499999948</v>
      </c>
      <c r="CS167" s="186">
        <v>1055</v>
      </c>
      <c r="CT167" s="213">
        <v>810320.04</v>
      </c>
      <c r="CU167" s="186">
        <v>1297</v>
      </c>
      <c r="CV167" s="212">
        <v>4705420.6100000003</v>
      </c>
      <c r="CW167" s="186">
        <v>1042</v>
      </c>
      <c r="CX167" s="213">
        <v>773783.28999999992</v>
      </c>
      <c r="CY167" s="186">
        <v>1469</v>
      </c>
      <c r="CZ167" s="212">
        <v>4741383.6399999997</v>
      </c>
      <c r="DA167" s="186">
        <v>858</v>
      </c>
      <c r="DB167" s="213">
        <v>582983.72</v>
      </c>
      <c r="DC167" s="186">
        <v>1631</v>
      </c>
      <c r="DD167" s="212">
        <v>4606569.6900000004</v>
      </c>
      <c r="DE167" s="186">
        <v>1116</v>
      </c>
      <c r="DF167" s="213">
        <v>708234.78</v>
      </c>
      <c r="DG167" s="186">
        <v>1226</v>
      </c>
      <c r="DH167" s="212">
        <v>4210596.97</v>
      </c>
      <c r="DI167" s="186">
        <v>822</v>
      </c>
      <c r="DJ167" s="213">
        <v>584233.44000000006</v>
      </c>
      <c r="DK167" s="186">
        <v>1347</v>
      </c>
      <c r="DL167" s="212">
        <v>4622510.03</v>
      </c>
      <c r="DM167" s="186">
        <v>1036</v>
      </c>
      <c r="DN167" s="213">
        <v>744516.29999999993</v>
      </c>
      <c r="DO167" s="186">
        <v>1062</v>
      </c>
      <c r="DP167" s="212">
        <v>3924637.9400000004</v>
      </c>
      <c r="DQ167" s="186">
        <v>816</v>
      </c>
      <c r="DR167" s="213">
        <v>608060.88</v>
      </c>
      <c r="DS167" s="186">
        <v>895</v>
      </c>
      <c r="DT167" s="212">
        <v>3205240.8600000003</v>
      </c>
      <c r="DU167" s="186">
        <v>772</v>
      </c>
      <c r="DV167" s="213">
        <v>572184.02</v>
      </c>
      <c r="DW167" s="186">
        <v>886</v>
      </c>
      <c r="DX167" s="212">
        <v>2889734.2100000004</v>
      </c>
      <c r="DY167" s="186">
        <v>632</v>
      </c>
      <c r="DZ167" s="213">
        <v>476864.64999999997</v>
      </c>
      <c r="EA167" s="186">
        <v>912</v>
      </c>
      <c r="EB167" s="212">
        <v>3234743.5500000003</v>
      </c>
      <c r="EC167" s="186">
        <v>677</v>
      </c>
      <c r="ED167" s="213">
        <v>447786.46000000008</v>
      </c>
      <c r="EE167" s="186">
        <v>778</v>
      </c>
      <c r="EF167" s="212">
        <v>2943941.07</v>
      </c>
      <c r="EG167" s="186">
        <v>571</v>
      </c>
      <c r="EH167" s="213">
        <v>410107.66000000003</v>
      </c>
      <c r="EI167" s="186">
        <v>847</v>
      </c>
      <c r="EJ167" s="212">
        <v>3338331.5799999996</v>
      </c>
      <c r="EK167" s="186">
        <v>778</v>
      </c>
      <c r="EL167" s="213">
        <v>546652.34</v>
      </c>
      <c r="EM167" s="420">
        <v>757</v>
      </c>
      <c r="EN167" s="421">
        <v>3072402.1100000036</v>
      </c>
      <c r="EO167" s="420">
        <v>774</v>
      </c>
      <c r="EP167" s="422">
        <v>602312.52</v>
      </c>
      <c r="EQ167" s="420">
        <v>655</v>
      </c>
      <c r="ER167" s="421">
        <v>2538173.7200000021</v>
      </c>
      <c r="ES167" s="420">
        <v>427</v>
      </c>
      <c r="ET167" s="422">
        <v>368229.35000000003</v>
      </c>
      <c r="EU167" s="420">
        <v>480</v>
      </c>
      <c r="EV167" s="421">
        <v>1917425.8400000017</v>
      </c>
      <c r="EW167" s="420">
        <v>330</v>
      </c>
      <c r="EX167" s="422">
        <v>257194.41999999998</v>
      </c>
      <c r="EZ167" s="186">
        <f>SUM(C167,G167,K167,O167,S167,W167,AA167,AE167,AI167,AM167,AQ167,AU167)/12</f>
        <v>2669.1666666666665</v>
      </c>
      <c r="FA167" s="212">
        <f>SUM(D167,H167,L167,P167,T167,X167,AB167,AF167,AJ167,AN167,AR167,AV167)/12</f>
        <v>7305379.9966666698</v>
      </c>
      <c r="FB167" s="186">
        <f>SUM(E167,I167,M167,Q167,U167,Y167,AC167,AG167,AK167,AO167,AS167,AW167)</f>
        <v>15724</v>
      </c>
      <c r="FC167" s="213">
        <f>SUM(F167,J167,N167,R167,V167,Z167,AD167,AH167,AL167,AP167,AT167,AX167)</f>
        <v>11408633.550000001</v>
      </c>
      <c r="FE167" s="186">
        <f>SUM(AY167,BC167,BG167,BK167,BO167,BS167,BW167,CA167,CE167,CI167,CM167,CQ167)/12</f>
        <v>1584.5833333333333</v>
      </c>
      <c r="FF167" s="212">
        <f>SUM(AZ167,BD167,BH167,BL167,BP167,BT167,BX167,CB167,CF167,CJ167,CN167,CR167)/12</f>
        <v>5156631.1891666697</v>
      </c>
      <c r="FG167" s="186">
        <f>SUM(BA167,BE167,BI167,BM167,BQ167,BU167,BY167,CC167,CG167,CK167,CO167,CS167)</f>
        <v>12784</v>
      </c>
      <c r="FH167" s="213">
        <f>SUM(BB167,BF167,BJ167,BN167,BR167,BV167,BZ167,CD167,CH167,CL167,CP167,CT167)</f>
        <v>9327502.7400000021</v>
      </c>
      <c r="FJ167" s="186">
        <f t="shared" ref="FJ167:FJ174" si="264">SUM(CU167,CY167,DC167,DG167,DK167,DO167,DS167,DW167,EA167,EE167,EI167,EM167)/10</f>
        <v>1310.7</v>
      </c>
      <c r="FK167" s="212">
        <f t="shared" ref="FK167:FK174" si="265">SUM(CV167,CZ167,DD167,DH167,DL167,DP167,DT167,DX167,EB167,EF167,EJ167,EN167)/10</f>
        <v>4549551.2260000007</v>
      </c>
      <c r="FL167" s="186">
        <f>SUM(CW167,DA167,DE167,DI167,DM167,DQ167,DU167,DY167,EC167,EG167,EK167,EO167)</f>
        <v>9894</v>
      </c>
      <c r="FM167" s="213">
        <f>SUM(CX167,DB167,DF167,DJ167,DN167,DR167,DV167,DZ167,ED167,EH167,EL167,EP167)</f>
        <v>7057720.0600000005</v>
      </c>
    </row>
    <row r="168" spans="1:169" ht="15" outlineLevel="1" x14ac:dyDescent="0.25">
      <c r="B168" s="67" t="s">
        <v>51</v>
      </c>
      <c r="C168" s="186"/>
      <c r="D168" s="212"/>
      <c r="E168" s="186"/>
      <c r="F168" s="213"/>
      <c r="G168" s="186"/>
      <c r="H168" s="212"/>
      <c r="I168" s="186"/>
      <c r="J168" s="213"/>
      <c r="K168" s="186"/>
      <c r="L168" s="212"/>
      <c r="M168" s="186"/>
      <c r="N168" s="213"/>
      <c r="O168" s="186"/>
      <c r="P168" s="212"/>
      <c r="Q168" s="186"/>
      <c r="R168" s="213"/>
      <c r="S168" s="186"/>
      <c r="T168" s="212"/>
      <c r="U168" s="186"/>
      <c r="V168" s="213"/>
      <c r="W168" s="186"/>
      <c r="X168" s="212"/>
      <c r="Y168" s="186"/>
      <c r="Z168" s="213"/>
      <c r="AA168" s="186"/>
      <c r="AB168" s="212"/>
      <c r="AC168" s="186"/>
      <c r="AD168" s="213"/>
      <c r="AE168" s="186"/>
      <c r="AF168" s="212"/>
      <c r="AG168" s="186"/>
      <c r="AH168" s="213"/>
      <c r="AI168" s="186"/>
      <c r="AJ168" s="212"/>
      <c r="AK168" s="186"/>
      <c r="AL168" s="213"/>
      <c r="AM168" s="186"/>
      <c r="AN168" s="212"/>
      <c r="AO168" s="186"/>
      <c r="AP168" s="213"/>
      <c r="AQ168" s="186"/>
      <c r="AR168" s="212"/>
      <c r="AS168" s="186"/>
      <c r="AT168" s="213"/>
      <c r="AU168" s="186"/>
      <c r="AV168" s="212"/>
      <c r="AW168" s="186"/>
      <c r="AX168" s="213"/>
      <c r="AY168" s="186"/>
      <c r="AZ168" s="212"/>
      <c r="BA168" s="186"/>
      <c r="BB168" s="213"/>
      <c r="BC168" s="186"/>
      <c r="BD168" s="212"/>
      <c r="BE168" s="186"/>
      <c r="BF168" s="213"/>
      <c r="BG168" s="186"/>
      <c r="BH168" s="212"/>
      <c r="BI168" s="186"/>
      <c r="BJ168" s="213"/>
      <c r="BK168" s="186"/>
      <c r="BL168" s="212"/>
      <c r="BM168" s="186"/>
      <c r="BN168" s="213"/>
      <c r="BO168" s="186"/>
      <c r="BP168" s="212"/>
      <c r="BQ168" s="186"/>
      <c r="BR168" s="213"/>
      <c r="BS168" s="186"/>
      <c r="BT168" s="212"/>
      <c r="BU168" s="186"/>
      <c r="BV168" s="213"/>
      <c r="BW168" s="186"/>
      <c r="BX168" s="212"/>
      <c r="BY168" s="186"/>
      <c r="BZ168" s="213"/>
      <c r="CA168" s="186"/>
      <c r="CB168" s="212"/>
      <c r="CC168" s="186"/>
      <c r="CD168" s="213"/>
      <c r="CE168" s="186"/>
      <c r="CF168" s="212"/>
      <c r="CG168" s="186"/>
      <c r="CH168" s="213"/>
      <c r="CI168" s="186"/>
      <c r="CJ168" s="212"/>
      <c r="CK168" s="186"/>
      <c r="CL168" s="213"/>
      <c r="CM168" s="186"/>
      <c r="CN168" s="212"/>
      <c r="CO168" s="186"/>
      <c r="CP168" s="213"/>
      <c r="CQ168" s="186"/>
      <c r="CR168" s="212"/>
      <c r="CS168" s="186"/>
      <c r="CT168" s="213"/>
      <c r="CU168" s="186"/>
      <c r="CV168" s="212"/>
      <c r="CW168" s="186"/>
      <c r="CX168" s="213"/>
      <c r="CY168" s="186"/>
      <c r="CZ168" s="212"/>
      <c r="DA168" s="186"/>
      <c r="DB168" s="213"/>
      <c r="DC168" s="186"/>
      <c r="DD168" s="212"/>
      <c r="DE168" s="186"/>
      <c r="DF168" s="213"/>
      <c r="DG168" s="186"/>
      <c r="DH168" s="212"/>
      <c r="DI168" s="186"/>
      <c r="DJ168" s="213"/>
      <c r="DK168" s="186"/>
      <c r="DL168" s="212"/>
      <c r="DM168" s="186"/>
      <c r="DN168" s="213"/>
      <c r="DO168" s="186"/>
      <c r="DP168" s="212"/>
      <c r="DQ168" s="186"/>
      <c r="DR168" s="213"/>
      <c r="DS168" s="186"/>
      <c r="DT168" s="212"/>
      <c r="DU168" s="186"/>
      <c r="DV168" s="213"/>
      <c r="DW168" s="186"/>
      <c r="DX168" s="212"/>
      <c r="DY168" s="186"/>
      <c r="DZ168" s="213"/>
      <c r="EA168" s="186"/>
      <c r="EB168" s="212"/>
      <c r="EC168" s="186"/>
      <c r="ED168" s="213"/>
      <c r="EE168" s="186"/>
      <c r="EF168" s="212"/>
      <c r="EG168" s="186"/>
      <c r="EH168" s="213"/>
      <c r="EI168" s="186"/>
      <c r="EJ168" s="212"/>
      <c r="EK168" s="186"/>
      <c r="EL168" s="213"/>
      <c r="EM168" s="420"/>
      <c r="EN168" s="421"/>
      <c r="EO168" s="420"/>
      <c r="EP168" s="422"/>
      <c r="EQ168" s="420"/>
      <c r="ER168" s="421"/>
      <c r="ES168" s="420"/>
      <c r="ET168" s="422"/>
      <c r="EU168" s="420"/>
      <c r="EV168" s="421"/>
      <c r="EW168" s="420"/>
      <c r="EX168" s="422"/>
      <c r="EZ168" s="186">
        <f t="shared" ref="EZ168:FA174" si="266">SUM(C168,G168,K168,O168,S168,W168,AA168,AE168,AI168,AM168,AQ168,AU168)/12</f>
        <v>0</v>
      </c>
      <c r="FA168" s="212">
        <f t="shared" si="266"/>
        <v>0</v>
      </c>
      <c r="FB168" s="186">
        <f t="shared" ref="FB168:FC174" si="267">SUM(E168,I168,M168,Q168,U168,Y168,AC168,AG168,AK168,AO168,AS168,AW168)</f>
        <v>0</v>
      </c>
      <c r="FC168" s="213">
        <f t="shared" si="267"/>
        <v>0</v>
      </c>
      <c r="FE168" s="186">
        <f t="shared" ref="FE168:FF174" si="268">SUM(AY168,BC168,BG168,BK168,BO168,BS168,BW168,CA168,CE168,CI168,CM168,CQ168)/12</f>
        <v>0</v>
      </c>
      <c r="FF168" s="212">
        <f t="shared" si="268"/>
        <v>0</v>
      </c>
      <c r="FG168" s="186">
        <f t="shared" ref="FG168:FH174" si="269">SUM(BA168,BE168,BI168,BM168,BQ168,BU168,BY168,CC168,CG168,CK168,CO168,CS168)</f>
        <v>0</v>
      </c>
      <c r="FH168" s="213">
        <f t="shared" si="269"/>
        <v>0</v>
      </c>
      <c r="FJ168" s="186">
        <f t="shared" si="264"/>
        <v>0</v>
      </c>
      <c r="FK168" s="212">
        <f t="shared" si="265"/>
        <v>0</v>
      </c>
      <c r="FL168" s="186">
        <f t="shared" ref="FL168:FM174" si="270">SUM(CW168,DA168,DE168,DI168,DM168,DQ168,DU168,DY168,EC168,EG168,EK168,EO168)</f>
        <v>0</v>
      </c>
      <c r="FM168" s="213">
        <f t="shared" si="270"/>
        <v>0</v>
      </c>
    </row>
    <row r="169" spans="1:169" outlineLevel="1" x14ac:dyDescent="0.2">
      <c r="B169" s="179" t="s">
        <v>183</v>
      </c>
      <c r="C169" s="187"/>
      <c r="D169" s="214"/>
      <c r="E169" s="187">
        <v>0</v>
      </c>
      <c r="F169" s="215">
        <v>0</v>
      </c>
      <c r="G169" s="187"/>
      <c r="H169" s="214"/>
      <c r="I169" s="187">
        <v>0</v>
      </c>
      <c r="J169" s="215">
        <v>0</v>
      </c>
      <c r="K169" s="187"/>
      <c r="L169" s="214"/>
      <c r="M169" s="187">
        <v>0</v>
      </c>
      <c r="N169" s="215">
        <v>0</v>
      </c>
      <c r="O169" s="187"/>
      <c r="P169" s="214"/>
      <c r="Q169" s="187">
        <v>0</v>
      </c>
      <c r="R169" s="215">
        <v>0</v>
      </c>
      <c r="S169" s="187"/>
      <c r="T169" s="214"/>
      <c r="U169" s="187">
        <v>0</v>
      </c>
      <c r="V169" s="215">
        <v>0</v>
      </c>
      <c r="W169" s="187"/>
      <c r="X169" s="214"/>
      <c r="Y169" s="187">
        <v>0</v>
      </c>
      <c r="Z169" s="215">
        <v>0</v>
      </c>
      <c r="AA169" s="187"/>
      <c r="AB169" s="214"/>
      <c r="AC169" s="187">
        <v>0</v>
      </c>
      <c r="AD169" s="215">
        <v>0</v>
      </c>
      <c r="AE169" s="187"/>
      <c r="AF169" s="214"/>
      <c r="AG169" s="187">
        <v>0</v>
      </c>
      <c r="AH169" s="215">
        <v>0</v>
      </c>
      <c r="AI169" s="187"/>
      <c r="AJ169" s="214"/>
      <c r="AK169" s="187">
        <v>0</v>
      </c>
      <c r="AL169" s="215">
        <v>0</v>
      </c>
      <c r="AM169" s="187"/>
      <c r="AN169" s="214"/>
      <c r="AO169" s="187">
        <v>0</v>
      </c>
      <c r="AP169" s="215">
        <v>0</v>
      </c>
      <c r="AQ169" s="187"/>
      <c r="AR169" s="214"/>
      <c r="AS169" s="187">
        <v>0</v>
      </c>
      <c r="AT169" s="215">
        <v>0</v>
      </c>
      <c r="AU169" s="187"/>
      <c r="AV169" s="214"/>
      <c r="AW169" s="187">
        <v>0</v>
      </c>
      <c r="AX169" s="215">
        <v>0</v>
      </c>
      <c r="AY169" s="187"/>
      <c r="AZ169" s="214"/>
      <c r="BA169" s="187">
        <v>0</v>
      </c>
      <c r="BB169" s="215">
        <v>0</v>
      </c>
      <c r="BC169" s="187"/>
      <c r="BD169" s="214"/>
      <c r="BE169" s="187">
        <v>0</v>
      </c>
      <c r="BF169" s="215">
        <v>0</v>
      </c>
      <c r="BG169" s="187"/>
      <c r="BH169" s="214"/>
      <c r="BI169" s="187">
        <v>0</v>
      </c>
      <c r="BJ169" s="215">
        <v>0</v>
      </c>
      <c r="BK169" s="187"/>
      <c r="BL169" s="214"/>
      <c r="BM169" s="187">
        <v>0</v>
      </c>
      <c r="BN169" s="215">
        <v>0</v>
      </c>
      <c r="BO169" s="187"/>
      <c r="BP169" s="214"/>
      <c r="BQ169" s="187">
        <v>0</v>
      </c>
      <c r="BR169" s="215">
        <v>0</v>
      </c>
      <c r="BS169" s="187"/>
      <c r="BT169" s="214"/>
      <c r="BU169" s="187">
        <v>0</v>
      </c>
      <c r="BV169" s="215">
        <v>0</v>
      </c>
      <c r="BW169" s="187"/>
      <c r="BX169" s="214"/>
      <c r="BY169" s="187">
        <v>0</v>
      </c>
      <c r="BZ169" s="215">
        <v>0</v>
      </c>
      <c r="CA169" s="187"/>
      <c r="CB169" s="214"/>
      <c r="CC169" s="187">
        <v>0</v>
      </c>
      <c r="CD169" s="215">
        <v>0</v>
      </c>
      <c r="CE169" s="187"/>
      <c r="CF169" s="214"/>
      <c r="CG169" s="187">
        <v>0</v>
      </c>
      <c r="CH169" s="215">
        <v>0</v>
      </c>
      <c r="CI169" s="187"/>
      <c r="CJ169" s="214"/>
      <c r="CK169" s="187">
        <v>0</v>
      </c>
      <c r="CL169" s="215">
        <v>0</v>
      </c>
      <c r="CM169" s="187"/>
      <c r="CN169" s="214"/>
      <c r="CO169" s="187">
        <v>0</v>
      </c>
      <c r="CP169" s="215">
        <v>0</v>
      </c>
      <c r="CQ169" s="187"/>
      <c r="CR169" s="214"/>
      <c r="CS169" s="187">
        <v>0</v>
      </c>
      <c r="CT169" s="215">
        <v>0</v>
      </c>
      <c r="CU169" s="187"/>
      <c r="CV169" s="214"/>
      <c r="CW169" s="187">
        <v>0</v>
      </c>
      <c r="CX169" s="215">
        <v>0</v>
      </c>
      <c r="CY169" s="187"/>
      <c r="CZ169" s="214"/>
      <c r="DA169" s="187">
        <v>0</v>
      </c>
      <c r="DB169" s="215">
        <v>0</v>
      </c>
      <c r="DC169" s="187"/>
      <c r="DD169" s="214"/>
      <c r="DE169" s="187">
        <v>0</v>
      </c>
      <c r="DF169" s="215">
        <v>0</v>
      </c>
      <c r="DG169" s="187"/>
      <c r="DH169" s="214"/>
      <c r="DI169" s="187">
        <v>0</v>
      </c>
      <c r="DJ169" s="215">
        <v>0</v>
      </c>
      <c r="DK169" s="187"/>
      <c r="DL169" s="214"/>
      <c r="DM169" s="187">
        <v>0</v>
      </c>
      <c r="DN169" s="215">
        <v>0</v>
      </c>
      <c r="DO169" s="187"/>
      <c r="DP169" s="214"/>
      <c r="DQ169" s="187">
        <v>0</v>
      </c>
      <c r="DR169" s="215">
        <v>0</v>
      </c>
      <c r="DS169" s="187"/>
      <c r="DT169" s="214"/>
      <c r="DU169" s="187">
        <v>0</v>
      </c>
      <c r="DV169" s="215">
        <v>0</v>
      </c>
      <c r="DW169" s="187"/>
      <c r="DX169" s="214"/>
      <c r="DY169" s="187">
        <v>0</v>
      </c>
      <c r="DZ169" s="215">
        <v>0</v>
      </c>
      <c r="EA169" s="187"/>
      <c r="EB169" s="214"/>
      <c r="EC169" s="187">
        <f>SUM(EC170:EC171)</f>
        <v>0</v>
      </c>
      <c r="ED169" s="187">
        <f>SUM(ED170:ED171)</f>
        <v>0</v>
      </c>
      <c r="EE169" s="187"/>
      <c r="EF169" s="214"/>
      <c r="EG169" s="187">
        <v>0</v>
      </c>
      <c r="EH169" s="215">
        <v>0</v>
      </c>
      <c r="EI169" s="187"/>
      <c r="EJ169" s="214"/>
      <c r="EK169" s="187">
        <v>0</v>
      </c>
      <c r="EL169" s="215">
        <v>0</v>
      </c>
      <c r="EM169" s="187"/>
      <c r="EN169" s="214"/>
      <c r="EO169" s="187"/>
      <c r="EP169" s="215"/>
      <c r="EQ169" s="187"/>
      <c r="ER169" s="214"/>
      <c r="ES169" s="187"/>
      <c r="ET169" s="215"/>
      <c r="EU169" s="187"/>
      <c r="EV169" s="214"/>
      <c r="EW169" s="187"/>
      <c r="EX169" s="215"/>
      <c r="EZ169" s="187">
        <f t="shared" si="266"/>
        <v>0</v>
      </c>
      <c r="FA169" s="214">
        <f t="shared" si="266"/>
        <v>0</v>
      </c>
      <c r="FB169" s="187">
        <f t="shared" si="267"/>
        <v>0</v>
      </c>
      <c r="FC169" s="215">
        <f t="shared" si="267"/>
        <v>0</v>
      </c>
      <c r="FE169" s="187">
        <f t="shared" si="268"/>
        <v>0</v>
      </c>
      <c r="FF169" s="214">
        <f t="shared" si="268"/>
        <v>0</v>
      </c>
      <c r="FG169" s="187">
        <f t="shared" si="269"/>
        <v>0</v>
      </c>
      <c r="FH169" s="215">
        <f t="shared" si="269"/>
        <v>0</v>
      </c>
      <c r="FJ169" s="187">
        <f t="shared" si="264"/>
        <v>0</v>
      </c>
      <c r="FK169" s="214">
        <f t="shared" si="265"/>
        <v>0</v>
      </c>
      <c r="FL169" s="187">
        <f t="shared" si="270"/>
        <v>0</v>
      </c>
      <c r="FM169" s="215">
        <f t="shared" si="270"/>
        <v>0</v>
      </c>
    </row>
    <row r="170" spans="1:169" ht="15" outlineLevel="1" x14ac:dyDescent="0.25">
      <c r="B170" s="67" t="s">
        <v>184</v>
      </c>
      <c r="C170" s="186"/>
      <c r="D170" s="212"/>
      <c r="E170" s="186"/>
      <c r="F170" s="213"/>
      <c r="G170" s="186"/>
      <c r="H170" s="212"/>
      <c r="I170" s="186"/>
      <c r="J170" s="213"/>
      <c r="K170" s="186"/>
      <c r="L170" s="212"/>
      <c r="M170" s="186"/>
      <c r="N170" s="213"/>
      <c r="O170" s="186"/>
      <c r="P170" s="212"/>
      <c r="Q170" s="186"/>
      <c r="R170" s="213"/>
      <c r="S170" s="186"/>
      <c r="T170" s="212"/>
      <c r="U170" s="186"/>
      <c r="V170" s="213"/>
      <c r="W170" s="186"/>
      <c r="X170" s="212"/>
      <c r="Y170" s="186"/>
      <c r="Z170" s="213"/>
      <c r="AA170" s="186"/>
      <c r="AB170" s="212"/>
      <c r="AC170" s="186"/>
      <c r="AD170" s="213"/>
      <c r="AE170" s="186"/>
      <c r="AF170" s="212"/>
      <c r="AG170" s="186"/>
      <c r="AH170" s="213"/>
      <c r="AI170" s="186"/>
      <c r="AJ170" s="212"/>
      <c r="AK170" s="186"/>
      <c r="AL170" s="213"/>
      <c r="AM170" s="186"/>
      <c r="AN170" s="212"/>
      <c r="AO170" s="186"/>
      <c r="AP170" s="213"/>
      <c r="AQ170" s="186"/>
      <c r="AR170" s="212"/>
      <c r="AS170" s="186"/>
      <c r="AT170" s="213"/>
      <c r="AU170" s="186"/>
      <c r="AV170" s="212"/>
      <c r="AW170" s="186"/>
      <c r="AX170" s="213"/>
      <c r="AY170" s="186"/>
      <c r="AZ170" s="212"/>
      <c r="BA170" s="186"/>
      <c r="BB170" s="213"/>
      <c r="BC170" s="186"/>
      <c r="BD170" s="212"/>
      <c r="BE170" s="186"/>
      <c r="BF170" s="213"/>
      <c r="BG170" s="186"/>
      <c r="BH170" s="212"/>
      <c r="BI170" s="186"/>
      <c r="BJ170" s="213"/>
      <c r="BK170" s="186"/>
      <c r="BL170" s="212"/>
      <c r="BM170" s="186"/>
      <c r="BN170" s="213"/>
      <c r="BO170" s="186"/>
      <c r="BP170" s="212"/>
      <c r="BQ170" s="186"/>
      <c r="BR170" s="213"/>
      <c r="BS170" s="186"/>
      <c r="BT170" s="212"/>
      <c r="BU170" s="186"/>
      <c r="BV170" s="213"/>
      <c r="BW170" s="186"/>
      <c r="BX170" s="212"/>
      <c r="BY170" s="186"/>
      <c r="BZ170" s="213"/>
      <c r="CA170" s="186"/>
      <c r="CB170" s="212"/>
      <c r="CC170" s="186"/>
      <c r="CD170" s="213"/>
      <c r="CE170" s="186"/>
      <c r="CF170" s="212"/>
      <c r="CG170" s="186"/>
      <c r="CH170" s="213"/>
      <c r="CI170" s="186"/>
      <c r="CJ170" s="212"/>
      <c r="CK170" s="186"/>
      <c r="CL170" s="213"/>
      <c r="CM170" s="186"/>
      <c r="CN170" s="212"/>
      <c r="CO170" s="186"/>
      <c r="CP170" s="213"/>
      <c r="CQ170" s="186"/>
      <c r="CR170" s="212"/>
      <c r="CS170" s="186"/>
      <c r="CT170" s="213"/>
      <c r="CU170" s="186"/>
      <c r="CV170" s="212"/>
      <c r="CW170" s="186"/>
      <c r="CX170" s="213"/>
      <c r="CY170" s="186"/>
      <c r="CZ170" s="212"/>
      <c r="DA170" s="186"/>
      <c r="DB170" s="213"/>
      <c r="DC170" s="186"/>
      <c r="DD170" s="212"/>
      <c r="DE170" s="186"/>
      <c r="DF170" s="213"/>
      <c r="DG170" s="186"/>
      <c r="DH170" s="212"/>
      <c r="DI170" s="186"/>
      <c r="DJ170" s="213"/>
      <c r="DK170" s="186"/>
      <c r="DL170" s="212"/>
      <c r="DM170" s="186"/>
      <c r="DN170" s="213"/>
      <c r="DO170" s="186"/>
      <c r="DP170" s="212"/>
      <c r="DQ170" s="186"/>
      <c r="DR170" s="213"/>
      <c r="DS170" s="186"/>
      <c r="DT170" s="212"/>
      <c r="DU170" s="186"/>
      <c r="DV170" s="213"/>
      <c r="DW170" s="186"/>
      <c r="DX170" s="212"/>
      <c r="DY170" s="186"/>
      <c r="DZ170" s="213"/>
      <c r="EA170" s="186"/>
      <c r="EB170" s="212"/>
      <c r="EC170" s="186"/>
      <c r="ED170" s="213"/>
      <c r="EE170" s="186"/>
      <c r="EF170" s="212"/>
      <c r="EG170" s="186"/>
      <c r="EH170" s="213"/>
      <c r="EI170" s="186"/>
      <c r="EJ170" s="212"/>
      <c r="EK170" s="186"/>
      <c r="EL170" s="213"/>
      <c r="EM170" s="420"/>
      <c r="EN170" s="421"/>
      <c r="EO170" s="420"/>
      <c r="EP170" s="422"/>
      <c r="EQ170" s="420"/>
      <c r="ER170" s="421"/>
      <c r="ES170" s="420"/>
      <c r="ET170" s="422"/>
      <c r="EU170" s="420"/>
      <c r="EV170" s="421"/>
      <c r="EW170" s="420"/>
      <c r="EX170" s="422"/>
      <c r="EZ170" s="186">
        <f t="shared" si="266"/>
        <v>0</v>
      </c>
      <c r="FA170" s="212">
        <f t="shared" si="266"/>
        <v>0</v>
      </c>
      <c r="FB170" s="186">
        <f t="shared" si="267"/>
        <v>0</v>
      </c>
      <c r="FC170" s="213">
        <f t="shared" si="267"/>
        <v>0</v>
      </c>
      <c r="FD170" s="179"/>
      <c r="FE170" s="186">
        <f t="shared" si="268"/>
        <v>0</v>
      </c>
      <c r="FF170" s="212">
        <f t="shared" si="268"/>
        <v>0</v>
      </c>
      <c r="FG170" s="186">
        <f t="shared" si="269"/>
        <v>0</v>
      </c>
      <c r="FH170" s="213">
        <f t="shared" si="269"/>
        <v>0</v>
      </c>
      <c r="FI170" s="179"/>
      <c r="FJ170" s="186">
        <f t="shared" si="264"/>
        <v>0</v>
      </c>
      <c r="FK170" s="212">
        <f t="shared" si="265"/>
        <v>0</v>
      </c>
      <c r="FL170" s="186">
        <f t="shared" si="270"/>
        <v>0</v>
      </c>
      <c r="FM170" s="213">
        <f t="shared" si="270"/>
        <v>0</v>
      </c>
    </row>
    <row r="171" spans="1:169" ht="15" outlineLevel="1" x14ac:dyDescent="0.25">
      <c r="B171" s="67" t="s">
        <v>185</v>
      </c>
      <c r="C171" s="186"/>
      <c r="D171" s="212"/>
      <c r="E171" s="186"/>
      <c r="F171" s="213"/>
      <c r="G171" s="186"/>
      <c r="H171" s="212"/>
      <c r="I171" s="186"/>
      <c r="J171" s="213"/>
      <c r="K171" s="186"/>
      <c r="L171" s="212"/>
      <c r="M171" s="186"/>
      <c r="N171" s="213"/>
      <c r="O171" s="186"/>
      <c r="P171" s="212"/>
      <c r="Q171" s="186"/>
      <c r="R171" s="213"/>
      <c r="S171" s="186"/>
      <c r="T171" s="212"/>
      <c r="U171" s="186"/>
      <c r="V171" s="213"/>
      <c r="W171" s="186"/>
      <c r="X171" s="212"/>
      <c r="Y171" s="186"/>
      <c r="Z171" s="213"/>
      <c r="AA171" s="186"/>
      <c r="AB171" s="212"/>
      <c r="AC171" s="186"/>
      <c r="AD171" s="213"/>
      <c r="AE171" s="186"/>
      <c r="AF171" s="212"/>
      <c r="AG171" s="186"/>
      <c r="AH171" s="213"/>
      <c r="AI171" s="186"/>
      <c r="AJ171" s="212"/>
      <c r="AK171" s="186"/>
      <c r="AL171" s="213"/>
      <c r="AM171" s="186"/>
      <c r="AN171" s="212"/>
      <c r="AO171" s="186"/>
      <c r="AP171" s="213"/>
      <c r="AQ171" s="186"/>
      <c r="AR171" s="212"/>
      <c r="AS171" s="186"/>
      <c r="AT171" s="213"/>
      <c r="AU171" s="186"/>
      <c r="AV171" s="212"/>
      <c r="AW171" s="186"/>
      <c r="AX171" s="213"/>
      <c r="AY171" s="186"/>
      <c r="AZ171" s="212"/>
      <c r="BA171" s="186"/>
      <c r="BB171" s="213"/>
      <c r="BC171" s="186"/>
      <c r="BD171" s="212"/>
      <c r="BE171" s="186"/>
      <c r="BF171" s="213"/>
      <c r="BG171" s="186"/>
      <c r="BH171" s="212"/>
      <c r="BI171" s="186"/>
      <c r="BJ171" s="213"/>
      <c r="BK171" s="186"/>
      <c r="BL171" s="212"/>
      <c r="BM171" s="186"/>
      <c r="BN171" s="213"/>
      <c r="BO171" s="186"/>
      <c r="BP171" s="212"/>
      <c r="BQ171" s="186"/>
      <c r="BR171" s="213"/>
      <c r="BS171" s="186"/>
      <c r="BT171" s="212"/>
      <c r="BU171" s="186"/>
      <c r="BV171" s="213"/>
      <c r="BW171" s="186"/>
      <c r="BX171" s="212"/>
      <c r="BY171" s="186"/>
      <c r="BZ171" s="213"/>
      <c r="CA171" s="186"/>
      <c r="CB171" s="212"/>
      <c r="CC171" s="186"/>
      <c r="CD171" s="213"/>
      <c r="CE171" s="186"/>
      <c r="CF171" s="212"/>
      <c r="CG171" s="186"/>
      <c r="CH171" s="213"/>
      <c r="CI171" s="186"/>
      <c r="CJ171" s="212"/>
      <c r="CK171" s="186"/>
      <c r="CL171" s="213"/>
      <c r="CM171" s="186"/>
      <c r="CN171" s="212"/>
      <c r="CO171" s="186"/>
      <c r="CP171" s="213"/>
      <c r="CQ171" s="186"/>
      <c r="CR171" s="212"/>
      <c r="CS171" s="186"/>
      <c r="CT171" s="213"/>
      <c r="CU171" s="186"/>
      <c r="CV171" s="212"/>
      <c r="CW171" s="186"/>
      <c r="CX171" s="213"/>
      <c r="CY171" s="186"/>
      <c r="CZ171" s="212"/>
      <c r="DA171" s="186"/>
      <c r="DB171" s="213"/>
      <c r="DC171" s="186"/>
      <c r="DD171" s="212"/>
      <c r="DE171" s="186"/>
      <c r="DF171" s="213"/>
      <c r="DG171" s="186"/>
      <c r="DH171" s="212"/>
      <c r="DI171" s="186"/>
      <c r="DJ171" s="213"/>
      <c r="DK171" s="186"/>
      <c r="DL171" s="212"/>
      <c r="DM171" s="186"/>
      <c r="DN171" s="213"/>
      <c r="DO171" s="186"/>
      <c r="DP171" s="212"/>
      <c r="DQ171" s="186"/>
      <c r="DR171" s="213"/>
      <c r="DS171" s="186"/>
      <c r="DT171" s="212"/>
      <c r="DU171" s="186"/>
      <c r="DV171" s="213"/>
      <c r="DW171" s="186"/>
      <c r="DX171" s="212"/>
      <c r="DY171" s="186"/>
      <c r="DZ171" s="213"/>
      <c r="EA171" s="186"/>
      <c r="EB171" s="212"/>
      <c r="EC171" s="186"/>
      <c r="ED171" s="213"/>
      <c r="EE171" s="186"/>
      <c r="EF171" s="212"/>
      <c r="EG171" s="186"/>
      <c r="EH171" s="213"/>
      <c r="EI171" s="186"/>
      <c r="EJ171" s="212"/>
      <c r="EK171" s="186"/>
      <c r="EL171" s="213"/>
      <c r="EM171" s="420"/>
      <c r="EN171" s="421"/>
      <c r="EO171" s="420"/>
      <c r="EP171" s="422"/>
      <c r="EQ171" s="420"/>
      <c r="ER171" s="421"/>
      <c r="ES171" s="420"/>
      <c r="ET171" s="422"/>
      <c r="EU171" s="420"/>
      <c r="EV171" s="421"/>
      <c r="EW171" s="420"/>
      <c r="EX171" s="422"/>
      <c r="EZ171" s="186">
        <f t="shared" si="266"/>
        <v>0</v>
      </c>
      <c r="FA171" s="212">
        <f t="shared" si="266"/>
        <v>0</v>
      </c>
      <c r="FB171" s="186">
        <f t="shared" si="267"/>
        <v>0</v>
      </c>
      <c r="FC171" s="213">
        <f t="shared" si="267"/>
        <v>0</v>
      </c>
      <c r="FE171" s="186">
        <f t="shared" si="268"/>
        <v>0</v>
      </c>
      <c r="FF171" s="212">
        <f t="shared" si="268"/>
        <v>0</v>
      </c>
      <c r="FG171" s="186">
        <f t="shared" si="269"/>
        <v>0</v>
      </c>
      <c r="FH171" s="213">
        <f t="shared" si="269"/>
        <v>0</v>
      </c>
      <c r="FJ171" s="186">
        <f t="shared" si="264"/>
        <v>0</v>
      </c>
      <c r="FK171" s="212">
        <f t="shared" si="265"/>
        <v>0</v>
      </c>
      <c r="FL171" s="186">
        <f t="shared" si="270"/>
        <v>0</v>
      </c>
      <c r="FM171" s="213">
        <f t="shared" si="270"/>
        <v>0</v>
      </c>
    </row>
    <row r="172" spans="1:169" outlineLevel="1" x14ac:dyDescent="0.2">
      <c r="B172" s="179" t="s">
        <v>186</v>
      </c>
      <c r="C172" s="187"/>
      <c r="D172" s="214"/>
      <c r="E172" s="187">
        <v>0</v>
      </c>
      <c r="F172" s="215">
        <v>0</v>
      </c>
      <c r="G172" s="187"/>
      <c r="H172" s="214"/>
      <c r="I172" s="187">
        <v>0</v>
      </c>
      <c r="J172" s="215">
        <v>0</v>
      </c>
      <c r="K172" s="187"/>
      <c r="L172" s="214"/>
      <c r="M172" s="187">
        <v>0</v>
      </c>
      <c r="N172" s="215">
        <v>0</v>
      </c>
      <c r="O172" s="187"/>
      <c r="P172" s="214"/>
      <c r="Q172" s="187">
        <v>0</v>
      </c>
      <c r="R172" s="215">
        <v>0</v>
      </c>
      <c r="S172" s="187"/>
      <c r="T172" s="214"/>
      <c r="U172" s="187">
        <v>0</v>
      </c>
      <c r="V172" s="215">
        <v>0</v>
      </c>
      <c r="W172" s="187"/>
      <c r="X172" s="214"/>
      <c r="Y172" s="187">
        <v>0</v>
      </c>
      <c r="Z172" s="215">
        <v>0</v>
      </c>
      <c r="AA172" s="187"/>
      <c r="AB172" s="214"/>
      <c r="AC172" s="187">
        <v>0</v>
      </c>
      <c r="AD172" s="215">
        <v>0</v>
      </c>
      <c r="AE172" s="187"/>
      <c r="AF172" s="214"/>
      <c r="AG172" s="187">
        <v>0</v>
      </c>
      <c r="AH172" s="215">
        <v>0</v>
      </c>
      <c r="AI172" s="187"/>
      <c r="AJ172" s="214"/>
      <c r="AK172" s="187">
        <v>0</v>
      </c>
      <c r="AL172" s="215">
        <v>0</v>
      </c>
      <c r="AM172" s="187"/>
      <c r="AN172" s="214"/>
      <c r="AO172" s="187">
        <v>0</v>
      </c>
      <c r="AP172" s="215">
        <v>0</v>
      </c>
      <c r="AQ172" s="187"/>
      <c r="AR172" s="214"/>
      <c r="AS172" s="187">
        <v>0</v>
      </c>
      <c r="AT172" s="215">
        <v>0</v>
      </c>
      <c r="AU172" s="187"/>
      <c r="AV172" s="214"/>
      <c r="AW172" s="187">
        <v>0</v>
      </c>
      <c r="AX172" s="215">
        <v>0</v>
      </c>
      <c r="AY172" s="187"/>
      <c r="AZ172" s="214"/>
      <c r="BA172" s="187">
        <v>0</v>
      </c>
      <c r="BB172" s="215">
        <v>0</v>
      </c>
      <c r="BC172" s="187"/>
      <c r="BD172" s="214"/>
      <c r="BE172" s="187">
        <v>0</v>
      </c>
      <c r="BF172" s="215">
        <v>0</v>
      </c>
      <c r="BG172" s="187"/>
      <c r="BH172" s="214"/>
      <c r="BI172" s="187">
        <v>0</v>
      </c>
      <c r="BJ172" s="215">
        <v>0</v>
      </c>
      <c r="BK172" s="187"/>
      <c r="BL172" s="214"/>
      <c r="BM172" s="187">
        <v>0</v>
      </c>
      <c r="BN172" s="215">
        <v>0</v>
      </c>
      <c r="BO172" s="187"/>
      <c r="BP172" s="214"/>
      <c r="BQ172" s="187">
        <v>0</v>
      </c>
      <c r="BR172" s="215">
        <v>0</v>
      </c>
      <c r="BS172" s="187"/>
      <c r="BT172" s="214"/>
      <c r="BU172" s="187">
        <v>0</v>
      </c>
      <c r="BV172" s="215">
        <v>0</v>
      </c>
      <c r="BW172" s="187"/>
      <c r="BX172" s="214"/>
      <c r="BY172" s="187">
        <v>0</v>
      </c>
      <c r="BZ172" s="215">
        <v>0</v>
      </c>
      <c r="CA172" s="187"/>
      <c r="CB172" s="214"/>
      <c r="CC172" s="187">
        <v>0</v>
      </c>
      <c r="CD172" s="215">
        <v>0</v>
      </c>
      <c r="CE172" s="187"/>
      <c r="CF172" s="214"/>
      <c r="CG172" s="187">
        <v>0</v>
      </c>
      <c r="CH172" s="215">
        <v>0</v>
      </c>
      <c r="CI172" s="187"/>
      <c r="CJ172" s="214"/>
      <c r="CK172" s="187">
        <v>0</v>
      </c>
      <c r="CL172" s="215">
        <v>0</v>
      </c>
      <c r="CM172" s="187"/>
      <c r="CN172" s="214"/>
      <c r="CO172" s="187">
        <v>0</v>
      </c>
      <c r="CP172" s="215">
        <v>0</v>
      </c>
      <c r="CQ172" s="187"/>
      <c r="CR172" s="214"/>
      <c r="CS172" s="187">
        <v>0</v>
      </c>
      <c r="CT172" s="215">
        <v>0</v>
      </c>
      <c r="CU172" s="187"/>
      <c r="CV172" s="214"/>
      <c r="CW172" s="187">
        <v>0</v>
      </c>
      <c r="CX172" s="215">
        <v>0</v>
      </c>
      <c r="CY172" s="187"/>
      <c r="CZ172" s="214"/>
      <c r="DA172" s="187">
        <v>0</v>
      </c>
      <c r="DB172" s="215">
        <v>0</v>
      </c>
      <c r="DC172" s="187"/>
      <c r="DD172" s="214"/>
      <c r="DE172" s="187">
        <v>0</v>
      </c>
      <c r="DF172" s="215">
        <v>0</v>
      </c>
      <c r="DG172" s="187"/>
      <c r="DH172" s="214"/>
      <c r="DI172" s="187">
        <v>0</v>
      </c>
      <c r="DJ172" s="215">
        <v>0</v>
      </c>
      <c r="DK172" s="187"/>
      <c r="DL172" s="214"/>
      <c r="DM172" s="187">
        <v>0</v>
      </c>
      <c r="DN172" s="215">
        <v>0</v>
      </c>
      <c r="DO172" s="187"/>
      <c r="DP172" s="214"/>
      <c r="DQ172" s="187">
        <v>0</v>
      </c>
      <c r="DR172" s="215">
        <v>0</v>
      </c>
      <c r="DS172" s="187"/>
      <c r="DT172" s="214"/>
      <c r="DU172" s="187">
        <v>0</v>
      </c>
      <c r="DV172" s="215">
        <v>0</v>
      </c>
      <c r="DW172" s="187"/>
      <c r="DX172" s="214"/>
      <c r="DY172" s="187">
        <v>0</v>
      </c>
      <c r="DZ172" s="215">
        <v>0</v>
      </c>
      <c r="EA172" s="187"/>
      <c r="EB172" s="214"/>
      <c r="EC172" s="187">
        <f>SUM(EC173:EC174)</f>
        <v>0</v>
      </c>
      <c r="ED172" s="187">
        <f>SUM(ED173:ED174)</f>
        <v>0</v>
      </c>
      <c r="EE172" s="187"/>
      <c r="EF172" s="214"/>
      <c r="EG172" s="187">
        <v>0</v>
      </c>
      <c r="EH172" s="215">
        <v>0</v>
      </c>
      <c r="EI172" s="187"/>
      <c r="EJ172" s="214"/>
      <c r="EK172" s="187">
        <v>0</v>
      </c>
      <c r="EL172" s="215">
        <v>0</v>
      </c>
      <c r="EM172" s="187"/>
      <c r="EN172" s="214"/>
      <c r="EO172" s="187"/>
      <c r="EP172" s="215"/>
      <c r="EQ172" s="187"/>
      <c r="ER172" s="214"/>
      <c r="ES172" s="187"/>
      <c r="ET172" s="215"/>
      <c r="EU172" s="187"/>
      <c r="EV172" s="214"/>
      <c r="EW172" s="187"/>
      <c r="EX172" s="215"/>
      <c r="EZ172" s="187">
        <f t="shared" si="266"/>
        <v>0</v>
      </c>
      <c r="FA172" s="214">
        <f t="shared" si="266"/>
        <v>0</v>
      </c>
      <c r="FB172" s="187">
        <f t="shared" si="267"/>
        <v>0</v>
      </c>
      <c r="FC172" s="215">
        <f t="shared" si="267"/>
        <v>0</v>
      </c>
      <c r="FE172" s="187">
        <f t="shared" si="268"/>
        <v>0</v>
      </c>
      <c r="FF172" s="214">
        <f t="shared" si="268"/>
        <v>0</v>
      </c>
      <c r="FG172" s="187">
        <f t="shared" si="269"/>
        <v>0</v>
      </c>
      <c r="FH172" s="215">
        <f t="shared" si="269"/>
        <v>0</v>
      </c>
      <c r="FJ172" s="187">
        <f t="shared" si="264"/>
        <v>0</v>
      </c>
      <c r="FK172" s="214">
        <f t="shared" si="265"/>
        <v>0</v>
      </c>
      <c r="FL172" s="187">
        <f t="shared" si="270"/>
        <v>0</v>
      </c>
      <c r="FM172" s="215">
        <f t="shared" si="270"/>
        <v>0</v>
      </c>
    </row>
    <row r="173" spans="1:169" ht="15" outlineLevel="1" x14ac:dyDescent="0.25">
      <c r="B173" s="67" t="s">
        <v>187</v>
      </c>
      <c r="C173" s="186"/>
      <c r="D173" s="212"/>
      <c r="E173" s="186"/>
      <c r="F173" s="213"/>
      <c r="G173" s="186"/>
      <c r="H173" s="212"/>
      <c r="I173" s="186"/>
      <c r="J173" s="213"/>
      <c r="K173" s="186"/>
      <c r="L173" s="212"/>
      <c r="M173" s="186"/>
      <c r="N173" s="213"/>
      <c r="O173" s="186"/>
      <c r="P173" s="212"/>
      <c r="Q173" s="186"/>
      <c r="R173" s="213"/>
      <c r="S173" s="186"/>
      <c r="T173" s="212"/>
      <c r="U173" s="186"/>
      <c r="V173" s="213"/>
      <c r="W173" s="186"/>
      <c r="X173" s="212"/>
      <c r="Y173" s="186"/>
      <c r="Z173" s="213"/>
      <c r="AA173" s="186"/>
      <c r="AB173" s="212"/>
      <c r="AC173" s="186"/>
      <c r="AD173" s="213"/>
      <c r="AE173" s="186"/>
      <c r="AF173" s="212"/>
      <c r="AG173" s="186"/>
      <c r="AH173" s="213"/>
      <c r="AI173" s="186"/>
      <c r="AJ173" s="212"/>
      <c r="AK173" s="186"/>
      <c r="AL173" s="213"/>
      <c r="AM173" s="186"/>
      <c r="AN173" s="212"/>
      <c r="AO173" s="186"/>
      <c r="AP173" s="213"/>
      <c r="AQ173" s="186"/>
      <c r="AR173" s="212"/>
      <c r="AS173" s="186"/>
      <c r="AT173" s="213"/>
      <c r="AU173" s="186"/>
      <c r="AV173" s="212"/>
      <c r="AW173" s="186"/>
      <c r="AX173" s="213"/>
      <c r="AY173" s="186"/>
      <c r="AZ173" s="212"/>
      <c r="BA173" s="186"/>
      <c r="BB173" s="213"/>
      <c r="BC173" s="186"/>
      <c r="BD173" s="212"/>
      <c r="BE173" s="186"/>
      <c r="BF173" s="213"/>
      <c r="BG173" s="186"/>
      <c r="BH173" s="212"/>
      <c r="BI173" s="186"/>
      <c r="BJ173" s="213"/>
      <c r="BK173" s="186"/>
      <c r="BL173" s="212"/>
      <c r="BM173" s="186"/>
      <c r="BN173" s="213"/>
      <c r="BO173" s="186"/>
      <c r="BP173" s="212"/>
      <c r="BQ173" s="186"/>
      <c r="BR173" s="213"/>
      <c r="BS173" s="186"/>
      <c r="BT173" s="212"/>
      <c r="BU173" s="186"/>
      <c r="BV173" s="213"/>
      <c r="BW173" s="186"/>
      <c r="BX173" s="212"/>
      <c r="BY173" s="186"/>
      <c r="BZ173" s="213"/>
      <c r="CA173" s="186"/>
      <c r="CB173" s="212"/>
      <c r="CC173" s="186"/>
      <c r="CD173" s="213"/>
      <c r="CE173" s="186"/>
      <c r="CF173" s="212"/>
      <c r="CG173" s="186"/>
      <c r="CH173" s="213"/>
      <c r="CI173" s="186"/>
      <c r="CJ173" s="212"/>
      <c r="CK173" s="186"/>
      <c r="CL173" s="213"/>
      <c r="CM173" s="186"/>
      <c r="CN173" s="212"/>
      <c r="CO173" s="186"/>
      <c r="CP173" s="213"/>
      <c r="CQ173" s="186"/>
      <c r="CR173" s="212"/>
      <c r="CS173" s="186"/>
      <c r="CT173" s="213"/>
      <c r="CU173" s="186"/>
      <c r="CV173" s="212"/>
      <c r="CW173" s="186"/>
      <c r="CX173" s="213"/>
      <c r="CY173" s="186"/>
      <c r="CZ173" s="212"/>
      <c r="DA173" s="186"/>
      <c r="DB173" s="213"/>
      <c r="DC173" s="186"/>
      <c r="DD173" s="212"/>
      <c r="DE173" s="186"/>
      <c r="DF173" s="213"/>
      <c r="DG173" s="186"/>
      <c r="DH173" s="212"/>
      <c r="DI173" s="186"/>
      <c r="DJ173" s="213"/>
      <c r="DK173" s="186"/>
      <c r="DL173" s="212"/>
      <c r="DM173" s="186"/>
      <c r="DN173" s="213"/>
      <c r="DO173" s="186"/>
      <c r="DP173" s="212"/>
      <c r="DQ173" s="186"/>
      <c r="DR173" s="213"/>
      <c r="DS173" s="186"/>
      <c r="DT173" s="212"/>
      <c r="DU173" s="186"/>
      <c r="DV173" s="213"/>
      <c r="DW173" s="186"/>
      <c r="DX173" s="212"/>
      <c r="DY173" s="186"/>
      <c r="DZ173" s="213"/>
      <c r="EA173" s="186"/>
      <c r="EB173" s="212"/>
      <c r="EC173" s="186"/>
      <c r="ED173" s="213"/>
      <c r="EE173" s="186"/>
      <c r="EF173" s="212"/>
      <c r="EG173" s="186"/>
      <c r="EH173" s="213"/>
      <c r="EI173" s="186"/>
      <c r="EJ173" s="212"/>
      <c r="EK173" s="186"/>
      <c r="EL173" s="213"/>
      <c r="EM173" s="420"/>
      <c r="EN173" s="421"/>
      <c r="EO173" s="420"/>
      <c r="EP173" s="422"/>
      <c r="EQ173" s="420"/>
      <c r="ER173" s="421"/>
      <c r="ES173" s="420"/>
      <c r="ET173" s="422"/>
      <c r="EU173" s="420"/>
      <c r="EV173" s="421"/>
      <c r="EW173" s="420"/>
      <c r="EX173" s="422"/>
      <c r="EZ173" s="186">
        <f t="shared" si="266"/>
        <v>0</v>
      </c>
      <c r="FA173" s="212">
        <f t="shared" si="266"/>
        <v>0</v>
      </c>
      <c r="FB173" s="186">
        <f t="shared" si="267"/>
        <v>0</v>
      </c>
      <c r="FC173" s="213">
        <f t="shared" si="267"/>
        <v>0</v>
      </c>
      <c r="FD173" s="179"/>
      <c r="FE173" s="186">
        <f t="shared" si="268"/>
        <v>0</v>
      </c>
      <c r="FF173" s="212">
        <f t="shared" si="268"/>
        <v>0</v>
      </c>
      <c r="FG173" s="186">
        <f t="shared" si="269"/>
        <v>0</v>
      </c>
      <c r="FH173" s="213">
        <f t="shared" si="269"/>
        <v>0</v>
      </c>
      <c r="FI173" s="179"/>
      <c r="FJ173" s="186">
        <f t="shared" si="264"/>
        <v>0</v>
      </c>
      <c r="FK173" s="212">
        <f t="shared" si="265"/>
        <v>0</v>
      </c>
      <c r="FL173" s="186">
        <f t="shared" si="270"/>
        <v>0</v>
      </c>
      <c r="FM173" s="213">
        <f t="shared" si="270"/>
        <v>0</v>
      </c>
    </row>
    <row r="174" spans="1:169" ht="15" outlineLevel="1" x14ac:dyDescent="0.25">
      <c r="B174" s="67" t="s">
        <v>188</v>
      </c>
      <c r="C174" s="186"/>
      <c r="D174" s="212"/>
      <c r="E174" s="186"/>
      <c r="F174" s="213"/>
      <c r="G174" s="186"/>
      <c r="H174" s="212"/>
      <c r="I174" s="186"/>
      <c r="J174" s="213"/>
      <c r="K174" s="186"/>
      <c r="L174" s="212"/>
      <c r="M174" s="186"/>
      <c r="N174" s="213"/>
      <c r="O174" s="186"/>
      <c r="P174" s="212"/>
      <c r="Q174" s="186"/>
      <c r="R174" s="213"/>
      <c r="S174" s="186"/>
      <c r="T174" s="212"/>
      <c r="U174" s="186"/>
      <c r="V174" s="213"/>
      <c r="W174" s="186"/>
      <c r="X174" s="212"/>
      <c r="Y174" s="186"/>
      <c r="Z174" s="213"/>
      <c r="AA174" s="186"/>
      <c r="AB174" s="212"/>
      <c r="AC174" s="186"/>
      <c r="AD174" s="213"/>
      <c r="AE174" s="186"/>
      <c r="AF174" s="212"/>
      <c r="AG174" s="186"/>
      <c r="AH174" s="213"/>
      <c r="AI174" s="186"/>
      <c r="AJ174" s="212"/>
      <c r="AK174" s="186"/>
      <c r="AL174" s="213"/>
      <c r="AM174" s="186"/>
      <c r="AN174" s="212"/>
      <c r="AO174" s="186"/>
      <c r="AP174" s="213"/>
      <c r="AQ174" s="186"/>
      <c r="AR174" s="212"/>
      <c r="AS174" s="186"/>
      <c r="AT174" s="213"/>
      <c r="AU174" s="186"/>
      <c r="AV174" s="212"/>
      <c r="AW174" s="186"/>
      <c r="AX174" s="213"/>
      <c r="AY174" s="186"/>
      <c r="AZ174" s="212"/>
      <c r="BA174" s="186"/>
      <c r="BB174" s="213"/>
      <c r="BC174" s="186"/>
      <c r="BD174" s="212"/>
      <c r="BE174" s="186"/>
      <c r="BF174" s="213"/>
      <c r="BG174" s="186"/>
      <c r="BH174" s="212"/>
      <c r="BI174" s="186"/>
      <c r="BJ174" s="213"/>
      <c r="BK174" s="186"/>
      <c r="BL174" s="212"/>
      <c r="BM174" s="186"/>
      <c r="BN174" s="213"/>
      <c r="BO174" s="186"/>
      <c r="BP174" s="212"/>
      <c r="BQ174" s="186"/>
      <c r="BR174" s="213"/>
      <c r="BS174" s="186"/>
      <c r="BT174" s="212"/>
      <c r="BU174" s="186"/>
      <c r="BV174" s="213"/>
      <c r="BW174" s="186"/>
      <c r="BX174" s="212"/>
      <c r="BY174" s="186"/>
      <c r="BZ174" s="213"/>
      <c r="CA174" s="186"/>
      <c r="CB174" s="212"/>
      <c r="CC174" s="186"/>
      <c r="CD174" s="213"/>
      <c r="CE174" s="186"/>
      <c r="CF174" s="212"/>
      <c r="CG174" s="186"/>
      <c r="CH174" s="213"/>
      <c r="CI174" s="186"/>
      <c r="CJ174" s="212"/>
      <c r="CK174" s="186"/>
      <c r="CL174" s="213"/>
      <c r="CM174" s="186"/>
      <c r="CN174" s="212"/>
      <c r="CO174" s="186"/>
      <c r="CP174" s="213"/>
      <c r="CQ174" s="186"/>
      <c r="CR174" s="212"/>
      <c r="CS174" s="186"/>
      <c r="CT174" s="213"/>
      <c r="CU174" s="186"/>
      <c r="CV174" s="212"/>
      <c r="CW174" s="186"/>
      <c r="CX174" s="213"/>
      <c r="CY174" s="186"/>
      <c r="CZ174" s="212"/>
      <c r="DA174" s="186"/>
      <c r="DB174" s="213"/>
      <c r="DC174" s="186"/>
      <c r="DD174" s="212"/>
      <c r="DE174" s="186"/>
      <c r="DF174" s="213"/>
      <c r="DG174" s="186"/>
      <c r="DH174" s="212"/>
      <c r="DI174" s="186"/>
      <c r="DJ174" s="213"/>
      <c r="DK174" s="186"/>
      <c r="DL174" s="212"/>
      <c r="DM174" s="186"/>
      <c r="DN174" s="213"/>
      <c r="DO174" s="186"/>
      <c r="DP174" s="212"/>
      <c r="DQ174" s="186"/>
      <c r="DR174" s="213"/>
      <c r="DS174" s="186"/>
      <c r="DT174" s="212"/>
      <c r="DU174" s="186"/>
      <c r="DV174" s="213"/>
      <c r="DW174" s="186"/>
      <c r="DX174" s="212"/>
      <c r="DY174" s="186"/>
      <c r="DZ174" s="213"/>
      <c r="EA174" s="186"/>
      <c r="EB174" s="212"/>
      <c r="EC174" s="186"/>
      <c r="ED174" s="213"/>
      <c r="EE174" s="186"/>
      <c r="EF174" s="212"/>
      <c r="EG174" s="186"/>
      <c r="EH174" s="213"/>
      <c r="EI174" s="186"/>
      <c r="EJ174" s="212"/>
      <c r="EK174" s="186"/>
      <c r="EL174" s="213"/>
      <c r="EM174" s="420"/>
      <c r="EN174" s="421"/>
      <c r="EO174" s="420"/>
      <c r="EP174" s="422"/>
      <c r="EQ174" s="420"/>
      <c r="ER174" s="421"/>
      <c r="ES174" s="420"/>
      <c r="ET174" s="422"/>
      <c r="EU174" s="420"/>
      <c r="EV174" s="421"/>
      <c r="EW174" s="420"/>
      <c r="EX174" s="422"/>
      <c r="EZ174" s="186">
        <f t="shared" si="266"/>
        <v>0</v>
      </c>
      <c r="FA174" s="212">
        <f t="shared" si="266"/>
        <v>0</v>
      </c>
      <c r="FB174" s="186">
        <f t="shared" si="267"/>
        <v>0</v>
      </c>
      <c r="FC174" s="213">
        <f t="shared" si="267"/>
        <v>0</v>
      </c>
      <c r="FE174" s="186">
        <f t="shared" si="268"/>
        <v>0</v>
      </c>
      <c r="FF174" s="212">
        <f t="shared" si="268"/>
        <v>0</v>
      </c>
      <c r="FG174" s="186">
        <f t="shared" si="269"/>
        <v>0</v>
      </c>
      <c r="FH174" s="213">
        <f t="shared" si="269"/>
        <v>0</v>
      </c>
      <c r="FJ174" s="186">
        <f t="shared" si="264"/>
        <v>0</v>
      </c>
      <c r="FK174" s="212">
        <f t="shared" si="265"/>
        <v>0</v>
      </c>
      <c r="FL174" s="186">
        <f t="shared" si="270"/>
        <v>0</v>
      </c>
      <c r="FM174" s="213">
        <f t="shared" si="270"/>
        <v>0</v>
      </c>
    </row>
    <row r="175" spans="1:169" x14ac:dyDescent="0.2">
      <c r="A175" s="189" t="s">
        <v>235</v>
      </c>
      <c r="B175" s="189"/>
      <c r="C175" s="188">
        <f>+C167+C168+C169+C172</f>
        <v>2233</v>
      </c>
      <c r="D175" s="216">
        <f t="shared" ref="D175:BO175" si="271">+D167+D168+D169+D172</f>
        <v>5878522.2299999995</v>
      </c>
      <c r="E175" s="188">
        <f t="shared" si="271"/>
        <v>1046</v>
      </c>
      <c r="F175" s="216">
        <f t="shared" si="271"/>
        <v>796950.44000000006</v>
      </c>
      <c r="G175" s="188">
        <f t="shared" si="271"/>
        <v>3514</v>
      </c>
      <c r="H175" s="216">
        <f t="shared" si="271"/>
        <v>9260702.7700000014</v>
      </c>
      <c r="I175" s="188">
        <f t="shared" si="271"/>
        <v>1408</v>
      </c>
      <c r="J175" s="216">
        <f t="shared" si="271"/>
        <v>930239.2</v>
      </c>
      <c r="K175" s="188">
        <f t="shared" si="271"/>
        <v>3410</v>
      </c>
      <c r="L175" s="216">
        <f t="shared" si="271"/>
        <v>9009979.8499999885</v>
      </c>
      <c r="M175" s="188">
        <f t="shared" si="271"/>
        <v>1744</v>
      </c>
      <c r="N175" s="216">
        <f t="shared" si="271"/>
        <v>1301918.4799999995</v>
      </c>
      <c r="O175" s="188">
        <f t="shared" si="271"/>
        <v>2734</v>
      </c>
      <c r="P175" s="216">
        <f t="shared" si="271"/>
        <v>7821345.0600000042</v>
      </c>
      <c r="Q175" s="188">
        <f t="shared" si="271"/>
        <v>1201</v>
      </c>
      <c r="R175" s="216">
        <f t="shared" si="271"/>
        <v>832447.53000000026</v>
      </c>
      <c r="S175" s="188">
        <f t="shared" si="271"/>
        <v>2790</v>
      </c>
      <c r="T175" s="216">
        <f t="shared" si="271"/>
        <v>8042965.8599999901</v>
      </c>
      <c r="U175" s="188">
        <f t="shared" si="271"/>
        <v>1337</v>
      </c>
      <c r="V175" s="216">
        <f t="shared" si="271"/>
        <v>924767.3600000001</v>
      </c>
      <c r="W175" s="188">
        <f t="shared" si="271"/>
        <v>3111</v>
      </c>
      <c r="X175" s="216">
        <f t="shared" si="271"/>
        <v>9099335.6100000218</v>
      </c>
      <c r="Y175" s="188">
        <f t="shared" si="271"/>
        <v>1252</v>
      </c>
      <c r="Z175" s="216">
        <f t="shared" si="271"/>
        <v>969158.09</v>
      </c>
      <c r="AA175" s="188">
        <f t="shared" si="271"/>
        <v>1887</v>
      </c>
      <c r="AB175" s="216">
        <f t="shared" si="271"/>
        <v>716069.6</v>
      </c>
      <c r="AC175" s="188">
        <f t="shared" si="271"/>
        <v>1424</v>
      </c>
      <c r="AD175" s="216">
        <f t="shared" si="271"/>
        <v>1058128.2100000004</v>
      </c>
      <c r="AE175" s="188">
        <f t="shared" si="271"/>
        <v>2577</v>
      </c>
      <c r="AF175" s="216">
        <f t="shared" si="271"/>
        <v>7879526.0900000036</v>
      </c>
      <c r="AG175" s="188">
        <f t="shared" si="271"/>
        <v>1085</v>
      </c>
      <c r="AH175" s="216">
        <f t="shared" si="271"/>
        <v>851899.04999999993</v>
      </c>
      <c r="AI175" s="188">
        <f t="shared" si="271"/>
        <v>1843</v>
      </c>
      <c r="AJ175" s="216">
        <f t="shared" si="271"/>
        <v>6501418.820000005</v>
      </c>
      <c r="AK175" s="188">
        <f t="shared" si="271"/>
        <v>1128</v>
      </c>
      <c r="AL175" s="216">
        <f t="shared" si="271"/>
        <v>712969.6599999998</v>
      </c>
      <c r="AM175" s="188">
        <f t="shared" si="271"/>
        <v>2865</v>
      </c>
      <c r="AN175" s="216">
        <f t="shared" si="271"/>
        <v>8827905.8400000017</v>
      </c>
      <c r="AO175" s="188">
        <f t="shared" si="271"/>
        <v>1348</v>
      </c>
      <c r="AP175" s="216">
        <f t="shared" si="271"/>
        <v>923231.78</v>
      </c>
      <c r="AQ175" s="188">
        <f t="shared" si="271"/>
        <v>2552</v>
      </c>
      <c r="AR175" s="216">
        <f t="shared" si="271"/>
        <v>7225322.8000000054</v>
      </c>
      <c r="AS175" s="188">
        <f t="shared" si="271"/>
        <v>1314</v>
      </c>
      <c r="AT175" s="216">
        <f t="shared" si="271"/>
        <v>1018567.51</v>
      </c>
      <c r="AU175" s="188">
        <f t="shared" si="271"/>
        <v>2514</v>
      </c>
      <c r="AV175" s="216">
        <f t="shared" si="271"/>
        <v>7401465.4300000034</v>
      </c>
      <c r="AW175" s="188">
        <f t="shared" si="271"/>
        <v>1437</v>
      </c>
      <c r="AX175" s="216">
        <f t="shared" si="271"/>
        <v>1088356.2399999998</v>
      </c>
      <c r="AY175" s="188">
        <f t="shared" si="271"/>
        <v>2447</v>
      </c>
      <c r="AZ175" s="216">
        <f t="shared" si="271"/>
        <v>6763718.4100000076</v>
      </c>
      <c r="BA175" s="188">
        <f t="shared" si="271"/>
        <v>1251</v>
      </c>
      <c r="BB175" s="216">
        <f t="shared" si="271"/>
        <v>950926.35</v>
      </c>
      <c r="BC175" s="188">
        <f t="shared" si="271"/>
        <v>2383</v>
      </c>
      <c r="BD175" s="216">
        <f t="shared" si="271"/>
        <v>6888585.9499999974</v>
      </c>
      <c r="BE175" s="188">
        <f t="shared" si="271"/>
        <v>989</v>
      </c>
      <c r="BF175" s="216">
        <f t="shared" si="271"/>
        <v>708139.37</v>
      </c>
      <c r="BG175" s="188">
        <f t="shared" si="271"/>
        <v>1595</v>
      </c>
      <c r="BH175" s="216">
        <f t="shared" si="271"/>
        <v>4981208.6600000085</v>
      </c>
      <c r="BI175" s="188">
        <f t="shared" si="271"/>
        <v>1195</v>
      </c>
      <c r="BJ175" s="216">
        <f t="shared" si="271"/>
        <v>869618.54000000015</v>
      </c>
      <c r="BK175" s="188">
        <f t="shared" si="271"/>
        <v>1322</v>
      </c>
      <c r="BL175" s="216">
        <f t="shared" si="271"/>
        <v>4520429.5000000065</v>
      </c>
      <c r="BM175" s="188">
        <f t="shared" si="271"/>
        <v>954</v>
      </c>
      <c r="BN175" s="216">
        <f t="shared" si="271"/>
        <v>668306.72</v>
      </c>
      <c r="BO175" s="188">
        <f t="shared" si="271"/>
        <v>1350</v>
      </c>
      <c r="BP175" s="216">
        <f t="shared" ref="BP175:EA175" si="272">+BP167+BP168+BP169+BP172</f>
        <v>4282034.1100000013</v>
      </c>
      <c r="BQ175" s="188">
        <f t="shared" si="272"/>
        <v>1153</v>
      </c>
      <c r="BR175" s="216">
        <f t="shared" si="272"/>
        <v>831452.25999999989</v>
      </c>
      <c r="BS175" s="188">
        <f t="shared" si="272"/>
        <v>1161</v>
      </c>
      <c r="BT175" s="216">
        <f t="shared" si="272"/>
        <v>3934965.6199999982</v>
      </c>
      <c r="BU175" s="188">
        <f t="shared" si="272"/>
        <v>904</v>
      </c>
      <c r="BV175" s="216">
        <f t="shared" si="272"/>
        <v>670911.78000000014</v>
      </c>
      <c r="BW175" s="188">
        <f t="shared" si="272"/>
        <v>1349</v>
      </c>
      <c r="BX175" s="216">
        <f t="shared" si="272"/>
        <v>4667306.8599999957</v>
      </c>
      <c r="BY175" s="188">
        <f t="shared" si="272"/>
        <v>1034</v>
      </c>
      <c r="BZ175" s="216">
        <f t="shared" si="272"/>
        <v>777212.7100000002</v>
      </c>
      <c r="CA175" s="188">
        <f t="shared" si="272"/>
        <v>1203</v>
      </c>
      <c r="CB175" s="216">
        <f t="shared" si="272"/>
        <v>4209066.2300000042</v>
      </c>
      <c r="CC175" s="188">
        <f t="shared" si="272"/>
        <v>859</v>
      </c>
      <c r="CD175" s="216">
        <f t="shared" si="272"/>
        <v>653355.61</v>
      </c>
      <c r="CE175" s="188">
        <f t="shared" si="272"/>
        <v>1028</v>
      </c>
      <c r="CF175" s="216">
        <f t="shared" si="272"/>
        <v>3629442.8700000048</v>
      </c>
      <c r="CG175" s="188">
        <f t="shared" si="272"/>
        <v>1102</v>
      </c>
      <c r="CH175" s="216">
        <f t="shared" si="272"/>
        <v>799904.93</v>
      </c>
      <c r="CI175" s="188">
        <f t="shared" si="272"/>
        <v>1740</v>
      </c>
      <c r="CJ175" s="216">
        <f t="shared" si="272"/>
        <v>6097565.5300000161</v>
      </c>
      <c r="CK175" s="188">
        <f t="shared" si="272"/>
        <v>1100</v>
      </c>
      <c r="CL175" s="216">
        <f t="shared" si="272"/>
        <v>797554.15999999992</v>
      </c>
      <c r="CM175" s="188">
        <f t="shared" si="272"/>
        <v>1590</v>
      </c>
      <c r="CN175" s="216">
        <f t="shared" si="272"/>
        <v>5459520.3800000008</v>
      </c>
      <c r="CO175" s="188">
        <f t="shared" si="272"/>
        <v>1188</v>
      </c>
      <c r="CP175" s="216">
        <f t="shared" si="272"/>
        <v>789800.27000000014</v>
      </c>
      <c r="CQ175" s="188">
        <f t="shared" si="272"/>
        <v>1847</v>
      </c>
      <c r="CR175" s="216">
        <f t="shared" si="272"/>
        <v>6445730.1499999948</v>
      </c>
      <c r="CS175" s="188">
        <f t="shared" si="272"/>
        <v>1055</v>
      </c>
      <c r="CT175" s="216">
        <f t="shared" si="272"/>
        <v>810320.04</v>
      </c>
      <c r="CU175" s="188">
        <f t="shared" si="272"/>
        <v>1297</v>
      </c>
      <c r="CV175" s="216">
        <f t="shared" si="272"/>
        <v>4705420.6100000003</v>
      </c>
      <c r="CW175" s="188">
        <f t="shared" si="272"/>
        <v>1042</v>
      </c>
      <c r="CX175" s="216">
        <f t="shared" si="272"/>
        <v>773783.28999999992</v>
      </c>
      <c r="CY175" s="188">
        <f t="shared" si="272"/>
        <v>1469</v>
      </c>
      <c r="CZ175" s="216">
        <f t="shared" si="272"/>
        <v>4741383.6399999997</v>
      </c>
      <c r="DA175" s="188">
        <f t="shared" si="272"/>
        <v>858</v>
      </c>
      <c r="DB175" s="216">
        <f t="shared" si="272"/>
        <v>582983.72</v>
      </c>
      <c r="DC175" s="188">
        <f t="shared" si="272"/>
        <v>1631</v>
      </c>
      <c r="DD175" s="216">
        <f t="shared" si="272"/>
        <v>4606569.6900000004</v>
      </c>
      <c r="DE175" s="188">
        <f t="shared" si="272"/>
        <v>1116</v>
      </c>
      <c r="DF175" s="216">
        <f t="shared" si="272"/>
        <v>708234.78</v>
      </c>
      <c r="DG175" s="188">
        <f t="shared" si="272"/>
        <v>1226</v>
      </c>
      <c r="DH175" s="216">
        <f t="shared" si="272"/>
        <v>4210596.97</v>
      </c>
      <c r="DI175" s="188">
        <f t="shared" si="272"/>
        <v>822</v>
      </c>
      <c r="DJ175" s="216">
        <f t="shared" si="272"/>
        <v>584233.44000000006</v>
      </c>
      <c r="DK175" s="188">
        <f t="shared" si="272"/>
        <v>1347</v>
      </c>
      <c r="DL175" s="216">
        <f t="shared" si="272"/>
        <v>4622510.03</v>
      </c>
      <c r="DM175" s="188">
        <f t="shared" si="272"/>
        <v>1036</v>
      </c>
      <c r="DN175" s="216">
        <f t="shared" si="272"/>
        <v>744516.29999999993</v>
      </c>
      <c r="DO175" s="188">
        <f t="shared" si="272"/>
        <v>1062</v>
      </c>
      <c r="DP175" s="216">
        <f t="shared" si="272"/>
        <v>3924637.9400000004</v>
      </c>
      <c r="DQ175" s="188">
        <f t="shared" si="272"/>
        <v>816</v>
      </c>
      <c r="DR175" s="216">
        <f t="shared" si="272"/>
        <v>608060.88</v>
      </c>
      <c r="DS175" s="188">
        <f t="shared" si="272"/>
        <v>895</v>
      </c>
      <c r="DT175" s="216">
        <f t="shared" si="272"/>
        <v>3205240.8600000003</v>
      </c>
      <c r="DU175" s="188">
        <f t="shared" si="272"/>
        <v>772</v>
      </c>
      <c r="DV175" s="216">
        <f t="shared" si="272"/>
        <v>572184.02</v>
      </c>
      <c r="DW175" s="188">
        <f t="shared" si="272"/>
        <v>886</v>
      </c>
      <c r="DX175" s="216">
        <f t="shared" si="272"/>
        <v>2889734.2100000004</v>
      </c>
      <c r="DY175" s="188">
        <f t="shared" si="272"/>
        <v>632</v>
      </c>
      <c r="DZ175" s="216">
        <f t="shared" si="272"/>
        <v>476864.64999999997</v>
      </c>
      <c r="EA175" s="188">
        <f t="shared" si="272"/>
        <v>912</v>
      </c>
      <c r="EB175" s="216">
        <f t="shared" ref="EB175:EP175" si="273">+EB167+EB168+EB169+EB172</f>
        <v>3234743.5500000003</v>
      </c>
      <c r="EC175" s="188">
        <f t="shared" si="273"/>
        <v>677</v>
      </c>
      <c r="ED175" s="216">
        <f t="shared" si="273"/>
        <v>447786.46000000008</v>
      </c>
      <c r="EE175" s="188">
        <f t="shared" si="273"/>
        <v>778</v>
      </c>
      <c r="EF175" s="216">
        <f t="shared" si="273"/>
        <v>2943941.07</v>
      </c>
      <c r="EG175" s="188">
        <f t="shared" si="273"/>
        <v>571</v>
      </c>
      <c r="EH175" s="216">
        <f t="shared" si="273"/>
        <v>410107.66000000003</v>
      </c>
      <c r="EI175" s="188">
        <f t="shared" si="273"/>
        <v>847</v>
      </c>
      <c r="EJ175" s="216">
        <f t="shared" si="273"/>
        <v>3338331.5799999996</v>
      </c>
      <c r="EK175" s="188">
        <f t="shared" si="273"/>
        <v>778</v>
      </c>
      <c r="EL175" s="216">
        <f t="shared" si="273"/>
        <v>546652.34</v>
      </c>
      <c r="EM175" s="188">
        <f t="shared" si="273"/>
        <v>757</v>
      </c>
      <c r="EN175" s="216">
        <f t="shared" si="273"/>
        <v>3072402.1100000036</v>
      </c>
      <c r="EO175" s="188">
        <f t="shared" si="273"/>
        <v>774</v>
      </c>
      <c r="EP175" s="216">
        <f t="shared" si="273"/>
        <v>602312.52</v>
      </c>
      <c r="EQ175" s="188">
        <v>655</v>
      </c>
      <c r="ER175" s="216">
        <v>2538173.7200000021</v>
      </c>
      <c r="ES175" s="188">
        <v>427</v>
      </c>
      <c r="ET175" s="216">
        <v>368229.35000000003</v>
      </c>
      <c r="EU175" s="188">
        <v>655</v>
      </c>
      <c r="EV175" s="216">
        <v>2538173.7200000021</v>
      </c>
      <c r="EW175" s="188">
        <v>427</v>
      </c>
      <c r="EX175" s="216">
        <v>368229.35000000003</v>
      </c>
      <c r="EZ175" s="188">
        <f>SUM(EZ167,EZ168,EZ169,EZ172)</f>
        <v>2669.1666666666665</v>
      </c>
      <c r="FA175" s="216">
        <f>SUM(FA167,FA168,FA169,FA172)</f>
        <v>7305379.9966666698</v>
      </c>
      <c r="FB175" s="188">
        <f>SUM(FB167,FB168,FB169,FB172)</f>
        <v>15724</v>
      </c>
      <c r="FC175" s="216">
        <f>SUM(FC167,FC168,FC169,FC172)</f>
        <v>11408633.550000001</v>
      </c>
      <c r="FE175" s="188">
        <f>SUM(FE167,FE168,FE169,FE172)</f>
        <v>1584.5833333333333</v>
      </c>
      <c r="FF175" s="216">
        <f>SUM(FF167,FF168,FF169,FF172)</f>
        <v>5156631.1891666697</v>
      </c>
      <c r="FG175" s="188">
        <f>SUM(FG167,FG168,FG169,FG172)</f>
        <v>12784</v>
      </c>
      <c r="FH175" s="216">
        <f>SUM(FH167,FH168,FH169,FH172)</f>
        <v>9327502.7400000021</v>
      </c>
      <c r="FJ175" s="188">
        <f>SUM(FJ167,FJ168,FJ169,FJ172)</f>
        <v>1310.7</v>
      </c>
      <c r="FK175" s="216">
        <f>SUM(FK167,FK168,FK169,FK172)</f>
        <v>4549551.2260000007</v>
      </c>
      <c r="FL175" s="188">
        <f>SUM(FL167,FL168,FL169,FL172)</f>
        <v>9894</v>
      </c>
      <c r="FM175" s="216">
        <f>SUM(FM167,FM168,FM169,FM172)</f>
        <v>7057720.0600000005</v>
      </c>
    </row>
    <row r="176" spans="1:169" x14ac:dyDescent="0.2">
      <c r="EM176" s="423"/>
      <c r="EN176" s="424"/>
      <c r="EO176" s="423"/>
      <c r="EP176" s="424"/>
      <c r="EQ176" s="423"/>
      <c r="ER176" s="424"/>
      <c r="ES176" s="423"/>
      <c r="ET176" s="424"/>
      <c r="EU176" s="423"/>
      <c r="EV176" s="424"/>
      <c r="EW176" s="423"/>
      <c r="EX176" s="424"/>
    </row>
    <row r="177" spans="1:169" x14ac:dyDescent="0.2">
      <c r="EM177" s="423"/>
      <c r="EN177" s="424"/>
      <c r="EO177" s="423"/>
      <c r="EP177" s="424"/>
      <c r="EQ177" s="423"/>
      <c r="ER177" s="424"/>
      <c r="ES177" s="423"/>
      <c r="ET177" s="424"/>
      <c r="EU177" s="423"/>
      <c r="EV177" s="424"/>
      <c r="EW177" s="423"/>
      <c r="EX177" s="424"/>
    </row>
    <row r="178" spans="1:169" ht="15" outlineLevel="1" x14ac:dyDescent="0.25">
      <c r="A178" s="67" t="s">
        <v>93</v>
      </c>
      <c r="B178" s="67" t="s">
        <v>50</v>
      </c>
      <c r="C178" s="186"/>
      <c r="D178" s="212"/>
      <c r="E178" s="186"/>
      <c r="F178" s="213"/>
      <c r="G178" s="186"/>
      <c r="H178" s="212"/>
      <c r="I178" s="186"/>
      <c r="J178" s="213"/>
      <c r="K178" s="186"/>
      <c r="L178" s="212"/>
      <c r="M178" s="186"/>
      <c r="N178" s="213"/>
      <c r="O178" s="186"/>
      <c r="P178" s="212"/>
      <c r="Q178" s="186"/>
      <c r="R178" s="213"/>
      <c r="S178" s="186"/>
      <c r="T178" s="212"/>
      <c r="U178" s="186"/>
      <c r="V178" s="213"/>
      <c r="W178" s="186"/>
      <c r="X178" s="212"/>
      <c r="Y178" s="186"/>
      <c r="Z178" s="213"/>
      <c r="AA178" s="186"/>
      <c r="AB178" s="212"/>
      <c r="AC178" s="186"/>
      <c r="AD178" s="213"/>
      <c r="AE178" s="186"/>
      <c r="AF178" s="212"/>
      <c r="AG178" s="186"/>
      <c r="AH178" s="213"/>
      <c r="AI178" s="186"/>
      <c r="AJ178" s="212"/>
      <c r="AK178" s="186"/>
      <c r="AL178" s="213"/>
      <c r="AM178" s="186"/>
      <c r="AN178" s="212"/>
      <c r="AO178" s="186"/>
      <c r="AP178" s="213"/>
      <c r="AQ178" s="186"/>
      <c r="AR178" s="212"/>
      <c r="AS178" s="186"/>
      <c r="AT178" s="213"/>
      <c r="AU178" s="186"/>
      <c r="AV178" s="212"/>
      <c r="AW178" s="186"/>
      <c r="AX178" s="213"/>
      <c r="AY178" s="186"/>
      <c r="AZ178" s="212"/>
      <c r="BA178" s="186"/>
      <c r="BB178" s="213"/>
      <c r="BC178" s="186"/>
      <c r="BD178" s="212"/>
      <c r="BE178" s="186"/>
      <c r="BF178" s="213"/>
      <c r="BG178" s="186"/>
      <c r="BH178" s="212"/>
      <c r="BI178" s="186"/>
      <c r="BJ178" s="213"/>
      <c r="BK178" s="186"/>
      <c r="BL178" s="212"/>
      <c r="BM178" s="186"/>
      <c r="BN178" s="213"/>
      <c r="BO178" s="186"/>
      <c r="BP178" s="212"/>
      <c r="BQ178" s="186"/>
      <c r="BR178" s="213"/>
      <c r="BS178" s="186"/>
      <c r="BT178" s="212"/>
      <c r="BU178" s="186"/>
      <c r="BV178" s="213"/>
      <c r="BW178" s="186"/>
      <c r="BX178" s="212"/>
      <c r="BY178" s="186"/>
      <c r="BZ178" s="213"/>
      <c r="CA178" s="186"/>
      <c r="CB178" s="212"/>
      <c r="CC178" s="186"/>
      <c r="CD178" s="213"/>
      <c r="CE178" s="186"/>
      <c r="CF178" s="212"/>
      <c r="CG178" s="186"/>
      <c r="CH178" s="213"/>
      <c r="CI178" s="186"/>
      <c r="CJ178" s="212"/>
      <c r="CK178" s="186"/>
      <c r="CL178" s="213"/>
      <c r="CM178" s="186"/>
      <c r="CN178" s="212"/>
      <c r="CO178" s="186"/>
      <c r="CP178" s="213"/>
      <c r="CQ178" s="186"/>
      <c r="CR178" s="212"/>
      <c r="CS178" s="186"/>
      <c r="CT178" s="213"/>
      <c r="CU178" s="186"/>
      <c r="CV178" s="212"/>
      <c r="CW178" s="186"/>
      <c r="CX178" s="213"/>
      <c r="CY178" s="186"/>
      <c r="CZ178" s="212"/>
      <c r="DA178" s="186"/>
      <c r="DB178" s="213"/>
      <c r="DC178" s="186"/>
      <c r="DD178" s="212"/>
      <c r="DE178" s="186"/>
      <c r="DF178" s="213"/>
      <c r="DG178" s="186"/>
      <c r="DH178" s="212"/>
      <c r="DI178" s="186"/>
      <c r="DJ178" s="213"/>
      <c r="DK178" s="186"/>
      <c r="DL178" s="212"/>
      <c r="DM178" s="186"/>
      <c r="DN178" s="213"/>
      <c r="DO178" s="186"/>
      <c r="DP178" s="212"/>
      <c r="DQ178" s="186"/>
      <c r="DR178" s="213"/>
      <c r="DS178" s="186"/>
      <c r="DT178" s="212"/>
      <c r="DU178" s="186"/>
      <c r="DV178" s="213"/>
      <c r="DW178" s="186"/>
      <c r="DX178" s="212"/>
      <c r="DY178" s="186"/>
      <c r="DZ178" s="213"/>
      <c r="EA178" s="186"/>
      <c r="EB178" s="212"/>
      <c r="EC178" s="186"/>
      <c r="ED178" s="213"/>
      <c r="EE178" s="186"/>
      <c r="EF178" s="212"/>
      <c r="EG178" s="186"/>
      <c r="EH178" s="213"/>
      <c r="EI178" s="186"/>
      <c r="EJ178" s="212"/>
      <c r="EK178" s="186"/>
      <c r="EL178" s="213"/>
      <c r="EM178" s="420"/>
      <c r="EN178" s="421"/>
      <c r="EO178" s="420"/>
      <c r="EP178" s="422"/>
      <c r="EQ178" s="420"/>
      <c r="ER178" s="421"/>
      <c r="ES178" s="420"/>
      <c r="ET178" s="422"/>
      <c r="EU178" s="420"/>
      <c r="EV178" s="421"/>
      <c r="EW178" s="420"/>
      <c r="EX178" s="422"/>
      <c r="EZ178" s="186">
        <f>SUM(C178,G178,K178,O178,S178,W178,AA178,AE178,AI178,AM178,AQ178,AU178)/12</f>
        <v>0</v>
      </c>
      <c r="FA178" s="212">
        <f>SUM(D178,H178,L178,P178,T178,X178,AB178,AF178,AJ178,AN178,AR178,AV178)/12</f>
        <v>0</v>
      </c>
      <c r="FB178" s="186">
        <f>SUM(E178,I178,M178,Q178,U178,Y178,AC178,AG178,AK178,AO178,AS178,AW178)</f>
        <v>0</v>
      </c>
      <c r="FC178" s="213">
        <f>SUM(F178,J178,N178,R178,V178,Z178,AD178,AH178,AL178,AP178,AT178,AX178)</f>
        <v>0</v>
      </c>
      <c r="FE178" s="186">
        <f>SUM(AY178,BC178,BG178,BK178,BO178,BS178,BW178,CA178,CE178,CI178,CM178,CQ178)/12</f>
        <v>0</v>
      </c>
      <c r="FF178" s="212">
        <f>SUM(AZ178,BD178,BH178,BL178,BP178,BT178,BX178,CB178,CF178,CJ178,CN178,CR178)/12</f>
        <v>0</v>
      </c>
      <c r="FG178" s="186">
        <f>SUM(BA178,BE178,BI178,BM178,BQ178,BU178,BY178,CC178,CG178,CK178,CO178,CS178)</f>
        <v>0</v>
      </c>
      <c r="FH178" s="213">
        <f>SUM(BB178,BF178,BJ178,BN178,BR178,BV178,BZ178,CD178,CH178,CL178,CP178,CT178)</f>
        <v>0</v>
      </c>
      <c r="FJ178" s="186">
        <f t="shared" ref="FJ178:FJ185" si="274">SUM(CU178,CY178,DC178,DG178,DK178,DO178,DS178,DW178,EA178,EE178,EI178,EM178)/10</f>
        <v>0</v>
      </c>
      <c r="FK178" s="212">
        <f t="shared" ref="FK178:FK185" si="275">SUM(CV178,CZ178,DD178,DH178,DL178,DP178,DT178,DX178,EB178,EF178,EJ178,EN178)/10</f>
        <v>0</v>
      </c>
      <c r="FL178" s="186">
        <f>SUM(CW178,DA178,DE178,DI178,DM178,DQ178,DU178,DY178,EC178,EG178,EK178,EO178)</f>
        <v>0</v>
      </c>
      <c r="FM178" s="213">
        <f>SUM(CX178,DB178,DF178,DJ178,DN178,DR178,DV178,DZ178,ED178,EH178,EL178,EP178)</f>
        <v>0</v>
      </c>
    </row>
    <row r="179" spans="1:169" ht="15" outlineLevel="1" x14ac:dyDescent="0.25">
      <c r="B179" s="67" t="s">
        <v>51</v>
      </c>
      <c r="C179" s="186"/>
      <c r="D179" s="212"/>
      <c r="E179" s="186"/>
      <c r="F179" s="213"/>
      <c r="G179" s="186"/>
      <c r="H179" s="212"/>
      <c r="I179" s="186"/>
      <c r="J179" s="213"/>
      <c r="K179" s="186"/>
      <c r="L179" s="212"/>
      <c r="M179" s="186"/>
      <c r="N179" s="213"/>
      <c r="O179" s="186"/>
      <c r="P179" s="212"/>
      <c r="Q179" s="186"/>
      <c r="R179" s="213"/>
      <c r="S179" s="186"/>
      <c r="T179" s="212"/>
      <c r="U179" s="186"/>
      <c r="V179" s="213"/>
      <c r="W179" s="186"/>
      <c r="X179" s="212"/>
      <c r="Y179" s="186"/>
      <c r="Z179" s="213"/>
      <c r="AA179" s="186"/>
      <c r="AB179" s="212"/>
      <c r="AC179" s="186"/>
      <c r="AD179" s="213"/>
      <c r="AE179" s="186"/>
      <c r="AF179" s="212"/>
      <c r="AG179" s="186"/>
      <c r="AH179" s="213"/>
      <c r="AI179" s="186"/>
      <c r="AJ179" s="212"/>
      <c r="AK179" s="186"/>
      <c r="AL179" s="213"/>
      <c r="AM179" s="186"/>
      <c r="AN179" s="212"/>
      <c r="AO179" s="186"/>
      <c r="AP179" s="213"/>
      <c r="AQ179" s="186"/>
      <c r="AR179" s="212"/>
      <c r="AS179" s="186"/>
      <c r="AT179" s="213"/>
      <c r="AU179" s="186"/>
      <c r="AV179" s="212"/>
      <c r="AW179" s="186"/>
      <c r="AX179" s="213"/>
      <c r="AY179" s="186"/>
      <c r="AZ179" s="212"/>
      <c r="BA179" s="186"/>
      <c r="BB179" s="213"/>
      <c r="BC179" s="186"/>
      <c r="BD179" s="212"/>
      <c r="BE179" s="186"/>
      <c r="BF179" s="213"/>
      <c r="BG179" s="186"/>
      <c r="BH179" s="212"/>
      <c r="BI179" s="186"/>
      <c r="BJ179" s="213"/>
      <c r="BK179" s="186"/>
      <c r="BL179" s="212"/>
      <c r="BM179" s="186"/>
      <c r="BN179" s="213"/>
      <c r="BO179" s="186"/>
      <c r="BP179" s="212"/>
      <c r="BQ179" s="186"/>
      <c r="BR179" s="213"/>
      <c r="BS179" s="186"/>
      <c r="BT179" s="212"/>
      <c r="BU179" s="186"/>
      <c r="BV179" s="213"/>
      <c r="BW179" s="186"/>
      <c r="BX179" s="212"/>
      <c r="BY179" s="186"/>
      <c r="BZ179" s="213"/>
      <c r="CA179" s="186"/>
      <c r="CB179" s="212"/>
      <c r="CC179" s="186"/>
      <c r="CD179" s="213"/>
      <c r="CE179" s="186"/>
      <c r="CF179" s="212"/>
      <c r="CG179" s="186"/>
      <c r="CH179" s="213"/>
      <c r="CI179" s="186"/>
      <c r="CJ179" s="212"/>
      <c r="CK179" s="186"/>
      <c r="CL179" s="213"/>
      <c r="CM179" s="186"/>
      <c r="CN179" s="212"/>
      <c r="CO179" s="186"/>
      <c r="CP179" s="213"/>
      <c r="CQ179" s="186"/>
      <c r="CR179" s="212"/>
      <c r="CS179" s="186"/>
      <c r="CT179" s="213"/>
      <c r="CU179" s="186"/>
      <c r="CV179" s="212"/>
      <c r="CW179" s="186"/>
      <c r="CX179" s="213"/>
      <c r="CY179" s="186"/>
      <c r="CZ179" s="212"/>
      <c r="DA179" s="186"/>
      <c r="DB179" s="213"/>
      <c r="DC179" s="186"/>
      <c r="DD179" s="212"/>
      <c r="DE179" s="186"/>
      <c r="DF179" s="213"/>
      <c r="DG179" s="186"/>
      <c r="DH179" s="212"/>
      <c r="DI179" s="186"/>
      <c r="DJ179" s="213"/>
      <c r="DK179" s="186"/>
      <c r="DL179" s="212"/>
      <c r="DM179" s="186"/>
      <c r="DN179" s="213"/>
      <c r="DO179" s="186"/>
      <c r="DP179" s="212"/>
      <c r="DQ179" s="186"/>
      <c r="DR179" s="213"/>
      <c r="DS179" s="186"/>
      <c r="DT179" s="212"/>
      <c r="DU179" s="186"/>
      <c r="DV179" s="213"/>
      <c r="DW179" s="186"/>
      <c r="DX179" s="212"/>
      <c r="DY179" s="186"/>
      <c r="DZ179" s="213"/>
      <c r="EA179" s="186"/>
      <c r="EB179" s="212"/>
      <c r="EC179" s="186"/>
      <c r="ED179" s="213"/>
      <c r="EE179" s="186"/>
      <c r="EF179" s="212"/>
      <c r="EG179" s="186"/>
      <c r="EH179" s="213"/>
      <c r="EI179" s="186"/>
      <c r="EJ179" s="212"/>
      <c r="EK179" s="186"/>
      <c r="EL179" s="213"/>
      <c r="EM179" s="420"/>
      <c r="EN179" s="421"/>
      <c r="EO179" s="420"/>
      <c r="EP179" s="422"/>
      <c r="EQ179" s="420"/>
      <c r="ER179" s="421"/>
      <c r="ES179" s="420"/>
      <c r="ET179" s="422"/>
      <c r="EU179" s="420"/>
      <c r="EV179" s="421"/>
      <c r="EW179" s="420"/>
      <c r="EX179" s="422"/>
      <c r="EZ179" s="186">
        <f t="shared" ref="EZ179:FA185" si="276">SUM(C179,G179,K179,O179,S179,W179,AA179,AE179,AI179,AM179,AQ179,AU179)/12</f>
        <v>0</v>
      </c>
      <c r="FA179" s="212">
        <f t="shared" si="276"/>
        <v>0</v>
      </c>
      <c r="FB179" s="186">
        <f t="shared" ref="FB179:FC185" si="277">SUM(E179,I179,M179,Q179,U179,Y179,AC179,AG179,AK179,AO179,AS179,AW179)</f>
        <v>0</v>
      </c>
      <c r="FC179" s="213">
        <f t="shared" si="277"/>
        <v>0</v>
      </c>
      <c r="FE179" s="186">
        <f t="shared" ref="FE179:FF185" si="278">SUM(AY179,BC179,BG179,BK179,BO179,BS179,BW179,CA179,CE179,CI179,CM179,CQ179)/12</f>
        <v>0</v>
      </c>
      <c r="FF179" s="212">
        <f t="shared" si="278"/>
        <v>0</v>
      </c>
      <c r="FG179" s="186">
        <f t="shared" ref="FG179:FH185" si="279">SUM(BA179,BE179,BI179,BM179,BQ179,BU179,BY179,CC179,CG179,CK179,CO179,CS179)</f>
        <v>0</v>
      </c>
      <c r="FH179" s="213">
        <f t="shared" si="279"/>
        <v>0</v>
      </c>
      <c r="FJ179" s="186">
        <f t="shared" si="274"/>
        <v>0</v>
      </c>
      <c r="FK179" s="212">
        <f t="shared" si="275"/>
        <v>0</v>
      </c>
      <c r="FL179" s="186">
        <f t="shared" ref="FL179:FM185" si="280">SUM(CW179,DA179,DE179,DI179,DM179,DQ179,DU179,DY179,EC179,EG179,EK179,EO179)</f>
        <v>0</v>
      </c>
      <c r="FM179" s="213">
        <f t="shared" si="280"/>
        <v>0</v>
      </c>
    </row>
    <row r="180" spans="1:169" outlineLevel="1" x14ac:dyDescent="0.2">
      <c r="B180" s="179" t="s">
        <v>183</v>
      </c>
      <c r="C180" s="187"/>
      <c r="D180" s="214"/>
      <c r="E180" s="187">
        <v>0</v>
      </c>
      <c r="F180" s="215">
        <v>0</v>
      </c>
      <c r="G180" s="187"/>
      <c r="H180" s="214"/>
      <c r="I180" s="187">
        <v>0</v>
      </c>
      <c r="J180" s="215">
        <v>0</v>
      </c>
      <c r="K180" s="187"/>
      <c r="L180" s="214"/>
      <c r="M180" s="187">
        <v>1</v>
      </c>
      <c r="N180" s="215">
        <v>495.49</v>
      </c>
      <c r="O180" s="187"/>
      <c r="P180" s="214"/>
      <c r="Q180" s="187">
        <v>0</v>
      </c>
      <c r="R180" s="215">
        <v>0</v>
      </c>
      <c r="S180" s="187">
        <v>119</v>
      </c>
      <c r="T180" s="214">
        <v>12391901.039999997</v>
      </c>
      <c r="U180" s="187">
        <v>5</v>
      </c>
      <c r="V180" s="215">
        <v>5008.5</v>
      </c>
      <c r="W180" s="187">
        <v>116</v>
      </c>
      <c r="X180" s="214">
        <v>12006479.5</v>
      </c>
      <c r="Y180" s="187">
        <v>2</v>
      </c>
      <c r="Z180" s="215">
        <v>2808.5</v>
      </c>
      <c r="AA180" s="187">
        <v>14</v>
      </c>
      <c r="AB180" s="214">
        <v>2157225.6099999994</v>
      </c>
      <c r="AC180" s="187">
        <v>3</v>
      </c>
      <c r="AD180" s="215">
        <v>4766.18</v>
      </c>
      <c r="AE180" s="187">
        <v>12</v>
      </c>
      <c r="AF180" s="214">
        <v>1724351.1199999999</v>
      </c>
      <c r="AG180" s="187">
        <v>2</v>
      </c>
      <c r="AH180" s="215">
        <v>2808.5</v>
      </c>
      <c r="AI180" s="187">
        <v>5</v>
      </c>
      <c r="AJ180" s="214">
        <v>703873.91</v>
      </c>
      <c r="AK180" s="187">
        <v>0</v>
      </c>
      <c r="AL180" s="215">
        <v>0</v>
      </c>
      <c r="AM180" s="187">
        <v>2</v>
      </c>
      <c r="AN180" s="214">
        <v>147863.96</v>
      </c>
      <c r="AO180" s="187">
        <v>0</v>
      </c>
      <c r="AP180" s="215">
        <v>0</v>
      </c>
      <c r="AQ180" s="187">
        <v>2</v>
      </c>
      <c r="AR180" s="214">
        <v>147863.96</v>
      </c>
      <c r="AS180" s="187">
        <v>0</v>
      </c>
      <c r="AT180" s="215">
        <v>0</v>
      </c>
      <c r="AU180" s="187">
        <v>2</v>
      </c>
      <c r="AV180" s="214">
        <v>89389.759999999995</v>
      </c>
      <c r="AW180" s="187">
        <v>0</v>
      </c>
      <c r="AX180" s="215">
        <v>0</v>
      </c>
      <c r="AY180" s="187">
        <v>2</v>
      </c>
      <c r="AZ180" s="214">
        <v>441224.35</v>
      </c>
      <c r="BA180" s="187">
        <v>1</v>
      </c>
      <c r="BB180" s="215">
        <v>2226.09</v>
      </c>
      <c r="BC180" s="187">
        <v>1</v>
      </c>
      <c r="BD180" s="214">
        <v>353724.6</v>
      </c>
      <c r="BE180" s="187">
        <v>0</v>
      </c>
      <c r="BF180" s="215">
        <v>0</v>
      </c>
      <c r="BG180" s="187">
        <v>2</v>
      </c>
      <c r="BH180" s="214">
        <v>356095.41</v>
      </c>
      <c r="BI180" s="187">
        <v>0</v>
      </c>
      <c r="BJ180" s="215">
        <v>0</v>
      </c>
      <c r="BK180" s="187"/>
      <c r="BL180" s="214"/>
      <c r="BM180" s="187">
        <v>1</v>
      </c>
      <c r="BN180" s="215">
        <v>1166.1099999999999</v>
      </c>
      <c r="BO180" s="187"/>
      <c r="BP180" s="214"/>
      <c r="BQ180" s="187">
        <v>0</v>
      </c>
      <c r="BR180" s="215">
        <v>0</v>
      </c>
      <c r="BS180" s="187"/>
      <c r="BT180" s="214"/>
      <c r="BU180" s="187">
        <v>0</v>
      </c>
      <c r="BV180" s="215">
        <v>0</v>
      </c>
      <c r="BW180" s="187"/>
      <c r="BX180" s="214"/>
      <c r="BY180" s="187">
        <v>0</v>
      </c>
      <c r="BZ180" s="215">
        <v>0</v>
      </c>
      <c r="CA180" s="187"/>
      <c r="CB180" s="214"/>
      <c r="CC180" s="187">
        <v>0</v>
      </c>
      <c r="CD180" s="215">
        <v>0</v>
      </c>
      <c r="CE180" s="187"/>
      <c r="CF180" s="214"/>
      <c r="CG180" s="187">
        <v>0</v>
      </c>
      <c r="CH180" s="215">
        <v>0</v>
      </c>
      <c r="CI180" s="187"/>
      <c r="CJ180" s="214"/>
      <c r="CK180" s="187">
        <v>0</v>
      </c>
      <c r="CL180" s="215">
        <v>0</v>
      </c>
      <c r="CM180" s="187"/>
      <c r="CN180" s="214"/>
      <c r="CO180" s="187">
        <v>0</v>
      </c>
      <c r="CP180" s="215">
        <v>0</v>
      </c>
      <c r="CQ180" s="187"/>
      <c r="CR180" s="214"/>
      <c r="CS180" s="187">
        <v>0</v>
      </c>
      <c r="CT180" s="215">
        <v>0</v>
      </c>
      <c r="CU180" s="187"/>
      <c r="CV180" s="214"/>
      <c r="CW180" s="187">
        <v>0</v>
      </c>
      <c r="CX180" s="215">
        <v>0</v>
      </c>
      <c r="CY180" s="187"/>
      <c r="CZ180" s="214"/>
      <c r="DA180" s="187">
        <v>0</v>
      </c>
      <c r="DB180" s="215">
        <v>0</v>
      </c>
      <c r="DC180" s="187"/>
      <c r="DD180" s="214"/>
      <c r="DE180" s="187">
        <v>0</v>
      </c>
      <c r="DF180" s="215">
        <v>0</v>
      </c>
      <c r="DG180" s="187"/>
      <c r="DH180" s="214"/>
      <c r="DI180" s="187">
        <v>0</v>
      </c>
      <c r="DJ180" s="215">
        <v>0</v>
      </c>
      <c r="DK180" s="187"/>
      <c r="DL180" s="214"/>
      <c r="DM180" s="187">
        <v>0</v>
      </c>
      <c r="DN180" s="215">
        <v>0</v>
      </c>
      <c r="DO180" s="187"/>
      <c r="DP180" s="214"/>
      <c r="DQ180" s="187">
        <v>0</v>
      </c>
      <c r="DR180" s="215">
        <v>0</v>
      </c>
      <c r="DS180" s="187"/>
      <c r="DT180" s="214"/>
      <c r="DU180" s="187">
        <v>0</v>
      </c>
      <c r="DV180" s="215">
        <v>0</v>
      </c>
      <c r="DW180" s="187"/>
      <c r="DX180" s="214"/>
      <c r="DY180" s="187">
        <v>0</v>
      </c>
      <c r="DZ180" s="215">
        <v>0</v>
      </c>
      <c r="EA180" s="187"/>
      <c r="EB180" s="214"/>
      <c r="EC180" s="187">
        <f>SUM(EC181:EC182)</f>
        <v>0</v>
      </c>
      <c r="ED180" s="187">
        <f>SUM(ED181:ED182)</f>
        <v>0</v>
      </c>
      <c r="EE180" s="187"/>
      <c r="EF180" s="214"/>
      <c r="EG180" s="187">
        <v>0</v>
      </c>
      <c r="EH180" s="215">
        <v>0</v>
      </c>
      <c r="EI180" s="187"/>
      <c r="EJ180" s="214"/>
      <c r="EK180" s="187">
        <v>0</v>
      </c>
      <c r="EL180" s="215">
        <v>0</v>
      </c>
      <c r="EM180" s="187">
        <v>0</v>
      </c>
      <c r="EN180" s="214">
        <v>0</v>
      </c>
      <c r="EO180" s="187"/>
      <c r="EP180" s="215">
        <v>0</v>
      </c>
      <c r="EQ180" s="187">
        <v>0</v>
      </c>
      <c r="ER180" s="214">
        <v>0</v>
      </c>
      <c r="ES180" s="187"/>
      <c r="ET180" s="215">
        <v>0</v>
      </c>
      <c r="EU180" s="187">
        <v>0</v>
      </c>
      <c r="EV180" s="214">
        <v>0</v>
      </c>
      <c r="EW180" s="187"/>
      <c r="EX180" s="215">
        <v>0</v>
      </c>
      <c r="EZ180" s="187">
        <f t="shared" si="276"/>
        <v>22.666666666666668</v>
      </c>
      <c r="FA180" s="214">
        <f t="shared" si="276"/>
        <v>2447412.4050000003</v>
      </c>
      <c r="FB180" s="187">
        <f t="shared" si="277"/>
        <v>13</v>
      </c>
      <c r="FC180" s="215">
        <f t="shared" si="277"/>
        <v>15887.17</v>
      </c>
      <c r="FE180" s="187">
        <f t="shared" si="278"/>
        <v>0.41666666666666669</v>
      </c>
      <c r="FF180" s="214">
        <f t="shared" si="278"/>
        <v>95920.363333333327</v>
      </c>
      <c r="FG180" s="187">
        <f t="shared" si="279"/>
        <v>2</v>
      </c>
      <c r="FH180" s="215">
        <f t="shared" si="279"/>
        <v>3392.2</v>
      </c>
      <c r="FJ180" s="187">
        <f t="shared" si="274"/>
        <v>0</v>
      </c>
      <c r="FK180" s="214">
        <f t="shared" si="275"/>
        <v>0</v>
      </c>
      <c r="FL180" s="187">
        <f t="shared" si="280"/>
        <v>0</v>
      </c>
      <c r="FM180" s="215">
        <f t="shared" si="280"/>
        <v>0</v>
      </c>
    </row>
    <row r="181" spans="1:169" ht="15" outlineLevel="1" x14ac:dyDescent="0.25">
      <c r="B181" s="67" t="s">
        <v>184</v>
      </c>
      <c r="C181" s="186"/>
      <c r="D181" s="212"/>
      <c r="E181" s="186"/>
      <c r="F181" s="213"/>
      <c r="G181" s="186"/>
      <c r="H181" s="212"/>
      <c r="I181" s="186"/>
      <c r="J181" s="213"/>
      <c r="K181" s="186"/>
      <c r="L181" s="212"/>
      <c r="M181" s="186">
        <v>1</v>
      </c>
      <c r="N181" s="213">
        <v>495.49</v>
      </c>
      <c r="O181" s="186"/>
      <c r="P181" s="212"/>
      <c r="Q181" s="186"/>
      <c r="R181" s="213"/>
      <c r="S181" s="186"/>
      <c r="T181" s="212"/>
      <c r="U181" s="186">
        <v>2</v>
      </c>
      <c r="V181" s="213">
        <v>2808.5</v>
      </c>
      <c r="W181" s="186"/>
      <c r="X181" s="212"/>
      <c r="Y181" s="186">
        <v>2</v>
      </c>
      <c r="Z181" s="213">
        <v>2808.5</v>
      </c>
      <c r="AA181" s="186"/>
      <c r="AB181" s="212"/>
      <c r="AC181" s="186">
        <v>3</v>
      </c>
      <c r="AD181" s="213">
        <v>4766.18</v>
      </c>
      <c r="AE181" s="186"/>
      <c r="AF181" s="212"/>
      <c r="AG181" s="186">
        <v>2</v>
      </c>
      <c r="AH181" s="213">
        <v>2808.5</v>
      </c>
      <c r="AI181" s="186"/>
      <c r="AJ181" s="212"/>
      <c r="AK181" s="186"/>
      <c r="AL181" s="213"/>
      <c r="AM181" s="186"/>
      <c r="AN181" s="212"/>
      <c r="AO181" s="186"/>
      <c r="AP181" s="213"/>
      <c r="AQ181" s="186"/>
      <c r="AR181" s="212"/>
      <c r="AS181" s="186"/>
      <c r="AT181" s="213"/>
      <c r="AU181" s="186"/>
      <c r="AV181" s="212"/>
      <c r="AW181" s="186"/>
      <c r="AX181" s="213"/>
      <c r="AY181" s="186"/>
      <c r="AZ181" s="212"/>
      <c r="BA181" s="186"/>
      <c r="BB181" s="213"/>
      <c r="BC181" s="186"/>
      <c r="BD181" s="212"/>
      <c r="BE181" s="186"/>
      <c r="BF181" s="213"/>
      <c r="BG181" s="186"/>
      <c r="BH181" s="212"/>
      <c r="BI181" s="186"/>
      <c r="BJ181" s="213"/>
      <c r="BK181" s="186"/>
      <c r="BL181" s="212"/>
      <c r="BM181" s="186">
        <v>1</v>
      </c>
      <c r="BN181" s="213">
        <v>1166.1099999999999</v>
      </c>
      <c r="BO181" s="186"/>
      <c r="BP181" s="212"/>
      <c r="BQ181" s="186"/>
      <c r="BR181" s="213"/>
      <c r="BS181" s="186"/>
      <c r="BT181" s="212"/>
      <c r="BU181" s="186"/>
      <c r="BV181" s="213"/>
      <c r="BW181" s="186"/>
      <c r="BX181" s="212"/>
      <c r="BY181" s="186"/>
      <c r="BZ181" s="213"/>
      <c r="CA181" s="186"/>
      <c r="CB181" s="212"/>
      <c r="CC181" s="186"/>
      <c r="CD181" s="213"/>
      <c r="CE181" s="186"/>
      <c r="CF181" s="212"/>
      <c r="CG181" s="186"/>
      <c r="CH181" s="213"/>
      <c r="CI181" s="186"/>
      <c r="CJ181" s="212"/>
      <c r="CK181" s="186"/>
      <c r="CL181" s="213"/>
      <c r="CM181" s="186"/>
      <c r="CN181" s="212"/>
      <c r="CO181" s="186"/>
      <c r="CP181" s="213"/>
      <c r="CQ181" s="186"/>
      <c r="CR181" s="212"/>
      <c r="CS181" s="186"/>
      <c r="CT181" s="213"/>
      <c r="CU181" s="186"/>
      <c r="CV181" s="212"/>
      <c r="CW181" s="186"/>
      <c r="CX181" s="213"/>
      <c r="CY181" s="186"/>
      <c r="CZ181" s="212"/>
      <c r="DA181" s="186"/>
      <c r="DB181" s="213"/>
      <c r="DC181" s="186"/>
      <c r="DD181" s="212"/>
      <c r="DE181" s="186"/>
      <c r="DF181" s="213"/>
      <c r="DG181" s="186"/>
      <c r="DH181" s="212"/>
      <c r="DI181" s="186"/>
      <c r="DJ181" s="213"/>
      <c r="DK181" s="186"/>
      <c r="DL181" s="212"/>
      <c r="DM181" s="186"/>
      <c r="DN181" s="213"/>
      <c r="DO181" s="186"/>
      <c r="DP181" s="212"/>
      <c r="DQ181" s="186"/>
      <c r="DR181" s="213"/>
      <c r="DS181" s="186"/>
      <c r="DT181" s="212"/>
      <c r="DU181" s="186"/>
      <c r="DV181" s="213"/>
      <c r="DW181" s="186"/>
      <c r="DX181" s="212"/>
      <c r="DY181" s="186"/>
      <c r="DZ181" s="213"/>
      <c r="EA181" s="186"/>
      <c r="EB181" s="212"/>
      <c r="EC181" s="186"/>
      <c r="ED181" s="213"/>
      <c r="EE181" s="186"/>
      <c r="EF181" s="212"/>
      <c r="EG181" s="186"/>
      <c r="EH181" s="213"/>
      <c r="EI181" s="186"/>
      <c r="EJ181" s="212"/>
      <c r="EK181" s="186"/>
      <c r="EL181" s="213"/>
      <c r="EM181" s="420"/>
      <c r="EN181" s="421"/>
      <c r="EO181" s="420"/>
      <c r="EP181" s="422"/>
      <c r="EQ181" s="420"/>
      <c r="ER181" s="421"/>
      <c r="ES181" s="420"/>
      <c r="ET181" s="422"/>
      <c r="EU181" s="420"/>
      <c r="EV181" s="421"/>
      <c r="EW181" s="420"/>
      <c r="EX181" s="422"/>
      <c r="EZ181" s="186">
        <f t="shared" si="276"/>
        <v>0</v>
      </c>
      <c r="FA181" s="212">
        <f t="shared" si="276"/>
        <v>0</v>
      </c>
      <c r="FB181" s="186">
        <f t="shared" si="277"/>
        <v>10</v>
      </c>
      <c r="FC181" s="213">
        <f t="shared" si="277"/>
        <v>13687.17</v>
      </c>
      <c r="FE181" s="186">
        <f t="shared" si="278"/>
        <v>0</v>
      </c>
      <c r="FF181" s="212">
        <f t="shared" si="278"/>
        <v>0</v>
      </c>
      <c r="FG181" s="186">
        <f t="shared" si="279"/>
        <v>1</v>
      </c>
      <c r="FH181" s="213">
        <f t="shared" si="279"/>
        <v>1166.1099999999999</v>
      </c>
      <c r="FJ181" s="186">
        <f t="shared" si="274"/>
        <v>0</v>
      </c>
      <c r="FK181" s="212">
        <f t="shared" si="275"/>
        <v>0</v>
      </c>
      <c r="FL181" s="186">
        <f t="shared" si="280"/>
        <v>0</v>
      </c>
      <c r="FM181" s="213">
        <f t="shared" si="280"/>
        <v>0</v>
      </c>
    </row>
    <row r="182" spans="1:169" ht="15" outlineLevel="1" x14ac:dyDescent="0.25">
      <c r="B182" s="67" t="s">
        <v>185</v>
      </c>
      <c r="C182" s="186"/>
      <c r="D182" s="212"/>
      <c r="E182" s="186"/>
      <c r="F182" s="213"/>
      <c r="G182" s="186"/>
      <c r="H182" s="212"/>
      <c r="I182" s="186"/>
      <c r="J182" s="213"/>
      <c r="K182" s="186"/>
      <c r="L182" s="212"/>
      <c r="M182" s="186"/>
      <c r="N182" s="213"/>
      <c r="O182" s="186"/>
      <c r="P182" s="212"/>
      <c r="Q182" s="186"/>
      <c r="R182" s="213"/>
      <c r="S182" s="186"/>
      <c r="T182" s="212"/>
      <c r="U182" s="186">
        <v>3</v>
      </c>
      <c r="V182" s="213">
        <v>2200</v>
      </c>
      <c r="W182" s="186"/>
      <c r="X182" s="212"/>
      <c r="Y182" s="186"/>
      <c r="Z182" s="213"/>
      <c r="AA182" s="186"/>
      <c r="AB182" s="212"/>
      <c r="AC182" s="186"/>
      <c r="AD182" s="213"/>
      <c r="AE182" s="186"/>
      <c r="AF182" s="212"/>
      <c r="AG182" s="186"/>
      <c r="AH182" s="213"/>
      <c r="AI182" s="186"/>
      <c r="AJ182" s="212"/>
      <c r="AK182" s="186"/>
      <c r="AL182" s="213"/>
      <c r="AM182" s="186"/>
      <c r="AN182" s="212"/>
      <c r="AO182" s="186"/>
      <c r="AP182" s="213"/>
      <c r="AQ182" s="186"/>
      <c r="AR182" s="212"/>
      <c r="AS182" s="186"/>
      <c r="AT182" s="213"/>
      <c r="AU182" s="186"/>
      <c r="AV182" s="212"/>
      <c r="AW182" s="186"/>
      <c r="AX182" s="213"/>
      <c r="AY182" s="186"/>
      <c r="AZ182" s="212"/>
      <c r="BA182" s="186">
        <v>1</v>
      </c>
      <c r="BB182" s="213">
        <v>2226.09</v>
      </c>
      <c r="BC182" s="186"/>
      <c r="BD182" s="212"/>
      <c r="BE182" s="186"/>
      <c r="BF182" s="213"/>
      <c r="BG182" s="186"/>
      <c r="BH182" s="212"/>
      <c r="BI182" s="186"/>
      <c r="BJ182" s="213"/>
      <c r="BK182" s="186"/>
      <c r="BL182" s="212"/>
      <c r="BM182" s="186"/>
      <c r="BN182" s="213"/>
      <c r="BO182" s="186"/>
      <c r="BP182" s="212"/>
      <c r="BQ182" s="186"/>
      <c r="BR182" s="213"/>
      <c r="BS182" s="186"/>
      <c r="BT182" s="212"/>
      <c r="BU182" s="186"/>
      <c r="BV182" s="213"/>
      <c r="BW182" s="186"/>
      <c r="BX182" s="212"/>
      <c r="BY182" s="186"/>
      <c r="BZ182" s="213"/>
      <c r="CA182" s="186"/>
      <c r="CB182" s="212"/>
      <c r="CC182" s="186"/>
      <c r="CD182" s="213"/>
      <c r="CE182" s="186"/>
      <c r="CF182" s="212"/>
      <c r="CG182" s="186"/>
      <c r="CH182" s="213"/>
      <c r="CI182" s="186"/>
      <c r="CJ182" s="212"/>
      <c r="CK182" s="186"/>
      <c r="CL182" s="213"/>
      <c r="CM182" s="186"/>
      <c r="CN182" s="212"/>
      <c r="CO182" s="186"/>
      <c r="CP182" s="213"/>
      <c r="CQ182" s="186"/>
      <c r="CR182" s="212"/>
      <c r="CS182" s="186"/>
      <c r="CT182" s="213"/>
      <c r="CU182" s="186"/>
      <c r="CV182" s="212"/>
      <c r="CW182" s="186"/>
      <c r="CX182" s="213"/>
      <c r="CY182" s="186"/>
      <c r="CZ182" s="212"/>
      <c r="DA182" s="186"/>
      <c r="DB182" s="213"/>
      <c r="DC182" s="186"/>
      <c r="DD182" s="212"/>
      <c r="DE182" s="186"/>
      <c r="DF182" s="213"/>
      <c r="DG182" s="186"/>
      <c r="DH182" s="212"/>
      <c r="DI182" s="186"/>
      <c r="DJ182" s="213"/>
      <c r="DK182" s="186"/>
      <c r="DL182" s="212"/>
      <c r="DM182" s="186"/>
      <c r="DN182" s="213"/>
      <c r="DO182" s="186"/>
      <c r="DP182" s="212"/>
      <c r="DQ182" s="186"/>
      <c r="DR182" s="213"/>
      <c r="DS182" s="186"/>
      <c r="DT182" s="212"/>
      <c r="DU182" s="186"/>
      <c r="DV182" s="213"/>
      <c r="DW182" s="186"/>
      <c r="DX182" s="212"/>
      <c r="DY182" s="186"/>
      <c r="DZ182" s="213"/>
      <c r="EA182" s="186"/>
      <c r="EB182" s="212"/>
      <c r="EC182" s="186"/>
      <c r="ED182" s="213"/>
      <c r="EE182" s="186"/>
      <c r="EF182" s="212"/>
      <c r="EG182" s="186"/>
      <c r="EH182" s="213"/>
      <c r="EI182" s="186"/>
      <c r="EJ182" s="212"/>
      <c r="EK182" s="186"/>
      <c r="EL182" s="213"/>
      <c r="EM182" s="420"/>
      <c r="EN182" s="421"/>
      <c r="EO182" s="420"/>
      <c r="EP182" s="422"/>
      <c r="EQ182" s="420"/>
      <c r="ER182" s="421"/>
      <c r="ES182" s="420"/>
      <c r="ET182" s="422"/>
      <c r="EU182" s="420"/>
      <c r="EV182" s="421"/>
      <c r="EW182" s="420"/>
      <c r="EX182" s="422"/>
      <c r="EZ182" s="186">
        <f t="shared" si="276"/>
        <v>0</v>
      </c>
      <c r="FA182" s="212">
        <f t="shared" si="276"/>
        <v>0</v>
      </c>
      <c r="FB182" s="186">
        <f t="shared" si="277"/>
        <v>3</v>
      </c>
      <c r="FC182" s="213">
        <f t="shared" si="277"/>
        <v>2200</v>
      </c>
      <c r="FE182" s="186">
        <f t="shared" si="278"/>
        <v>0</v>
      </c>
      <c r="FF182" s="212">
        <f t="shared" si="278"/>
        <v>0</v>
      </c>
      <c r="FG182" s="186">
        <f t="shared" si="279"/>
        <v>1</v>
      </c>
      <c r="FH182" s="213">
        <f t="shared" si="279"/>
        <v>2226.09</v>
      </c>
      <c r="FJ182" s="186">
        <f t="shared" si="274"/>
        <v>0</v>
      </c>
      <c r="FK182" s="212">
        <f t="shared" si="275"/>
        <v>0</v>
      </c>
      <c r="FL182" s="186">
        <f t="shared" si="280"/>
        <v>0</v>
      </c>
      <c r="FM182" s="213">
        <f t="shared" si="280"/>
        <v>0</v>
      </c>
    </row>
    <row r="183" spans="1:169" outlineLevel="1" x14ac:dyDescent="0.2">
      <c r="B183" s="179" t="s">
        <v>186</v>
      </c>
      <c r="C183" s="187">
        <v>81</v>
      </c>
      <c r="D183" s="214">
        <v>9908332.8399999999</v>
      </c>
      <c r="E183" s="187">
        <v>2</v>
      </c>
      <c r="F183" s="215">
        <v>3503.62</v>
      </c>
      <c r="G183" s="187">
        <v>80</v>
      </c>
      <c r="H183" s="214">
        <v>10151446.359999996</v>
      </c>
      <c r="I183" s="187">
        <v>6</v>
      </c>
      <c r="J183" s="215">
        <v>18670.240000000002</v>
      </c>
      <c r="K183" s="187"/>
      <c r="L183" s="214"/>
      <c r="M183" s="187">
        <v>1</v>
      </c>
      <c r="N183" s="215">
        <v>7500</v>
      </c>
      <c r="O183" s="187"/>
      <c r="P183" s="214"/>
      <c r="Q183" s="187">
        <v>3</v>
      </c>
      <c r="R183" s="215">
        <v>12500</v>
      </c>
      <c r="S183" s="187">
        <v>48</v>
      </c>
      <c r="T183" s="214">
        <v>9228326.25</v>
      </c>
      <c r="U183" s="187">
        <v>16</v>
      </c>
      <c r="V183" s="215">
        <v>46140</v>
      </c>
      <c r="W183" s="187">
        <v>49</v>
      </c>
      <c r="X183" s="214">
        <v>9126132.4499999993</v>
      </c>
      <c r="Y183" s="187">
        <v>13</v>
      </c>
      <c r="Z183" s="215">
        <v>24194.25</v>
      </c>
      <c r="AA183" s="187">
        <v>150</v>
      </c>
      <c r="AB183" s="214">
        <v>18703926.849999994</v>
      </c>
      <c r="AC183" s="187">
        <v>13</v>
      </c>
      <c r="AD183" s="215">
        <v>32313.15</v>
      </c>
      <c r="AE183" s="187">
        <v>191</v>
      </c>
      <c r="AF183" s="214">
        <v>22208169.61999999</v>
      </c>
      <c r="AG183" s="187">
        <v>11</v>
      </c>
      <c r="AH183" s="215">
        <v>17825.11</v>
      </c>
      <c r="AI183" s="187">
        <v>187</v>
      </c>
      <c r="AJ183" s="214">
        <v>21786638.119999997</v>
      </c>
      <c r="AK183" s="187">
        <v>8</v>
      </c>
      <c r="AL183" s="215">
        <v>17874.900000000001</v>
      </c>
      <c r="AM183" s="187">
        <v>189</v>
      </c>
      <c r="AN183" s="214">
        <v>21991976.550000001</v>
      </c>
      <c r="AO183" s="187">
        <v>8</v>
      </c>
      <c r="AP183" s="215">
        <v>11817.27</v>
      </c>
      <c r="AQ183" s="187">
        <v>188</v>
      </c>
      <c r="AR183" s="214">
        <v>21846321.939999998</v>
      </c>
      <c r="AS183" s="187">
        <v>9</v>
      </c>
      <c r="AT183" s="215">
        <v>31744.18</v>
      </c>
      <c r="AU183" s="187">
        <v>219</v>
      </c>
      <c r="AV183" s="214">
        <v>23686672.539999999</v>
      </c>
      <c r="AW183" s="187">
        <v>11</v>
      </c>
      <c r="AX183" s="215">
        <v>20950.22</v>
      </c>
      <c r="AY183" s="187">
        <v>272</v>
      </c>
      <c r="AZ183" s="214">
        <v>27386669.570000004</v>
      </c>
      <c r="BA183" s="187">
        <v>17</v>
      </c>
      <c r="BB183" s="215">
        <v>71621.58</v>
      </c>
      <c r="BC183" s="187">
        <v>272</v>
      </c>
      <c r="BD183" s="214">
        <v>27365797.859999999</v>
      </c>
      <c r="BE183" s="187">
        <v>19</v>
      </c>
      <c r="BF183" s="215">
        <v>39623.51</v>
      </c>
      <c r="BG183" s="187">
        <v>177</v>
      </c>
      <c r="BH183" s="214">
        <v>15418965.239999998</v>
      </c>
      <c r="BI183" s="187">
        <v>20</v>
      </c>
      <c r="BJ183" s="215">
        <v>40283.31</v>
      </c>
      <c r="BK183" s="187"/>
      <c r="BL183" s="214"/>
      <c r="BM183" s="187">
        <v>57</v>
      </c>
      <c r="BN183" s="215">
        <v>47413.489999999991</v>
      </c>
      <c r="BO183" s="187"/>
      <c r="BP183" s="214"/>
      <c r="BQ183" s="187">
        <v>28</v>
      </c>
      <c r="BR183" s="215">
        <v>4956.62</v>
      </c>
      <c r="BS183" s="187">
        <v>114</v>
      </c>
      <c r="BT183" s="214">
        <v>7964067.9800000004</v>
      </c>
      <c r="BU183" s="187">
        <v>12</v>
      </c>
      <c r="BV183" s="215">
        <v>10134.08</v>
      </c>
      <c r="BW183" s="187"/>
      <c r="BX183" s="214"/>
      <c r="BY183" s="187">
        <v>3</v>
      </c>
      <c r="BZ183" s="215">
        <v>1059.5</v>
      </c>
      <c r="CA183" s="187">
        <v>89</v>
      </c>
      <c r="CB183" s="214">
        <v>7058124.2999999998</v>
      </c>
      <c r="CC183" s="187">
        <v>2</v>
      </c>
      <c r="CD183" s="215">
        <v>889.51</v>
      </c>
      <c r="CE183" s="187">
        <v>148</v>
      </c>
      <c r="CF183" s="214">
        <v>9709587.8399999999</v>
      </c>
      <c r="CG183" s="187">
        <v>3</v>
      </c>
      <c r="CH183" s="215">
        <v>1272.6500000000001</v>
      </c>
      <c r="CI183" s="187">
        <v>147</v>
      </c>
      <c r="CJ183" s="214">
        <v>9681869.3300000001</v>
      </c>
      <c r="CK183" s="187">
        <v>16</v>
      </c>
      <c r="CL183" s="215">
        <v>47233.91</v>
      </c>
      <c r="CM183" s="187">
        <v>85</v>
      </c>
      <c r="CN183" s="214">
        <v>5707644.7800000003</v>
      </c>
      <c r="CO183" s="187">
        <v>4</v>
      </c>
      <c r="CP183" s="215">
        <v>14237.91</v>
      </c>
      <c r="CQ183" s="187">
        <v>83</v>
      </c>
      <c r="CR183" s="214">
        <v>5593650.0800000001</v>
      </c>
      <c r="CS183" s="187">
        <v>4</v>
      </c>
      <c r="CT183" s="215">
        <v>38652.47</v>
      </c>
      <c r="CU183" s="187">
        <v>82</v>
      </c>
      <c r="CV183" s="214">
        <v>5444335.4199999999</v>
      </c>
      <c r="CW183" s="187">
        <v>1</v>
      </c>
      <c r="CX183" s="215">
        <v>201.36</v>
      </c>
      <c r="CY183" s="187">
        <v>79</v>
      </c>
      <c r="CZ183" s="214">
        <v>5449565.6600000001</v>
      </c>
      <c r="DA183" s="187">
        <v>4</v>
      </c>
      <c r="DB183" s="215">
        <v>15464.4</v>
      </c>
      <c r="DC183" s="187">
        <v>110</v>
      </c>
      <c r="DD183" s="214">
        <v>7699893.8800000008</v>
      </c>
      <c r="DE183" s="187">
        <v>14</v>
      </c>
      <c r="DF183" s="215">
        <v>14456.940000000002</v>
      </c>
      <c r="DG183" s="187">
        <v>111</v>
      </c>
      <c r="DH183" s="214">
        <v>7767326.0200000014</v>
      </c>
      <c r="DI183" s="187">
        <v>6</v>
      </c>
      <c r="DJ183" s="215">
        <v>12258.62</v>
      </c>
      <c r="DK183" s="187">
        <v>112</v>
      </c>
      <c r="DL183" s="214">
        <v>7792821.540000001</v>
      </c>
      <c r="DM183" s="187">
        <v>7</v>
      </c>
      <c r="DN183" s="215">
        <v>13930.11</v>
      </c>
      <c r="DO183" s="187">
        <v>112</v>
      </c>
      <c r="DP183" s="214">
        <v>7767891.4300000006</v>
      </c>
      <c r="DQ183" s="187">
        <v>3</v>
      </c>
      <c r="DR183" s="215">
        <v>8697.73</v>
      </c>
      <c r="DS183" s="187">
        <v>53</v>
      </c>
      <c r="DT183" s="214">
        <v>3562261.7699999996</v>
      </c>
      <c r="DU183" s="187">
        <v>2</v>
      </c>
      <c r="DV183" s="215">
        <v>25662.57</v>
      </c>
      <c r="DW183" s="187">
        <v>52</v>
      </c>
      <c r="DX183" s="214">
        <v>3555875.8599999994</v>
      </c>
      <c r="DY183" s="187">
        <v>0</v>
      </c>
      <c r="DZ183" s="215">
        <v>0</v>
      </c>
      <c r="EA183" s="187">
        <v>52</v>
      </c>
      <c r="EB183" s="214">
        <v>3555875.8599999994</v>
      </c>
      <c r="EC183" s="187">
        <f>SUM(EC184:EC185)</f>
        <v>0</v>
      </c>
      <c r="ED183" s="187">
        <f>SUM(ED184:ED185)</f>
        <v>0</v>
      </c>
      <c r="EE183" s="187">
        <v>52</v>
      </c>
      <c r="EF183" s="214">
        <v>3555875.8599999994</v>
      </c>
      <c r="EG183" s="187">
        <v>0</v>
      </c>
      <c r="EH183" s="215">
        <v>0</v>
      </c>
      <c r="EI183" s="187">
        <v>52</v>
      </c>
      <c r="EJ183" s="214">
        <v>3555875.8599999994</v>
      </c>
      <c r="EK183" s="187">
        <v>0</v>
      </c>
      <c r="EL183" s="215">
        <v>0</v>
      </c>
      <c r="EM183" s="187">
        <v>52</v>
      </c>
      <c r="EN183" s="214">
        <v>3555875.8599999994</v>
      </c>
      <c r="EO183" s="187"/>
      <c r="EP183" s="215">
        <v>0</v>
      </c>
      <c r="EQ183" s="187">
        <v>52</v>
      </c>
      <c r="ER183" s="214">
        <v>3555875.8599999994</v>
      </c>
      <c r="ES183" s="187"/>
      <c r="ET183" s="215">
        <v>0</v>
      </c>
      <c r="EU183" s="187">
        <v>52</v>
      </c>
      <c r="EV183" s="214">
        <v>3555875.8599999994</v>
      </c>
      <c r="EW183" s="187"/>
      <c r="EX183" s="215">
        <v>0</v>
      </c>
      <c r="EZ183" s="187">
        <f t="shared" si="276"/>
        <v>115.16666666666667</v>
      </c>
      <c r="FA183" s="214">
        <f t="shared" si="276"/>
        <v>14053161.959999995</v>
      </c>
      <c r="FB183" s="187">
        <f t="shared" si="277"/>
        <v>101</v>
      </c>
      <c r="FC183" s="215">
        <f t="shared" si="277"/>
        <v>245032.93999999997</v>
      </c>
      <c r="FE183" s="187">
        <f t="shared" si="278"/>
        <v>115.58333333333333</v>
      </c>
      <c r="FF183" s="214">
        <f t="shared" si="278"/>
        <v>9657198.081666667</v>
      </c>
      <c r="FG183" s="187">
        <f t="shared" si="279"/>
        <v>185</v>
      </c>
      <c r="FH183" s="215">
        <f t="shared" si="279"/>
        <v>317378.53999999992</v>
      </c>
      <c r="FJ183" s="187">
        <f t="shared" si="274"/>
        <v>91.9</v>
      </c>
      <c r="FK183" s="214">
        <f t="shared" si="275"/>
        <v>6326347.5019999994</v>
      </c>
      <c r="FL183" s="187">
        <f t="shared" si="280"/>
        <v>37</v>
      </c>
      <c r="FM183" s="215">
        <f t="shared" si="280"/>
        <v>90671.73000000001</v>
      </c>
    </row>
    <row r="184" spans="1:169" ht="15" outlineLevel="1" x14ac:dyDescent="0.25">
      <c r="B184" s="67" t="s">
        <v>187</v>
      </c>
      <c r="C184" s="186"/>
      <c r="D184" s="212"/>
      <c r="E184" s="186">
        <v>1</v>
      </c>
      <c r="F184" s="213">
        <v>1003.62</v>
      </c>
      <c r="G184" s="186"/>
      <c r="H184" s="212"/>
      <c r="I184" s="186">
        <v>2</v>
      </c>
      <c r="J184" s="213">
        <v>1670.24</v>
      </c>
      <c r="K184" s="186"/>
      <c r="L184" s="212"/>
      <c r="M184" s="186"/>
      <c r="N184" s="213"/>
      <c r="O184" s="186"/>
      <c r="P184" s="212"/>
      <c r="Q184" s="186"/>
      <c r="R184" s="213"/>
      <c r="S184" s="186"/>
      <c r="T184" s="212"/>
      <c r="U184" s="186">
        <v>12</v>
      </c>
      <c r="V184" s="213">
        <v>16182.8</v>
      </c>
      <c r="W184" s="186"/>
      <c r="X184" s="212"/>
      <c r="Y184" s="186">
        <v>12</v>
      </c>
      <c r="Z184" s="213">
        <v>16694.25</v>
      </c>
      <c r="AA184" s="186"/>
      <c r="AB184" s="212"/>
      <c r="AC184" s="186">
        <v>10</v>
      </c>
      <c r="AD184" s="213">
        <v>13813.150000000001</v>
      </c>
      <c r="AE184" s="186"/>
      <c r="AF184" s="212"/>
      <c r="AG184" s="186">
        <v>10</v>
      </c>
      <c r="AH184" s="213">
        <v>12825.11</v>
      </c>
      <c r="AI184" s="186"/>
      <c r="AJ184" s="212"/>
      <c r="AK184" s="186">
        <v>5</v>
      </c>
      <c r="AL184" s="213">
        <v>2874.9</v>
      </c>
      <c r="AM184" s="186"/>
      <c r="AN184" s="212"/>
      <c r="AO184" s="186">
        <v>7</v>
      </c>
      <c r="AP184" s="213">
        <v>6817.27</v>
      </c>
      <c r="AQ184" s="186"/>
      <c r="AR184" s="212"/>
      <c r="AS184" s="186">
        <v>6</v>
      </c>
      <c r="AT184" s="213">
        <v>6744.18</v>
      </c>
      <c r="AU184" s="186"/>
      <c r="AV184" s="212"/>
      <c r="AW184" s="186">
        <v>8</v>
      </c>
      <c r="AX184" s="213">
        <v>7350.22</v>
      </c>
      <c r="AY184" s="186"/>
      <c r="AZ184" s="212"/>
      <c r="BA184" s="186">
        <v>10</v>
      </c>
      <c r="BB184" s="213">
        <v>11028.23</v>
      </c>
      <c r="BC184" s="186"/>
      <c r="BD184" s="212"/>
      <c r="BE184" s="186">
        <v>14</v>
      </c>
      <c r="BF184" s="213">
        <v>14623.510000000002</v>
      </c>
      <c r="BG184" s="186"/>
      <c r="BH184" s="212"/>
      <c r="BI184" s="186">
        <v>14</v>
      </c>
      <c r="BJ184" s="213">
        <v>15527.3</v>
      </c>
      <c r="BK184" s="186"/>
      <c r="BL184" s="212"/>
      <c r="BM184" s="186">
        <v>53</v>
      </c>
      <c r="BN184" s="213">
        <v>31397.069999999992</v>
      </c>
      <c r="BO184" s="186"/>
      <c r="BP184" s="212"/>
      <c r="BQ184" s="186">
        <v>27</v>
      </c>
      <c r="BR184" s="213">
        <v>2956.62</v>
      </c>
      <c r="BS184" s="186"/>
      <c r="BT184" s="212"/>
      <c r="BU184" s="186">
        <v>11</v>
      </c>
      <c r="BV184" s="213">
        <v>8234.08</v>
      </c>
      <c r="BW184" s="186"/>
      <c r="BX184" s="212"/>
      <c r="BY184" s="186">
        <v>3</v>
      </c>
      <c r="BZ184" s="213">
        <v>1059.5</v>
      </c>
      <c r="CA184" s="186"/>
      <c r="CB184" s="212"/>
      <c r="CC184" s="186">
        <v>2</v>
      </c>
      <c r="CD184" s="213">
        <v>889.51</v>
      </c>
      <c r="CE184" s="186"/>
      <c r="CF184" s="212"/>
      <c r="CG184" s="186">
        <v>3</v>
      </c>
      <c r="CH184" s="213">
        <v>1272.6500000000001</v>
      </c>
      <c r="CI184" s="186"/>
      <c r="CJ184" s="212"/>
      <c r="CK184" s="186">
        <v>13</v>
      </c>
      <c r="CL184" s="213">
        <v>15669.71</v>
      </c>
      <c r="CM184" s="186"/>
      <c r="CN184" s="212"/>
      <c r="CO184" s="186">
        <v>2</v>
      </c>
      <c r="CP184" s="213">
        <v>1515.91</v>
      </c>
      <c r="CQ184" s="186"/>
      <c r="CR184" s="212"/>
      <c r="CS184" s="186"/>
      <c r="CT184" s="213"/>
      <c r="CU184" s="186"/>
      <c r="CV184" s="212"/>
      <c r="CW184" s="186">
        <v>1</v>
      </c>
      <c r="CX184" s="213">
        <v>201.36</v>
      </c>
      <c r="CY184" s="186"/>
      <c r="CZ184" s="212"/>
      <c r="DA184" s="186">
        <v>3</v>
      </c>
      <c r="DB184" s="213">
        <v>464.4</v>
      </c>
      <c r="DC184" s="186"/>
      <c r="DD184" s="212"/>
      <c r="DE184" s="186">
        <v>14</v>
      </c>
      <c r="DF184" s="213">
        <v>14456.940000000002</v>
      </c>
      <c r="DG184" s="186"/>
      <c r="DH184" s="212"/>
      <c r="DI184" s="186">
        <v>4</v>
      </c>
      <c r="DJ184" s="213">
        <v>474.93999999999994</v>
      </c>
      <c r="DK184" s="186"/>
      <c r="DL184" s="212"/>
      <c r="DM184" s="186">
        <v>6</v>
      </c>
      <c r="DN184" s="213">
        <v>6061.1100000000006</v>
      </c>
      <c r="DO184" s="186"/>
      <c r="DP184" s="212"/>
      <c r="DQ184" s="186">
        <v>2</v>
      </c>
      <c r="DR184" s="213">
        <v>828.73</v>
      </c>
      <c r="DS184" s="186"/>
      <c r="DT184" s="212"/>
      <c r="DU184" s="186"/>
      <c r="DV184" s="213"/>
      <c r="DW184" s="186"/>
      <c r="DX184" s="212"/>
      <c r="DY184" s="186"/>
      <c r="DZ184" s="213"/>
      <c r="EA184" s="186"/>
      <c r="EB184" s="212"/>
      <c r="EC184" s="186"/>
      <c r="ED184" s="213"/>
      <c r="EE184" s="186"/>
      <c r="EF184" s="212"/>
      <c r="EG184" s="186"/>
      <c r="EH184" s="213"/>
      <c r="EI184" s="186"/>
      <c r="EJ184" s="212"/>
      <c r="EK184" s="186"/>
      <c r="EL184" s="213"/>
      <c r="EM184" s="420"/>
      <c r="EN184" s="421"/>
      <c r="EO184" s="420"/>
      <c r="EP184" s="422"/>
      <c r="EQ184" s="420"/>
      <c r="ER184" s="421"/>
      <c r="ES184" s="420"/>
      <c r="ET184" s="422"/>
      <c r="EU184" s="420"/>
      <c r="EV184" s="421"/>
      <c r="EW184" s="420"/>
      <c r="EX184" s="422"/>
      <c r="EZ184" s="186">
        <f t="shared" si="276"/>
        <v>0</v>
      </c>
      <c r="FA184" s="212">
        <f t="shared" si="276"/>
        <v>0</v>
      </c>
      <c r="FB184" s="186">
        <f t="shared" si="277"/>
        <v>73</v>
      </c>
      <c r="FC184" s="213">
        <f t="shared" si="277"/>
        <v>85975.74000000002</v>
      </c>
      <c r="FE184" s="186">
        <f t="shared" si="278"/>
        <v>0</v>
      </c>
      <c r="FF184" s="212">
        <f t="shared" si="278"/>
        <v>0</v>
      </c>
      <c r="FG184" s="186">
        <f t="shared" si="279"/>
        <v>152</v>
      </c>
      <c r="FH184" s="213">
        <f t="shared" si="279"/>
        <v>104174.08999999997</v>
      </c>
      <c r="FJ184" s="186">
        <f t="shared" si="274"/>
        <v>0</v>
      </c>
      <c r="FK184" s="212">
        <f t="shared" si="275"/>
        <v>0</v>
      </c>
      <c r="FL184" s="186">
        <f t="shared" si="280"/>
        <v>30</v>
      </c>
      <c r="FM184" s="213">
        <f t="shared" si="280"/>
        <v>22487.480000000003</v>
      </c>
    </row>
    <row r="185" spans="1:169" ht="15" outlineLevel="1" x14ac:dyDescent="0.25">
      <c r="B185" s="67" t="s">
        <v>188</v>
      </c>
      <c r="C185" s="186"/>
      <c r="D185" s="212"/>
      <c r="E185" s="186">
        <v>1</v>
      </c>
      <c r="F185" s="213">
        <v>2500</v>
      </c>
      <c r="G185" s="186"/>
      <c r="H185" s="212"/>
      <c r="I185" s="186">
        <v>4</v>
      </c>
      <c r="J185" s="213">
        <v>17000</v>
      </c>
      <c r="K185" s="186"/>
      <c r="L185" s="212"/>
      <c r="M185" s="186">
        <v>1</v>
      </c>
      <c r="N185" s="213">
        <v>7500</v>
      </c>
      <c r="O185" s="186"/>
      <c r="P185" s="212"/>
      <c r="Q185" s="186">
        <v>3</v>
      </c>
      <c r="R185" s="213">
        <v>12500</v>
      </c>
      <c r="S185" s="186"/>
      <c r="T185" s="212"/>
      <c r="U185" s="186">
        <v>4</v>
      </c>
      <c r="V185" s="213">
        <v>29957.200000000001</v>
      </c>
      <c r="W185" s="186"/>
      <c r="X185" s="212"/>
      <c r="Y185" s="186">
        <v>1</v>
      </c>
      <c r="Z185" s="213">
        <v>7500</v>
      </c>
      <c r="AA185" s="186"/>
      <c r="AB185" s="212"/>
      <c r="AC185" s="186">
        <v>3</v>
      </c>
      <c r="AD185" s="213">
        <v>18500</v>
      </c>
      <c r="AE185" s="186"/>
      <c r="AF185" s="212"/>
      <c r="AG185" s="186">
        <v>1</v>
      </c>
      <c r="AH185" s="213">
        <v>5000</v>
      </c>
      <c r="AI185" s="186"/>
      <c r="AJ185" s="212"/>
      <c r="AK185" s="186">
        <v>3</v>
      </c>
      <c r="AL185" s="213">
        <v>15000</v>
      </c>
      <c r="AM185" s="186"/>
      <c r="AN185" s="212"/>
      <c r="AO185" s="186">
        <v>1</v>
      </c>
      <c r="AP185" s="213">
        <v>5000</v>
      </c>
      <c r="AQ185" s="186"/>
      <c r="AR185" s="212"/>
      <c r="AS185" s="186">
        <v>3</v>
      </c>
      <c r="AT185" s="213">
        <v>25000</v>
      </c>
      <c r="AU185" s="186"/>
      <c r="AV185" s="212"/>
      <c r="AW185" s="186">
        <v>3</v>
      </c>
      <c r="AX185" s="213">
        <v>13600</v>
      </c>
      <c r="AY185" s="186"/>
      <c r="AZ185" s="212"/>
      <c r="BA185" s="186">
        <v>7</v>
      </c>
      <c r="BB185" s="213">
        <v>60593.35</v>
      </c>
      <c r="BC185" s="186"/>
      <c r="BD185" s="212"/>
      <c r="BE185" s="186">
        <v>5</v>
      </c>
      <c r="BF185" s="213">
        <v>25000</v>
      </c>
      <c r="BG185" s="186"/>
      <c r="BH185" s="212"/>
      <c r="BI185" s="186">
        <v>6</v>
      </c>
      <c r="BJ185" s="213">
        <v>24756.010000000002</v>
      </c>
      <c r="BK185" s="186"/>
      <c r="BL185" s="212"/>
      <c r="BM185" s="186">
        <v>4</v>
      </c>
      <c r="BN185" s="213">
        <v>16016.42</v>
      </c>
      <c r="BO185" s="186"/>
      <c r="BP185" s="212"/>
      <c r="BQ185" s="186">
        <v>1</v>
      </c>
      <c r="BR185" s="213">
        <v>2000</v>
      </c>
      <c r="BS185" s="186"/>
      <c r="BT185" s="212"/>
      <c r="BU185" s="186">
        <v>1</v>
      </c>
      <c r="BV185" s="213">
        <v>1900</v>
      </c>
      <c r="BW185" s="186"/>
      <c r="BX185" s="212"/>
      <c r="BY185" s="186"/>
      <c r="BZ185" s="213"/>
      <c r="CA185" s="186"/>
      <c r="CB185" s="212"/>
      <c r="CC185" s="186"/>
      <c r="CD185" s="213"/>
      <c r="CE185" s="186"/>
      <c r="CF185" s="212"/>
      <c r="CG185" s="186"/>
      <c r="CH185" s="213"/>
      <c r="CI185" s="186"/>
      <c r="CJ185" s="212"/>
      <c r="CK185" s="186">
        <v>3</v>
      </c>
      <c r="CL185" s="213">
        <v>31564.2</v>
      </c>
      <c r="CM185" s="186"/>
      <c r="CN185" s="212"/>
      <c r="CO185" s="186">
        <v>2</v>
      </c>
      <c r="CP185" s="213">
        <v>12722</v>
      </c>
      <c r="CQ185" s="186"/>
      <c r="CR185" s="212"/>
      <c r="CS185" s="186">
        <v>4</v>
      </c>
      <c r="CT185" s="213">
        <v>38652.47</v>
      </c>
      <c r="CU185" s="186"/>
      <c r="CV185" s="212"/>
      <c r="CW185" s="186"/>
      <c r="CX185" s="213"/>
      <c r="CY185" s="186"/>
      <c r="CZ185" s="212"/>
      <c r="DA185" s="186">
        <v>1</v>
      </c>
      <c r="DB185" s="213">
        <v>15000</v>
      </c>
      <c r="DC185" s="186"/>
      <c r="DD185" s="212"/>
      <c r="DE185" s="186"/>
      <c r="DF185" s="213"/>
      <c r="DG185" s="186"/>
      <c r="DH185" s="212"/>
      <c r="DI185" s="186">
        <v>2</v>
      </c>
      <c r="DJ185" s="213">
        <v>11783.68</v>
      </c>
      <c r="DK185" s="186"/>
      <c r="DL185" s="212"/>
      <c r="DM185" s="186">
        <v>1</v>
      </c>
      <c r="DN185" s="213">
        <v>7869</v>
      </c>
      <c r="DO185" s="186"/>
      <c r="DP185" s="212"/>
      <c r="DQ185" s="186">
        <v>1</v>
      </c>
      <c r="DR185" s="213">
        <v>7869</v>
      </c>
      <c r="DS185" s="186"/>
      <c r="DT185" s="212"/>
      <c r="DU185" s="186">
        <v>2</v>
      </c>
      <c r="DV185" s="213">
        <v>25662.57</v>
      </c>
      <c r="DW185" s="186"/>
      <c r="DX185" s="212"/>
      <c r="DY185" s="186"/>
      <c r="DZ185" s="213"/>
      <c r="EA185" s="186"/>
      <c r="EB185" s="212"/>
      <c r="EC185" s="186"/>
      <c r="ED185" s="213"/>
      <c r="EE185" s="186"/>
      <c r="EF185" s="212"/>
      <c r="EG185" s="186"/>
      <c r="EH185" s="213"/>
      <c r="EI185" s="186"/>
      <c r="EJ185" s="212"/>
      <c r="EK185" s="186"/>
      <c r="EL185" s="213"/>
      <c r="EM185" s="420"/>
      <c r="EN185" s="421"/>
      <c r="EO185" s="420"/>
      <c r="EP185" s="422"/>
      <c r="EQ185" s="420"/>
      <c r="ER185" s="421"/>
      <c r="ES185" s="420"/>
      <c r="ET185" s="422"/>
      <c r="EU185" s="420"/>
      <c r="EV185" s="421"/>
      <c r="EW185" s="420"/>
      <c r="EX185" s="422"/>
      <c r="EZ185" s="186">
        <f t="shared" si="276"/>
        <v>0</v>
      </c>
      <c r="FA185" s="212">
        <f t="shared" si="276"/>
        <v>0</v>
      </c>
      <c r="FB185" s="186">
        <f t="shared" si="277"/>
        <v>28</v>
      </c>
      <c r="FC185" s="213">
        <f t="shared" si="277"/>
        <v>159057.20000000001</v>
      </c>
      <c r="FE185" s="186">
        <f t="shared" si="278"/>
        <v>0</v>
      </c>
      <c r="FF185" s="212">
        <f t="shared" si="278"/>
        <v>0</v>
      </c>
      <c r="FG185" s="186">
        <f t="shared" si="279"/>
        <v>33</v>
      </c>
      <c r="FH185" s="213">
        <f t="shared" si="279"/>
        <v>213204.45</v>
      </c>
      <c r="FJ185" s="186">
        <f t="shared" si="274"/>
        <v>0</v>
      </c>
      <c r="FK185" s="212">
        <f t="shared" si="275"/>
        <v>0</v>
      </c>
      <c r="FL185" s="186">
        <f t="shared" si="280"/>
        <v>7</v>
      </c>
      <c r="FM185" s="213">
        <f t="shared" si="280"/>
        <v>68184.25</v>
      </c>
    </row>
    <row r="186" spans="1:169" x14ac:dyDescent="0.2">
      <c r="A186" s="189" t="s">
        <v>202</v>
      </c>
      <c r="B186" s="189"/>
      <c r="C186" s="188">
        <f>+C178+C179+C180+C183</f>
        <v>81</v>
      </c>
      <c r="D186" s="216">
        <f t="shared" ref="D186:BO186" si="281">+D178+D179+D180+D183</f>
        <v>9908332.8399999999</v>
      </c>
      <c r="E186" s="188">
        <f t="shared" si="281"/>
        <v>2</v>
      </c>
      <c r="F186" s="216">
        <f t="shared" si="281"/>
        <v>3503.62</v>
      </c>
      <c r="G186" s="188">
        <f t="shared" si="281"/>
        <v>80</v>
      </c>
      <c r="H186" s="216">
        <f t="shared" si="281"/>
        <v>10151446.359999996</v>
      </c>
      <c r="I186" s="188">
        <f t="shared" si="281"/>
        <v>6</v>
      </c>
      <c r="J186" s="216">
        <f t="shared" si="281"/>
        <v>18670.240000000002</v>
      </c>
      <c r="K186" s="188">
        <f t="shared" si="281"/>
        <v>0</v>
      </c>
      <c r="L186" s="216">
        <f t="shared" si="281"/>
        <v>0</v>
      </c>
      <c r="M186" s="188">
        <f t="shared" si="281"/>
        <v>2</v>
      </c>
      <c r="N186" s="216">
        <f t="shared" si="281"/>
        <v>7995.49</v>
      </c>
      <c r="O186" s="188">
        <f t="shared" si="281"/>
        <v>0</v>
      </c>
      <c r="P186" s="216">
        <f t="shared" si="281"/>
        <v>0</v>
      </c>
      <c r="Q186" s="188">
        <f t="shared" si="281"/>
        <v>3</v>
      </c>
      <c r="R186" s="216">
        <f t="shared" si="281"/>
        <v>12500</v>
      </c>
      <c r="S186" s="188">
        <f t="shared" si="281"/>
        <v>167</v>
      </c>
      <c r="T186" s="216">
        <f t="shared" si="281"/>
        <v>21620227.289999999</v>
      </c>
      <c r="U186" s="188">
        <f t="shared" si="281"/>
        <v>21</v>
      </c>
      <c r="V186" s="216">
        <f t="shared" si="281"/>
        <v>51148.5</v>
      </c>
      <c r="W186" s="188">
        <f t="shared" si="281"/>
        <v>165</v>
      </c>
      <c r="X186" s="216">
        <f t="shared" si="281"/>
        <v>21132611.949999999</v>
      </c>
      <c r="Y186" s="188">
        <f t="shared" si="281"/>
        <v>15</v>
      </c>
      <c r="Z186" s="216">
        <f t="shared" si="281"/>
        <v>27002.75</v>
      </c>
      <c r="AA186" s="188">
        <f t="shared" si="281"/>
        <v>164</v>
      </c>
      <c r="AB186" s="216">
        <f t="shared" si="281"/>
        <v>20861152.459999993</v>
      </c>
      <c r="AC186" s="188">
        <f t="shared" si="281"/>
        <v>16</v>
      </c>
      <c r="AD186" s="216">
        <f t="shared" si="281"/>
        <v>37079.33</v>
      </c>
      <c r="AE186" s="188">
        <f t="shared" si="281"/>
        <v>203</v>
      </c>
      <c r="AF186" s="216">
        <f t="shared" si="281"/>
        <v>23932520.739999991</v>
      </c>
      <c r="AG186" s="188">
        <f t="shared" si="281"/>
        <v>13</v>
      </c>
      <c r="AH186" s="216">
        <f t="shared" si="281"/>
        <v>20633.61</v>
      </c>
      <c r="AI186" s="188">
        <f t="shared" si="281"/>
        <v>192</v>
      </c>
      <c r="AJ186" s="216">
        <f t="shared" si="281"/>
        <v>22490512.029999997</v>
      </c>
      <c r="AK186" s="188">
        <f t="shared" si="281"/>
        <v>8</v>
      </c>
      <c r="AL186" s="216">
        <f t="shared" si="281"/>
        <v>17874.900000000001</v>
      </c>
      <c r="AM186" s="188">
        <f t="shared" si="281"/>
        <v>191</v>
      </c>
      <c r="AN186" s="216">
        <f t="shared" si="281"/>
        <v>22139840.510000002</v>
      </c>
      <c r="AO186" s="188">
        <f t="shared" si="281"/>
        <v>8</v>
      </c>
      <c r="AP186" s="216">
        <f t="shared" si="281"/>
        <v>11817.27</v>
      </c>
      <c r="AQ186" s="188">
        <f t="shared" si="281"/>
        <v>190</v>
      </c>
      <c r="AR186" s="216">
        <f t="shared" si="281"/>
        <v>21994185.899999999</v>
      </c>
      <c r="AS186" s="188">
        <f t="shared" si="281"/>
        <v>9</v>
      </c>
      <c r="AT186" s="216">
        <f t="shared" si="281"/>
        <v>31744.18</v>
      </c>
      <c r="AU186" s="188">
        <f t="shared" si="281"/>
        <v>221</v>
      </c>
      <c r="AV186" s="216">
        <f t="shared" si="281"/>
        <v>23776062.300000001</v>
      </c>
      <c r="AW186" s="188">
        <f t="shared" si="281"/>
        <v>11</v>
      </c>
      <c r="AX186" s="216">
        <f t="shared" si="281"/>
        <v>20950.22</v>
      </c>
      <c r="AY186" s="188">
        <f t="shared" si="281"/>
        <v>274</v>
      </c>
      <c r="AZ186" s="216">
        <f t="shared" si="281"/>
        <v>27827893.920000006</v>
      </c>
      <c r="BA186" s="188">
        <f t="shared" si="281"/>
        <v>18</v>
      </c>
      <c r="BB186" s="216">
        <f t="shared" si="281"/>
        <v>73847.67</v>
      </c>
      <c r="BC186" s="188">
        <f t="shared" si="281"/>
        <v>273</v>
      </c>
      <c r="BD186" s="216">
        <f t="shared" si="281"/>
        <v>27719522.460000001</v>
      </c>
      <c r="BE186" s="188">
        <f t="shared" si="281"/>
        <v>19</v>
      </c>
      <c r="BF186" s="216">
        <f t="shared" si="281"/>
        <v>39623.51</v>
      </c>
      <c r="BG186" s="188">
        <f t="shared" si="281"/>
        <v>179</v>
      </c>
      <c r="BH186" s="216">
        <f t="shared" si="281"/>
        <v>15775060.649999999</v>
      </c>
      <c r="BI186" s="188">
        <f t="shared" si="281"/>
        <v>20</v>
      </c>
      <c r="BJ186" s="216">
        <f t="shared" si="281"/>
        <v>40283.31</v>
      </c>
      <c r="BK186" s="188">
        <f t="shared" si="281"/>
        <v>0</v>
      </c>
      <c r="BL186" s="216">
        <f t="shared" si="281"/>
        <v>0</v>
      </c>
      <c r="BM186" s="188">
        <f t="shared" si="281"/>
        <v>58</v>
      </c>
      <c r="BN186" s="216">
        <f t="shared" si="281"/>
        <v>48579.599999999991</v>
      </c>
      <c r="BO186" s="188">
        <f t="shared" si="281"/>
        <v>0</v>
      </c>
      <c r="BP186" s="216">
        <f t="shared" ref="BP186:EA186" si="282">+BP178+BP179+BP180+BP183</f>
        <v>0</v>
      </c>
      <c r="BQ186" s="188">
        <f t="shared" si="282"/>
        <v>28</v>
      </c>
      <c r="BR186" s="216">
        <f t="shared" si="282"/>
        <v>4956.62</v>
      </c>
      <c r="BS186" s="188">
        <f t="shared" si="282"/>
        <v>114</v>
      </c>
      <c r="BT186" s="216">
        <f t="shared" si="282"/>
        <v>7964067.9800000004</v>
      </c>
      <c r="BU186" s="188">
        <f t="shared" si="282"/>
        <v>12</v>
      </c>
      <c r="BV186" s="216">
        <f t="shared" si="282"/>
        <v>10134.08</v>
      </c>
      <c r="BW186" s="188">
        <f t="shared" si="282"/>
        <v>0</v>
      </c>
      <c r="BX186" s="216">
        <f t="shared" si="282"/>
        <v>0</v>
      </c>
      <c r="BY186" s="188">
        <f t="shared" si="282"/>
        <v>3</v>
      </c>
      <c r="BZ186" s="216">
        <f t="shared" si="282"/>
        <v>1059.5</v>
      </c>
      <c r="CA186" s="188">
        <f t="shared" si="282"/>
        <v>89</v>
      </c>
      <c r="CB186" s="216">
        <f t="shared" si="282"/>
        <v>7058124.2999999998</v>
      </c>
      <c r="CC186" s="188">
        <f t="shared" si="282"/>
        <v>2</v>
      </c>
      <c r="CD186" s="216">
        <f t="shared" si="282"/>
        <v>889.51</v>
      </c>
      <c r="CE186" s="188">
        <f t="shared" si="282"/>
        <v>148</v>
      </c>
      <c r="CF186" s="216">
        <f t="shared" si="282"/>
        <v>9709587.8399999999</v>
      </c>
      <c r="CG186" s="188">
        <f t="shared" si="282"/>
        <v>3</v>
      </c>
      <c r="CH186" s="216">
        <f t="shared" si="282"/>
        <v>1272.6500000000001</v>
      </c>
      <c r="CI186" s="188">
        <f t="shared" si="282"/>
        <v>147</v>
      </c>
      <c r="CJ186" s="216">
        <f t="shared" si="282"/>
        <v>9681869.3300000001</v>
      </c>
      <c r="CK186" s="188">
        <f t="shared" si="282"/>
        <v>16</v>
      </c>
      <c r="CL186" s="216">
        <f t="shared" si="282"/>
        <v>47233.91</v>
      </c>
      <c r="CM186" s="188">
        <f t="shared" si="282"/>
        <v>85</v>
      </c>
      <c r="CN186" s="216">
        <f t="shared" si="282"/>
        <v>5707644.7800000003</v>
      </c>
      <c r="CO186" s="188">
        <f t="shared" si="282"/>
        <v>4</v>
      </c>
      <c r="CP186" s="216">
        <f t="shared" si="282"/>
        <v>14237.91</v>
      </c>
      <c r="CQ186" s="188">
        <f t="shared" si="282"/>
        <v>83</v>
      </c>
      <c r="CR186" s="216">
        <f t="shared" si="282"/>
        <v>5593650.0800000001</v>
      </c>
      <c r="CS186" s="188">
        <f t="shared" si="282"/>
        <v>4</v>
      </c>
      <c r="CT186" s="216">
        <f t="shared" si="282"/>
        <v>38652.47</v>
      </c>
      <c r="CU186" s="188">
        <f t="shared" si="282"/>
        <v>82</v>
      </c>
      <c r="CV186" s="216">
        <f t="shared" si="282"/>
        <v>5444335.4199999999</v>
      </c>
      <c r="CW186" s="188">
        <f t="shared" si="282"/>
        <v>1</v>
      </c>
      <c r="CX186" s="216">
        <f t="shared" si="282"/>
        <v>201.36</v>
      </c>
      <c r="CY186" s="188">
        <f t="shared" si="282"/>
        <v>79</v>
      </c>
      <c r="CZ186" s="216">
        <f t="shared" si="282"/>
        <v>5449565.6600000001</v>
      </c>
      <c r="DA186" s="188">
        <f t="shared" si="282"/>
        <v>4</v>
      </c>
      <c r="DB186" s="216">
        <f t="shared" si="282"/>
        <v>15464.4</v>
      </c>
      <c r="DC186" s="188">
        <f t="shared" si="282"/>
        <v>110</v>
      </c>
      <c r="DD186" s="216">
        <f t="shared" si="282"/>
        <v>7699893.8800000008</v>
      </c>
      <c r="DE186" s="188">
        <f t="shared" si="282"/>
        <v>14</v>
      </c>
      <c r="DF186" s="216">
        <f t="shared" si="282"/>
        <v>14456.940000000002</v>
      </c>
      <c r="DG186" s="188">
        <f t="shared" si="282"/>
        <v>111</v>
      </c>
      <c r="DH186" s="216">
        <f t="shared" si="282"/>
        <v>7767326.0200000014</v>
      </c>
      <c r="DI186" s="188">
        <f t="shared" si="282"/>
        <v>6</v>
      </c>
      <c r="DJ186" s="216">
        <f t="shared" si="282"/>
        <v>12258.62</v>
      </c>
      <c r="DK186" s="188">
        <f t="shared" si="282"/>
        <v>112</v>
      </c>
      <c r="DL186" s="216">
        <f t="shared" si="282"/>
        <v>7792821.540000001</v>
      </c>
      <c r="DM186" s="188">
        <f t="shared" si="282"/>
        <v>7</v>
      </c>
      <c r="DN186" s="216">
        <f t="shared" si="282"/>
        <v>13930.11</v>
      </c>
      <c r="DO186" s="188">
        <f t="shared" si="282"/>
        <v>112</v>
      </c>
      <c r="DP186" s="216">
        <f t="shared" si="282"/>
        <v>7767891.4300000006</v>
      </c>
      <c r="DQ186" s="188">
        <f t="shared" si="282"/>
        <v>3</v>
      </c>
      <c r="DR186" s="216">
        <f t="shared" si="282"/>
        <v>8697.73</v>
      </c>
      <c r="DS186" s="188">
        <f t="shared" si="282"/>
        <v>53</v>
      </c>
      <c r="DT186" s="216">
        <f t="shared" si="282"/>
        <v>3562261.7699999996</v>
      </c>
      <c r="DU186" s="188">
        <f t="shared" si="282"/>
        <v>2</v>
      </c>
      <c r="DV186" s="216">
        <f t="shared" si="282"/>
        <v>25662.57</v>
      </c>
      <c r="DW186" s="188">
        <f t="shared" si="282"/>
        <v>52</v>
      </c>
      <c r="DX186" s="216">
        <f t="shared" si="282"/>
        <v>3555875.8599999994</v>
      </c>
      <c r="DY186" s="188">
        <f t="shared" si="282"/>
        <v>0</v>
      </c>
      <c r="DZ186" s="216">
        <f t="shared" si="282"/>
        <v>0</v>
      </c>
      <c r="EA186" s="188">
        <f t="shared" si="282"/>
        <v>52</v>
      </c>
      <c r="EB186" s="216">
        <f t="shared" ref="EB186:EP186" si="283">+EB178+EB179+EB180+EB183</f>
        <v>3555875.8599999994</v>
      </c>
      <c r="EC186" s="188">
        <f t="shared" si="283"/>
        <v>0</v>
      </c>
      <c r="ED186" s="216">
        <f t="shared" si="283"/>
        <v>0</v>
      </c>
      <c r="EE186" s="188">
        <f t="shared" si="283"/>
        <v>52</v>
      </c>
      <c r="EF186" s="397">
        <f t="shared" si="283"/>
        <v>3555875.8599999994</v>
      </c>
      <c r="EG186" s="188">
        <f t="shared" si="283"/>
        <v>0</v>
      </c>
      <c r="EH186" s="397">
        <f t="shared" si="283"/>
        <v>0</v>
      </c>
      <c r="EI186" s="188">
        <f t="shared" si="283"/>
        <v>52</v>
      </c>
      <c r="EJ186" s="216">
        <f t="shared" si="283"/>
        <v>3555875.8599999994</v>
      </c>
      <c r="EK186" s="188">
        <f t="shared" si="283"/>
        <v>0</v>
      </c>
      <c r="EL186" s="216">
        <f t="shared" si="283"/>
        <v>0</v>
      </c>
      <c r="EM186" s="188">
        <f t="shared" si="283"/>
        <v>52</v>
      </c>
      <c r="EN186" s="216">
        <f t="shared" si="283"/>
        <v>3555875.8599999994</v>
      </c>
      <c r="EO186" s="188">
        <f t="shared" si="283"/>
        <v>0</v>
      </c>
      <c r="EP186" s="216">
        <f t="shared" si="283"/>
        <v>0</v>
      </c>
      <c r="EQ186" s="188">
        <v>52</v>
      </c>
      <c r="ER186" s="216">
        <v>3555875.8599999994</v>
      </c>
      <c r="ES186" s="188">
        <v>0</v>
      </c>
      <c r="ET186" s="216">
        <v>0</v>
      </c>
      <c r="EU186" s="188">
        <v>52</v>
      </c>
      <c r="EV186" s="216">
        <v>3555875.8599999994</v>
      </c>
      <c r="EW186" s="188">
        <v>0</v>
      </c>
      <c r="EX186" s="216">
        <v>0</v>
      </c>
      <c r="EZ186" s="188">
        <f>SUM(EZ178,EZ179,EZ180,EZ183)</f>
        <v>137.83333333333334</v>
      </c>
      <c r="FA186" s="216">
        <f>SUM(FA178,FA179,FA180,FA183)</f>
        <v>16500574.364999995</v>
      </c>
      <c r="FB186" s="188">
        <f>SUM(FB178,FB179,FB180,FB183)</f>
        <v>114</v>
      </c>
      <c r="FC186" s="216">
        <f>SUM(FC178,FC179,FC180,FC183)</f>
        <v>260920.11</v>
      </c>
      <c r="FE186" s="188">
        <f>SUM(FE178,FE179,FE180,FE183)</f>
        <v>116</v>
      </c>
      <c r="FF186" s="216">
        <f>SUM(FF178,FF179,FF180,FF183)</f>
        <v>9753118.4450000003</v>
      </c>
      <c r="FG186" s="188">
        <f>SUM(FG178,FG179,FG180,FG183)</f>
        <v>187</v>
      </c>
      <c r="FH186" s="216">
        <f>SUM(FH178,FH179,FH180,FH183)</f>
        <v>320770.73999999993</v>
      </c>
      <c r="FJ186" s="188">
        <f>SUM(FJ178,FJ179,FJ180,FJ183)</f>
        <v>91.9</v>
      </c>
      <c r="FK186" s="216">
        <f>SUM(FK178,FK179,FK180,FK183)</f>
        <v>6326347.5019999994</v>
      </c>
      <c r="FL186" s="188">
        <f>SUM(FL178,FL179,FL180,FL183)</f>
        <v>37</v>
      </c>
      <c r="FM186" s="216">
        <f>SUM(FM178,FM179,FM180,FM183)</f>
        <v>90671.73000000001</v>
      </c>
    </row>
    <row r="187" spans="1:169" ht="15" outlineLevel="1" x14ac:dyDescent="0.25">
      <c r="A187" s="67" t="s">
        <v>92</v>
      </c>
      <c r="B187" s="67" t="s">
        <v>50</v>
      </c>
      <c r="C187" s="186">
        <v>1332</v>
      </c>
      <c r="D187" s="212">
        <v>4371185.6000000024</v>
      </c>
      <c r="E187" s="186">
        <v>1426</v>
      </c>
      <c r="F187" s="213">
        <v>765366.94000000006</v>
      </c>
      <c r="G187" s="186">
        <v>1444</v>
      </c>
      <c r="H187" s="212">
        <v>5203515.910000002</v>
      </c>
      <c r="I187" s="186">
        <v>493</v>
      </c>
      <c r="J187" s="213">
        <v>348409.81</v>
      </c>
      <c r="K187" s="186">
        <v>2450</v>
      </c>
      <c r="L187" s="212">
        <v>10120129.179999998</v>
      </c>
      <c r="M187" s="186">
        <v>41</v>
      </c>
      <c r="N187" s="213">
        <v>54523.219999999994</v>
      </c>
      <c r="O187" s="186">
        <v>3563</v>
      </c>
      <c r="P187" s="212">
        <v>13621170.93</v>
      </c>
      <c r="Q187" s="186">
        <v>53</v>
      </c>
      <c r="R187" s="213">
        <v>64029.719999999994</v>
      </c>
      <c r="S187" s="186">
        <v>3548</v>
      </c>
      <c r="T187" s="212">
        <v>13458561.739999998</v>
      </c>
      <c r="U187" s="186">
        <v>61</v>
      </c>
      <c r="V187" s="213">
        <v>97769.51</v>
      </c>
      <c r="W187" s="186">
        <v>3655</v>
      </c>
      <c r="X187" s="212">
        <v>13597552.93999999</v>
      </c>
      <c r="Y187" s="186">
        <v>74</v>
      </c>
      <c r="Z187" s="213">
        <v>102401.7</v>
      </c>
      <c r="AA187" s="186">
        <v>1620</v>
      </c>
      <c r="AB187" s="212">
        <v>6086910.4800000014</v>
      </c>
      <c r="AC187" s="186">
        <v>44</v>
      </c>
      <c r="AD187" s="213">
        <v>47143.53</v>
      </c>
      <c r="AE187" s="186">
        <v>1914</v>
      </c>
      <c r="AF187" s="212">
        <v>7353405.9599999981</v>
      </c>
      <c r="AG187" s="186">
        <v>48</v>
      </c>
      <c r="AH187" s="213">
        <v>62570.49</v>
      </c>
      <c r="AI187" s="186">
        <v>1595</v>
      </c>
      <c r="AJ187" s="212">
        <v>6130689.4599999925</v>
      </c>
      <c r="AK187" s="186">
        <v>47</v>
      </c>
      <c r="AL187" s="213">
        <v>67196</v>
      </c>
      <c r="AM187" s="186">
        <v>1778</v>
      </c>
      <c r="AN187" s="212">
        <v>6679350.0599999987</v>
      </c>
      <c r="AO187" s="186">
        <v>45</v>
      </c>
      <c r="AP187" s="213">
        <v>56679.29</v>
      </c>
      <c r="AQ187" s="186">
        <v>1520</v>
      </c>
      <c r="AR187" s="212">
        <v>5749217.6699999999</v>
      </c>
      <c r="AS187" s="186">
        <v>30</v>
      </c>
      <c r="AT187" s="213">
        <v>48697.9</v>
      </c>
      <c r="AU187" s="186">
        <v>1562</v>
      </c>
      <c r="AV187" s="212">
        <v>5988037.8900000015</v>
      </c>
      <c r="AW187" s="186">
        <v>43</v>
      </c>
      <c r="AX187" s="213">
        <v>66390.259999999995</v>
      </c>
      <c r="AY187" s="186">
        <v>1557</v>
      </c>
      <c r="AZ187" s="212">
        <v>5811385.0499999989</v>
      </c>
      <c r="BA187" s="186">
        <v>26</v>
      </c>
      <c r="BB187" s="213">
        <v>41698.300000000003</v>
      </c>
      <c r="BC187" s="186">
        <v>1659</v>
      </c>
      <c r="BD187" s="212">
        <v>6100641.2199999979</v>
      </c>
      <c r="BE187" s="186">
        <v>432</v>
      </c>
      <c r="BF187" s="213">
        <v>259140.01000000004</v>
      </c>
      <c r="BG187" s="186">
        <v>2159</v>
      </c>
      <c r="BH187" s="212">
        <v>8261667.2499999916</v>
      </c>
      <c r="BI187" s="186">
        <v>578</v>
      </c>
      <c r="BJ187" s="213">
        <v>383052.16999999993</v>
      </c>
      <c r="BK187" s="186">
        <v>3917</v>
      </c>
      <c r="BL187" s="212">
        <v>13116021.669999985</v>
      </c>
      <c r="BM187" s="186">
        <v>580</v>
      </c>
      <c r="BN187" s="213">
        <v>424478.65</v>
      </c>
      <c r="BO187" s="186">
        <v>4066</v>
      </c>
      <c r="BP187" s="212">
        <v>13772277.749999978</v>
      </c>
      <c r="BQ187" s="186">
        <v>730</v>
      </c>
      <c r="BR187" s="213">
        <v>482992.07999999996</v>
      </c>
      <c r="BS187" s="186">
        <v>3998</v>
      </c>
      <c r="BT187" s="212">
        <v>13933172.899999982</v>
      </c>
      <c r="BU187" s="186">
        <v>439</v>
      </c>
      <c r="BV187" s="213">
        <v>391178.13999999996</v>
      </c>
      <c r="BW187" s="186">
        <v>3064</v>
      </c>
      <c r="BX187" s="212">
        <v>11547087.030000024</v>
      </c>
      <c r="BY187" s="186">
        <v>594</v>
      </c>
      <c r="BZ187" s="213">
        <v>366042.93</v>
      </c>
      <c r="CA187" s="186">
        <v>5406</v>
      </c>
      <c r="CB187" s="212">
        <v>17730905.010000035</v>
      </c>
      <c r="CC187" s="186">
        <v>840</v>
      </c>
      <c r="CD187" s="213">
        <v>619190.04999999993</v>
      </c>
      <c r="CE187" s="186">
        <v>4835</v>
      </c>
      <c r="CF187" s="212">
        <v>15382159.090000045</v>
      </c>
      <c r="CG187" s="186">
        <v>656</v>
      </c>
      <c r="CH187" s="213">
        <v>449612.87</v>
      </c>
      <c r="CI187" s="186">
        <v>1893</v>
      </c>
      <c r="CJ187" s="212">
        <v>7084744.7700000089</v>
      </c>
      <c r="CK187" s="186">
        <v>518</v>
      </c>
      <c r="CL187" s="213">
        <v>372475.56</v>
      </c>
      <c r="CM187" s="186">
        <v>3650</v>
      </c>
      <c r="CN187" s="212">
        <v>12561177.540000048</v>
      </c>
      <c r="CO187" s="186">
        <v>359</v>
      </c>
      <c r="CP187" s="213">
        <v>249406.69000000003</v>
      </c>
      <c r="CQ187" s="186">
        <v>3412</v>
      </c>
      <c r="CR187" s="212">
        <v>11646985.819999984</v>
      </c>
      <c r="CS187" s="186">
        <v>467</v>
      </c>
      <c r="CT187" s="213">
        <v>276342.51</v>
      </c>
      <c r="CU187" s="186">
        <v>3261</v>
      </c>
      <c r="CV187" s="212">
        <v>10583148.619999999</v>
      </c>
      <c r="CW187" s="186">
        <v>421</v>
      </c>
      <c r="CX187" s="213">
        <v>229442.37</v>
      </c>
      <c r="CY187" s="186"/>
      <c r="CZ187" s="212"/>
      <c r="DA187" s="186"/>
      <c r="DB187" s="213"/>
      <c r="DC187" s="186">
        <v>1</v>
      </c>
      <c r="DD187" s="212">
        <v>2241.37</v>
      </c>
      <c r="DE187" s="186"/>
      <c r="DF187" s="213"/>
      <c r="DG187" s="186">
        <v>6</v>
      </c>
      <c r="DH187" s="212">
        <v>24512.880000000001</v>
      </c>
      <c r="DI187" s="186"/>
      <c r="DJ187" s="213"/>
      <c r="DK187" s="186">
        <v>15</v>
      </c>
      <c r="DL187" s="212">
        <v>44197.310000000005</v>
      </c>
      <c r="DM187" s="186"/>
      <c r="DN187" s="213"/>
      <c r="DO187" s="186"/>
      <c r="DP187" s="212"/>
      <c r="DQ187" s="186"/>
      <c r="DR187" s="213"/>
      <c r="DS187" s="186">
        <v>8</v>
      </c>
      <c r="DT187" s="212">
        <v>31683.91</v>
      </c>
      <c r="DU187" s="186"/>
      <c r="DV187" s="213"/>
      <c r="DW187" s="186">
        <v>8</v>
      </c>
      <c r="DX187" s="212">
        <v>31683.91</v>
      </c>
      <c r="DY187" s="186"/>
      <c r="DZ187" s="213"/>
      <c r="EA187" s="186">
        <v>8</v>
      </c>
      <c r="EB187" s="212">
        <v>31683.91</v>
      </c>
      <c r="EC187" s="186"/>
      <c r="ED187" s="213"/>
      <c r="EE187" s="186"/>
      <c r="EF187" s="212"/>
      <c r="EG187" s="186"/>
      <c r="EH187" s="213"/>
      <c r="EI187" s="186">
        <v>8</v>
      </c>
      <c r="EJ187" s="212">
        <v>31683.91</v>
      </c>
      <c r="EK187" s="186">
        <v>1</v>
      </c>
      <c r="EL187" s="213">
        <v>1990</v>
      </c>
      <c r="EM187" s="420">
        <v>8</v>
      </c>
      <c r="EN187" s="421">
        <v>31683.91</v>
      </c>
      <c r="EO187" s="420"/>
      <c r="EP187" s="422"/>
      <c r="EQ187" s="420">
        <v>8</v>
      </c>
      <c r="ER187" s="421">
        <v>31683.91</v>
      </c>
      <c r="ES187" s="420">
        <v>3</v>
      </c>
      <c r="ET187" s="422">
        <v>5628</v>
      </c>
      <c r="EU187" s="420">
        <v>8</v>
      </c>
      <c r="EV187" s="421">
        <v>31683.91</v>
      </c>
      <c r="EW187" s="420">
        <v>1</v>
      </c>
      <c r="EX187" s="422">
        <v>3933</v>
      </c>
      <c r="EZ187" s="186">
        <f>SUM(C187,G187,K187,O187,S187,W187,AA187,AE187,AI187,AM187,AQ187,AU187)/12</f>
        <v>2165.0833333333335</v>
      </c>
      <c r="FA187" s="212">
        <f>SUM(D187,H187,L187,P187,T187,X187,AB187,AF187,AJ187,AN187,AR187,AV187)/12</f>
        <v>8196643.9849999994</v>
      </c>
      <c r="FB187" s="186">
        <f>SUM(E187,I187,M187,Q187,U187,Y187,AC187,AG187,AK187,AO187,AS187,AW187)</f>
        <v>2405</v>
      </c>
      <c r="FC187" s="213">
        <f>SUM(F187,J187,N187,R187,V187,Z187,AD187,AH187,AL187,AP187,AT187,AX187)</f>
        <v>1781178.3699999999</v>
      </c>
      <c r="FE187" s="186">
        <f>SUM(AY187,BC187,BG187,BK187,BO187,BS187,BW187,CA187,CE187,CI187,CM187,CQ187)/12</f>
        <v>3301.3333333333335</v>
      </c>
      <c r="FF187" s="212">
        <f>SUM(AZ187,BD187,BH187,BL187,BP187,BT187,BX187,CB187,CF187,CJ187,CN187,CR187)/12</f>
        <v>11412352.091666674</v>
      </c>
      <c r="FG187" s="186">
        <f>SUM(BA187,BE187,BI187,BM187,BQ187,BU187,BY187,CC187,CG187,CK187,CO187,CS187)</f>
        <v>6219</v>
      </c>
      <c r="FH187" s="213">
        <f>SUM(BB187,BF187,BJ187,BN187,BR187,BV187,BZ187,CD187,CH187,CL187,CP187,CT187)</f>
        <v>4315609.96</v>
      </c>
      <c r="FJ187" s="186">
        <f t="shared" ref="FJ187:FJ194" si="284">SUM(CU187,CY187,DC187,DG187,DK187,DO187,DS187,DW187,EA187,EE187,EI187,EM187)/10</f>
        <v>332.3</v>
      </c>
      <c r="FK187" s="212">
        <f t="shared" ref="FK187:FK194" si="285">SUM(CV187,CZ187,DD187,DH187,DL187,DP187,DT187,DX187,EB187,EF187,EJ187,EN187)/10</f>
        <v>1081251.973</v>
      </c>
      <c r="FL187" s="186">
        <f>SUM(CW187,DA187,DE187,DI187,DM187,DQ187,DU187,DY187,EC187,EG187,EK187,EO187)</f>
        <v>422</v>
      </c>
      <c r="FM187" s="213">
        <f>SUM(CX187,DB187,DF187,DJ187,DN187,DR187,DV187,DZ187,ED187,EH187,EL187,EP187)</f>
        <v>231432.37</v>
      </c>
    </row>
    <row r="188" spans="1:169" ht="15" outlineLevel="1" x14ac:dyDescent="0.25">
      <c r="B188" s="67" t="s">
        <v>51</v>
      </c>
      <c r="C188" s="186">
        <v>18201</v>
      </c>
      <c r="D188" s="212">
        <v>126802075.85000016</v>
      </c>
      <c r="E188" s="186">
        <v>6</v>
      </c>
      <c r="F188" s="213">
        <v>10631.48</v>
      </c>
      <c r="G188" s="186">
        <v>47753</v>
      </c>
      <c r="H188" s="212">
        <v>346690574.25999945</v>
      </c>
      <c r="I188" s="186">
        <v>69</v>
      </c>
      <c r="J188" s="213">
        <v>98587.010000000009</v>
      </c>
      <c r="K188" s="186">
        <v>47622</v>
      </c>
      <c r="L188" s="212">
        <v>345851905.18000048</v>
      </c>
      <c r="M188" s="186">
        <v>80</v>
      </c>
      <c r="N188" s="213">
        <v>131264.9</v>
      </c>
      <c r="O188" s="186">
        <v>47608</v>
      </c>
      <c r="P188" s="212">
        <v>345685895.47000051</v>
      </c>
      <c r="Q188" s="186">
        <v>44</v>
      </c>
      <c r="R188" s="213">
        <v>64172.310000000005</v>
      </c>
      <c r="S188" s="186">
        <v>75640</v>
      </c>
      <c r="T188" s="212">
        <v>548651764.2099967</v>
      </c>
      <c r="U188" s="186">
        <v>29</v>
      </c>
      <c r="V188" s="213">
        <v>35403</v>
      </c>
      <c r="W188" s="186">
        <v>75637</v>
      </c>
      <c r="X188" s="212">
        <v>548617863.97999668</v>
      </c>
      <c r="Y188" s="186">
        <v>23</v>
      </c>
      <c r="Z188" s="213">
        <v>34505.990000000005</v>
      </c>
      <c r="AA188" s="186">
        <v>72766</v>
      </c>
      <c r="AB188" s="212">
        <v>532852855.18999672</v>
      </c>
      <c r="AC188" s="186">
        <v>27</v>
      </c>
      <c r="AD188" s="213">
        <v>52607.15</v>
      </c>
      <c r="AE188" s="186">
        <v>72881</v>
      </c>
      <c r="AF188" s="212">
        <v>533471821.41999662</v>
      </c>
      <c r="AG188" s="186">
        <v>19</v>
      </c>
      <c r="AH188" s="213">
        <v>33941</v>
      </c>
      <c r="AI188" s="186">
        <v>46300</v>
      </c>
      <c r="AJ188" s="212">
        <v>340065954.61999762</v>
      </c>
      <c r="AK188" s="186">
        <v>11</v>
      </c>
      <c r="AL188" s="213">
        <v>16836</v>
      </c>
      <c r="AM188" s="186">
        <v>46292</v>
      </c>
      <c r="AN188" s="212">
        <v>340027190.92999768</v>
      </c>
      <c r="AO188" s="186">
        <v>17</v>
      </c>
      <c r="AP188" s="213">
        <v>20223</v>
      </c>
      <c r="AQ188" s="186">
        <v>46292</v>
      </c>
      <c r="AR188" s="212">
        <v>340026444.95000082</v>
      </c>
      <c r="AS188" s="186">
        <v>12</v>
      </c>
      <c r="AT188" s="213">
        <v>19707</v>
      </c>
      <c r="AU188" s="186">
        <v>46292</v>
      </c>
      <c r="AV188" s="212">
        <v>340007168.94999766</v>
      </c>
      <c r="AW188" s="186">
        <v>6</v>
      </c>
      <c r="AX188" s="213">
        <v>6153</v>
      </c>
      <c r="AY188" s="186">
        <v>46157</v>
      </c>
      <c r="AZ188" s="212">
        <v>303371956.34999949</v>
      </c>
      <c r="BA188" s="186">
        <v>16</v>
      </c>
      <c r="BB188" s="213">
        <v>14817</v>
      </c>
      <c r="BC188" s="186">
        <v>48161</v>
      </c>
      <c r="BD188" s="212">
        <v>315034941.11999953</v>
      </c>
      <c r="BE188" s="186">
        <v>25</v>
      </c>
      <c r="BF188" s="213">
        <v>23106</v>
      </c>
      <c r="BG188" s="186">
        <v>54980</v>
      </c>
      <c r="BH188" s="212">
        <v>387810812.36999619</v>
      </c>
      <c r="BI188" s="186">
        <v>18</v>
      </c>
      <c r="BJ188" s="213">
        <v>18256</v>
      </c>
      <c r="BK188" s="186">
        <v>52974</v>
      </c>
      <c r="BL188" s="212">
        <v>367603786.409998</v>
      </c>
      <c r="BM188" s="186">
        <v>36</v>
      </c>
      <c r="BN188" s="213">
        <v>32282.39</v>
      </c>
      <c r="BO188" s="186">
        <v>54248</v>
      </c>
      <c r="BP188" s="212">
        <v>353771761.99999994</v>
      </c>
      <c r="BQ188" s="186">
        <v>15</v>
      </c>
      <c r="BR188" s="213">
        <v>18308</v>
      </c>
      <c r="BS188" s="186">
        <v>54148</v>
      </c>
      <c r="BT188" s="212">
        <v>353414338.35999864</v>
      </c>
      <c r="BU188" s="186">
        <v>18</v>
      </c>
      <c r="BV188" s="213">
        <v>19005</v>
      </c>
      <c r="BW188" s="186">
        <v>43482</v>
      </c>
      <c r="BX188" s="212">
        <v>296701858.30999911</v>
      </c>
      <c r="BY188" s="186">
        <v>5</v>
      </c>
      <c r="BZ188" s="213">
        <v>5639</v>
      </c>
      <c r="CA188" s="186">
        <v>52521</v>
      </c>
      <c r="CB188" s="212">
        <v>329800841.73000002</v>
      </c>
      <c r="CC188" s="186">
        <v>11</v>
      </c>
      <c r="CD188" s="213">
        <v>16094</v>
      </c>
      <c r="CE188" s="186">
        <v>47515</v>
      </c>
      <c r="CF188" s="212">
        <v>310082418.40000004</v>
      </c>
      <c r="CG188" s="186">
        <v>6</v>
      </c>
      <c r="CH188" s="213">
        <v>9581</v>
      </c>
      <c r="CI188" s="186">
        <v>47530</v>
      </c>
      <c r="CJ188" s="212">
        <v>310150571.5</v>
      </c>
      <c r="CK188" s="186">
        <v>2</v>
      </c>
      <c r="CL188" s="213">
        <v>2366</v>
      </c>
      <c r="CM188" s="186">
        <v>47530</v>
      </c>
      <c r="CN188" s="212">
        <v>310153591.44999999</v>
      </c>
      <c r="CO188" s="186">
        <v>1</v>
      </c>
      <c r="CP188" s="213">
        <v>1600</v>
      </c>
      <c r="CQ188" s="186">
        <v>47529</v>
      </c>
      <c r="CR188" s="212">
        <v>310147948.29000032</v>
      </c>
      <c r="CS188" s="186"/>
      <c r="CT188" s="213"/>
      <c r="CU188" s="186">
        <v>638</v>
      </c>
      <c r="CV188" s="212">
        <v>2784332.88</v>
      </c>
      <c r="CW188" s="186">
        <v>2</v>
      </c>
      <c r="CX188" s="213">
        <v>3901.88</v>
      </c>
      <c r="CY188" s="186"/>
      <c r="CZ188" s="212"/>
      <c r="DA188" s="186"/>
      <c r="DB188" s="213"/>
      <c r="DC188" s="186"/>
      <c r="DD188" s="212"/>
      <c r="DE188" s="186">
        <v>2</v>
      </c>
      <c r="DF188" s="213">
        <v>1913</v>
      </c>
      <c r="DG188" s="186">
        <v>78997</v>
      </c>
      <c r="DH188" s="212">
        <v>535551823.26999873</v>
      </c>
      <c r="DI188" s="186"/>
      <c r="DJ188" s="213"/>
      <c r="DK188" s="186">
        <v>78997</v>
      </c>
      <c r="DL188" s="212">
        <v>535551823.26999873</v>
      </c>
      <c r="DM188" s="186">
        <v>4</v>
      </c>
      <c r="DN188" s="213">
        <v>10124.23</v>
      </c>
      <c r="DO188" s="186">
        <v>98472</v>
      </c>
      <c r="DP188" s="212">
        <v>660991250.70000505</v>
      </c>
      <c r="DQ188" s="186">
        <v>6</v>
      </c>
      <c r="DR188" s="213">
        <v>13408.189999999999</v>
      </c>
      <c r="DS188" s="186">
        <v>98607</v>
      </c>
      <c r="DT188" s="212">
        <v>699222406.98999965</v>
      </c>
      <c r="DU188" s="186"/>
      <c r="DV188" s="213"/>
      <c r="DW188" s="186">
        <v>98620</v>
      </c>
      <c r="DX188" s="212">
        <v>699263455.53999949</v>
      </c>
      <c r="DY188" s="186"/>
      <c r="DZ188" s="213"/>
      <c r="EA188" s="186">
        <v>99047</v>
      </c>
      <c r="EB188" s="212">
        <v>684980019.11999989</v>
      </c>
      <c r="EC188" s="186">
        <v>2</v>
      </c>
      <c r="ED188" s="213">
        <v>2595.17</v>
      </c>
      <c r="EE188" s="186">
        <v>99040</v>
      </c>
      <c r="EF188" s="212">
        <v>684953732.85999978</v>
      </c>
      <c r="EG188" s="186"/>
      <c r="EH188" s="213"/>
      <c r="EI188" s="186">
        <v>99039</v>
      </c>
      <c r="EJ188" s="212">
        <v>684952259.23999977</v>
      </c>
      <c r="EK188" s="186">
        <v>1</v>
      </c>
      <c r="EL188" s="213">
        <v>3299.91</v>
      </c>
      <c r="EM188" s="420">
        <v>99036</v>
      </c>
      <c r="EN188" s="421">
        <v>684942674.16999435</v>
      </c>
      <c r="EO188" s="420"/>
      <c r="EP188" s="422"/>
      <c r="EQ188" s="420">
        <v>72214</v>
      </c>
      <c r="ER188" s="421">
        <v>432534782.65999568</v>
      </c>
      <c r="ES188" s="420"/>
      <c r="ET188" s="422"/>
      <c r="EU188" s="420">
        <v>72213</v>
      </c>
      <c r="EV188" s="421">
        <v>432525493.77999848</v>
      </c>
      <c r="EW188" s="420"/>
      <c r="EX188" s="422"/>
      <c r="EZ188" s="186">
        <f t="shared" ref="EZ188:FA194" si="286">SUM(C188,G188,K188,O188,S188,W188,AA188,AE188,AI188,AM188,AQ188,AU188)/12</f>
        <v>53607</v>
      </c>
      <c r="FA188" s="212">
        <f t="shared" si="286"/>
        <v>390729292.91749841</v>
      </c>
      <c r="FB188" s="186">
        <f t="shared" ref="FB188:FC194" si="287">SUM(E188,I188,M188,Q188,U188,Y188,AC188,AG188,AK188,AO188,AS188,AW188)</f>
        <v>343</v>
      </c>
      <c r="FC188" s="213">
        <f t="shared" si="287"/>
        <v>524031.84</v>
      </c>
      <c r="FE188" s="186">
        <f t="shared" ref="FE188:FF194" si="288">SUM(AY188,BC188,BG188,BK188,BO188,BS188,BW188,CA188,CE188,CI188,CM188,CQ188)/12</f>
        <v>49731.25</v>
      </c>
      <c r="FF188" s="212">
        <f t="shared" si="288"/>
        <v>329003735.52416593</v>
      </c>
      <c r="FG188" s="186">
        <f t="shared" ref="FG188:FH194" si="289">SUM(BA188,BE188,BI188,BM188,BQ188,BU188,BY188,CC188,CG188,CK188,CO188,CS188)</f>
        <v>153</v>
      </c>
      <c r="FH188" s="213">
        <f t="shared" si="289"/>
        <v>161054.39000000001</v>
      </c>
      <c r="FJ188" s="186">
        <f t="shared" si="284"/>
        <v>85049.3</v>
      </c>
      <c r="FK188" s="212">
        <f t="shared" si="285"/>
        <v>587319377.80399954</v>
      </c>
      <c r="FL188" s="186">
        <f t="shared" ref="FL188:FM194" si="290">SUM(CW188,DA188,DE188,DI188,DM188,DQ188,DU188,DY188,EC188,EG188,EK188,EO188)</f>
        <v>17</v>
      </c>
      <c r="FM188" s="213">
        <f t="shared" si="290"/>
        <v>35242.380000000005</v>
      </c>
    </row>
    <row r="189" spans="1:169" outlineLevel="1" x14ac:dyDescent="0.2">
      <c r="B189" s="179" t="s">
        <v>183</v>
      </c>
      <c r="C189" s="187">
        <v>1550</v>
      </c>
      <c r="D189" s="214">
        <v>84425658.13000001</v>
      </c>
      <c r="E189" s="187">
        <v>466</v>
      </c>
      <c r="F189" s="215">
        <v>479860.76</v>
      </c>
      <c r="G189" s="187">
        <v>1367</v>
      </c>
      <c r="H189" s="214">
        <v>78952496.209999993</v>
      </c>
      <c r="I189" s="187">
        <v>297</v>
      </c>
      <c r="J189" s="215">
        <v>320560.75</v>
      </c>
      <c r="K189" s="187">
        <v>1029</v>
      </c>
      <c r="L189" s="214">
        <v>58779085.38000001</v>
      </c>
      <c r="M189" s="187">
        <v>572</v>
      </c>
      <c r="N189" s="215">
        <v>627699.97</v>
      </c>
      <c r="O189" s="187">
        <v>1892</v>
      </c>
      <c r="P189" s="214">
        <v>92199741.890000015</v>
      </c>
      <c r="Q189" s="187">
        <v>490</v>
      </c>
      <c r="R189" s="215">
        <v>575212.58999999985</v>
      </c>
      <c r="S189" s="187">
        <v>2708</v>
      </c>
      <c r="T189" s="214">
        <v>154908407.01999998</v>
      </c>
      <c r="U189" s="187">
        <v>700</v>
      </c>
      <c r="V189" s="215">
        <v>1060486.9999999995</v>
      </c>
      <c r="W189" s="187">
        <v>1766</v>
      </c>
      <c r="X189" s="214">
        <v>118222500.82999998</v>
      </c>
      <c r="Y189" s="187">
        <v>237</v>
      </c>
      <c r="Z189" s="215">
        <v>282181.77</v>
      </c>
      <c r="AA189" s="187">
        <v>1136</v>
      </c>
      <c r="AB189" s="214">
        <v>71031952.330000028</v>
      </c>
      <c r="AC189" s="187">
        <v>342</v>
      </c>
      <c r="AD189" s="215">
        <v>424548.81999999995</v>
      </c>
      <c r="AE189" s="187">
        <v>967</v>
      </c>
      <c r="AF189" s="214">
        <v>58739993.019999996</v>
      </c>
      <c r="AG189" s="187">
        <v>298</v>
      </c>
      <c r="AH189" s="215">
        <v>428938.86</v>
      </c>
      <c r="AI189" s="187">
        <v>1609</v>
      </c>
      <c r="AJ189" s="214">
        <v>79153554.539999992</v>
      </c>
      <c r="AK189" s="187">
        <v>281</v>
      </c>
      <c r="AL189" s="215">
        <v>262691.55999999988</v>
      </c>
      <c r="AM189" s="187">
        <v>945</v>
      </c>
      <c r="AN189" s="214">
        <v>50009733.750000007</v>
      </c>
      <c r="AO189" s="187">
        <v>375</v>
      </c>
      <c r="AP189" s="215">
        <v>515036.2999999997</v>
      </c>
      <c r="AQ189" s="187">
        <v>355</v>
      </c>
      <c r="AR189" s="214">
        <v>24419099.300000001</v>
      </c>
      <c r="AS189" s="187">
        <v>214</v>
      </c>
      <c r="AT189" s="215">
        <v>284069.91999999993</v>
      </c>
      <c r="AU189" s="187">
        <v>301</v>
      </c>
      <c r="AV189" s="214">
        <v>20458790.420000002</v>
      </c>
      <c r="AW189" s="187">
        <v>139</v>
      </c>
      <c r="AX189" s="215">
        <v>165343.09999999998</v>
      </c>
      <c r="AY189" s="187">
        <v>996</v>
      </c>
      <c r="AZ189" s="214">
        <v>36690807.379999995</v>
      </c>
      <c r="BA189" s="187">
        <v>170</v>
      </c>
      <c r="BB189" s="215">
        <v>160299.22999999998</v>
      </c>
      <c r="BC189" s="187">
        <v>540</v>
      </c>
      <c r="BD189" s="214">
        <v>21701299.130000003</v>
      </c>
      <c r="BE189" s="187">
        <v>206</v>
      </c>
      <c r="BF189" s="215">
        <v>144792.97</v>
      </c>
      <c r="BG189" s="187">
        <v>398</v>
      </c>
      <c r="BH189" s="214">
        <v>19569294.180000003</v>
      </c>
      <c r="BI189" s="187">
        <v>147</v>
      </c>
      <c r="BJ189" s="215">
        <v>199306.69</v>
      </c>
      <c r="BK189" s="187">
        <v>317</v>
      </c>
      <c r="BL189" s="214">
        <v>16925164.600000001</v>
      </c>
      <c r="BM189" s="187">
        <v>100</v>
      </c>
      <c r="BN189" s="215">
        <v>112283.87000000001</v>
      </c>
      <c r="BO189" s="187">
        <v>785</v>
      </c>
      <c r="BP189" s="214">
        <v>36828393.460000001</v>
      </c>
      <c r="BQ189" s="187">
        <v>189</v>
      </c>
      <c r="BR189" s="215">
        <v>247615.84999999992</v>
      </c>
      <c r="BS189" s="187">
        <v>566</v>
      </c>
      <c r="BT189" s="214">
        <v>26668328.169999998</v>
      </c>
      <c r="BU189" s="187">
        <v>158</v>
      </c>
      <c r="BV189" s="215">
        <v>284241.02999999997</v>
      </c>
      <c r="BW189" s="187">
        <v>171</v>
      </c>
      <c r="BX189" s="214">
        <v>8799095.4900000002</v>
      </c>
      <c r="BY189" s="187">
        <v>57</v>
      </c>
      <c r="BZ189" s="215">
        <v>79428.58</v>
      </c>
      <c r="CA189" s="187">
        <v>111</v>
      </c>
      <c r="CB189" s="214">
        <v>5219651.1099999994</v>
      </c>
      <c r="CC189" s="187">
        <v>71</v>
      </c>
      <c r="CD189" s="215">
        <v>72757.88</v>
      </c>
      <c r="CE189" s="187">
        <v>242</v>
      </c>
      <c r="CF189" s="214">
        <v>6358586.0899999999</v>
      </c>
      <c r="CG189" s="187">
        <v>52</v>
      </c>
      <c r="CH189" s="215">
        <v>48854.76</v>
      </c>
      <c r="CI189" s="187">
        <v>135</v>
      </c>
      <c r="CJ189" s="214">
        <v>4433643.6400000006</v>
      </c>
      <c r="CK189" s="187">
        <v>57</v>
      </c>
      <c r="CL189" s="215">
        <v>57950.670000000013</v>
      </c>
      <c r="CM189" s="187">
        <v>123</v>
      </c>
      <c r="CN189" s="214">
        <v>3856139.2399999998</v>
      </c>
      <c r="CO189" s="187">
        <v>33</v>
      </c>
      <c r="CP189" s="215">
        <v>23191.410000000003</v>
      </c>
      <c r="CQ189" s="187">
        <v>73</v>
      </c>
      <c r="CR189" s="214">
        <v>1806473.7600000002</v>
      </c>
      <c r="CS189" s="187">
        <v>20</v>
      </c>
      <c r="CT189" s="215">
        <v>26636.28</v>
      </c>
      <c r="CU189" s="187">
        <v>148</v>
      </c>
      <c r="CV189" s="214">
        <v>8369993.0799999982</v>
      </c>
      <c r="CW189" s="187">
        <v>12</v>
      </c>
      <c r="CX189" s="215">
        <v>13974.560000000001</v>
      </c>
      <c r="CY189" s="187">
        <v>15</v>
      </c>
      <c r="CZ189" s="214">
        <v>1201172.8599999999</v>
      </c>
      <c r="DA189" s="187">
        <v>8</v>
      </c>
      <c r="DB189" s="215">
        <v>18003.420000000002</v>
      </c>
      <c r="DC189" s="187">
        <v>14</v>
      </c>
      <c r="DD189" s="214">
        <v>391559.97</v>
      </c>
      <c r="DE189" s="187">
        <v>8</v>
      </c>
      <c r="DF189" s="215">
        <v>12681.35</v>
      </c>
      <c r="DG189" s="187">
        <v>21</v>
      </c>
      <c r="DH189" s="214">
        <v>1731227.18</v>
      </c>
      <c r="DI189" s="187">
        <v>8</v>
      </c>
      <c r="DJ189" s="215">
        <v>12096.96</v>
      </c>
      <c r="DK189" s="187">
        <v>572</v>
      </c>
      <c r="DL189" s="214">
        <v>10999897.850000001</v>
      </c>
      <c r="DM189" s="187">
        <v>24</v>
      </c>
      <c r="DN189" s="215">
        <v>15177.550000000003</v>
      </c>
      <c r="DO189" s="187">
        <v>31</v>
      </c>
      <c r="DP189" s="214">
        <v>1424677.0899999999</v>
      </c>
      <c r="DQ189" s="187">
        <v>22</v>
      </c>
      <c r="DR189" s="215">
        <v>8801.090000000002</v>
      </c>
      <c r="DS189" s="187">
        <v>11</v>
      </c>
      <c r="DT189" s="214">
        <v>861995.55</v>
      </c>
      <c r="DU189" s="187">
        <v>8</v>
      </c>
      <c r="DV189" s="215">
        <v>3689.85</v>
      </c>
      <c r="DW189" s="187">
        <v>25</v>
      </c>
      <c r="DX189" s="214">
        <v>1856739.01</v>
      </c>
      <c r="DY189" s="187">
        <v>1</v>
      </c>
      <c r="DZ189" s="215">
        <v>150</v>
      </c>
      <c r="EA189" s="187">
        <v>14</v>
      </c>
      <c r="EB189" s="214">
        <v>894030.31</v>
      </c>
      <c r="EC189" s="187">
        <f>SUM(EC190:EC191)</f>
        <v>7</v>
      </c>
      <c r="ED189" s="187">
        <f>SUM(ED190:ED191)</f>
        <v>14651.509999999998</v>
      </c>
      <c r="EE189" s="187">
        <v>32</v>
      </c>
      <c r="EF189" s="214">
        <v>2017855.5000000002</v>
      </c>
      <c r="EG189" s="187">
        <v>5</v>
      </c>
      <c r="EH189" s="215">
        <v>16304.839999999998</v>
      </c>
      <c r="EI189" s="187">
        <v>24</v>
      </c>
      <c r="EJ189" s="214">
        <v>1095139.9900000002</v>
      </c>
      <c r="EK189" s="187">
        <v>12</v>
      </c>
      <c r="EL189" s="215">
        <v>20216.75</v>
      </c>
      <c r="EM189" s="187">
        <v>0</v>
      </c>
      <c r="EN189" s="214">
        <v>0</v>
      </c>
      <c r="EO189" s="187">
        <v>2</v>
      </c>
      <c r="EP189" s="215">
        <v>538.97</v>
      </c>
      <c r="EQ189" s="187">
        <v>1</v>
      </c>
      <c r="ER189" s="214">
        <v>30580.080000000002</v>
      </c>
      <c r="ES189" s="187">
        <v>0</v>
      </c>
      <c r="ET189" s="215">
        <v>0</v>
      </c>
      <c r="EU189" s="187">
        <v>214</v>
      </c>
      <c r="EV189" s="214">
        <v>7246439.3800000008</v>
      </c>
      <c r="EW189" s="187">
        <v>8</v>
      </c>
      <c r="EX189" s="215">
        <v>3946.55</v>
      </c>
      <c r="EZ189" s="187">
        <f t="shared" si="286"/>
        <v>1302.0833333333333</v>
      </c>
      <c r="FA189" s="214">
        <f t="shared" si="286"/>
        <v>74275084.401666656</v>
      </c>
      <c r="FB189" s="187">
        <f t="shared" si="287"/>
        <v>4411</v>
      </c>
      <c r="FC189" s="215">
        <f t="shared" si="287"/>
        <v>5426631.3999999985</v>
      </c>
      <c r="FE189" s="187">
        <f t="shared" si="288"/>
        <v>371.41666666666669</v>
      </c>
      <c r="FF189" s="214">
        <f t="shared" si="288"/>
        <v>15738073.020833334</v>
      </c>
      <c r="FG189" s="187">
        <f t="shared" si="289"/>
        <v>1260</v>
      </c>
      <c r="FH189" s="215">
        <f t="shared" si="289"/>
        <v>1457359.22</v>
      </c>
      <c r="FJ189" s="187">
        <f t="shared" si="284"/>
        <v>90.7</v>
      </c>
      <c r="FK189" s="214">
        <f t="shared" si="285"/>
        <v>3084428.8390000002</v>
      </c>
      <c r="FL189" s="187">
        <f t="shared" si="290"/>
        <v>117</v>
      </c>
      <c r="FM189" s="215">
        <f t="shared" si="290"/>
        <v>136286.85</v>
      </c>
    </row>
    <row r="190" spans="1:169" ht="15" outlineLevel="1" x14ac:dyDescent="0.25">
      <c r="B190" s="67" t="s">
        <v>184</v>
      </c>
      <c r="C190" s="186"/>
      <c r="D190" s="212"/>
      <c r="E190" s="186">
        <v>407</v>
      </c>
      <c r="F190" s="213">
        <v>235132.60000000003</v>
      </c>
      <c r="G190" s="186"/>
      <c r="H190" s="212"/>
      <c r="I190" s="186">
        <v>245</v>
      </c>
      <c r="J190" s="213">
        <v>213324.2</v>
      </c>
      <c r="K190" s="186"/>
      <c r="L190" s="212"/>
      <c r="M190" s="186">
        <v>520</v>
      </c>
      <c r="N190" s="213">
        <v>419957.43</v>
      </c>
      <c r="O190" s="186"/>
      <c r="P190" s="212"/>
      <c r="Q190" s="186">
        <v>431</v>
      </c>
      <c r="R190" s="213">
        <v>347997.45999999985</v>
      </c>
      <c r="S190" s="186"/>
      <c r="T190" s="212"/>
      <c r="U190" s="186">
        <v>617</v>
      </c>
      <c r="V190" s="213">
        <v>449470.61999999936</v>
      </c>
      <c r="W190" s="186"/>
      <c r="X190" s="212"/>
      <c r="Y190" s="186">
        <v>170</v>
      </c>
      <c r="Z190" s="213">
        <v>96056.170000000013</v>
      </c>
      <c r="AA190" s="186"/>
      <c r="AB190" s="212"/>
      <c r="AC190" s="186">
        <v>289</v>
      </c>
      <c r="AD190" s="213">
        <v>229277.72999999998</v>
      </c>
      <c r="AE190" s="186"/>
      <c r="AF190" s="212"/>
      <c r="AG190" s="186">
        <v>245</v>
      </c>
      <c r="AH190" s="213">
        <v>164976.53999999998</v>
      </c>
      <c r="AI190" s="186"/>
      <c r="AJ190" s="212"/>
      <c r="AK190" s="186">
        <v>244</v>
      </c>
      <c r="AL190" s="213">
        <v>162171.27999999988</v>
      </c>
      <c r="AM190" s="186"/>
      <c r="AN190" s="212"/>
      <c r="AO190" s="186">
        <v>339</v>
      </c>
      <c r="AP190" s="213">
        <v>361369.32999999973</v>
      </c>
      <c r="AQ190" s="186"/>
      <c r="AR190" s="212"/>
      <c r="AS190" s="186">
        <v>187</v>
      </c>
      <c r="AT190" s="213">
        <v>191123.32999999993</v>
      </c>
      <c r="AU190" s="186"/>
      <c r="AV190" s="212"/>
      <c r="AW190" s="186">
        <v>118</v>
      </c>
      <c r="AX190" s="213">
        <v>119192.61999999997</v>
      </c>
      <c r="AY190" s="186"/>
      <c r="AZ190" s="212"/>
      <c r="BA190" s="186">
        <v>148</v>
      </c>
      <c r="BB190" s="213">
        <v>82543.249999999985</v>
      </c>
      <c r="BC190" s="186"/>
      <c r="BD190" s="212"/>
      <c r="BE190" s="186">
        <v>191</v>
      </c>
      <c r="BF190" s="213">
        <v>126892.93</v>
      </c>
      <c r="BG190" s="186"/>
      <c r="BH190" s="212"/>
      <c r="BI190" s="186">
        <v>106</v>
      </c>
      <c r="BJ190" s="213">
        <v>82309.37999999999</v>
      </c>
      <c r="BK190" s="186"/>
      <c r="BL190" s="212"/>
      <c r="BM190" s="186">
        <v>54</v>
      </c>
      <c r="BN190" s="213">
        <v>31120.990000000005</v>
      </c>
      <c r="BO190" s="186"/>
      <c r="BP190" s="212"/>
      <c r="BQ190" s="186">
        <v>152</v>
      </c>
      <c r="BR190" s="213">
        <v>128303.92999999992</v>
      </c>
      <c r="BS190" s="186"/>
      <c r="BT190" s="212"/>
      <c r="BU190" s="186">
        <v>135</v>
      </c>
      <c r="BV190" s="213">
        <v>101131.25999999995</v>
      </c>
      <c r="BW190" s="186"/>
      <c r="BX190" s="212"/>
      <c r="BY190" s="186">
        <v>36</v>
      </c>
      <c r="BZ190" s="213">
        <v>33265.19</v>
      </c>
      <c r="CA190" s="186"/>
      <c r="CB190" s="212"/>
      <c r="CC190" s="186">
        <v>47</v>
      </c>
      <c r="CD190" s="213">
        <v>42731.310000000005</v>
      </c>
      <c r="CE190" s="186"/>
      <c r="CF190" s="212"/>
      <c r="CG190" s="186">
        <v>37</v>
      </c>
      <c r="CH190" s="213">
        <v>25240.22</v>
      </c>
      <c r="CI190" s="186"/>
      <c r="CJ190" s="212"/>
      <c r="CK190" s="186">
        <v>46</v>
      </c>
      <c r="CL190" s="213">
        <v>42822.180000000015</v>
      </c>
      <c r="CM190" s="186"/>
      <c r="CN190" s="212"/>
      <c r="CO190" s="186">
        <v>29</v>
      </c>
      <c r="CP190" s="213">
        <v>20842.580000000005</v>
      </c>
      <c r="CQ190" s="186"/>
      <c r="CR190" s="212"/>
      <c r="CS190" s="186">
        <v>14</v>
      </c>
      <c r="CT190" s="213">
        <v>15028.619999999999</v>
      </c>
      <c r="CU190" s="186"/>
      <c r="CV190" s="212"/>
      <c r="CW190" s="186">
        <v>9</v>
      </c>
      <c r="CX190" s="213">
        <v>6915.7300000000005</v>
      </c>
      <c r="CY190" s="186"/>
      <c r="CZ190" s="212"/>
      <c r="DA190" s="186">
        <v>8</v>
      </c>
      <c r="DB190" s="213">
        <v>18003.420000000002</v>
      </c>
      <c r="DC190" s="186"/>
      <c r="DD190" s="212"/>
      <c r="DE190" s="186">
        <v>8</v>
      </c>
      <c r="DF190" s="213">
        <v>12681.35</v>
      </c>
      <c r="DG190" s="186"/>
      <c r="DH190" s="212"/>
      <c r="DI190" s="186">
        <v>8</v>
      </c>
      <c r="DJ190" s="213">
        <v>12096.96</v>
      </c>
      <c r="DK190" s="186"/>
      <c r="DL190" s="212"/>
      <c r="DM190" s="186">
        <v>24</v>
      </c>
      <c r="DN190" s="213">
        <v>15177.550000000003</v>
      </c>
      <c r="DO190" s="186"/>
      <c r="DP190" s="212"/>
      <c r="DQ190" s="186">
        <v>22</v>
      </c>
      <c r="DR190" s="213">
        <v>8801.090000000002</v>
      </c>
      <c r="DS190" s="186"/>
      <c r="DT190" s="212"/>
      <c r="DU190" s="186">
        <v>8</v>
      </c>
      <c r="DV190" s="213">
        <v>3689.85</v>
      </c>
      <c r="DW190" s="186"/>
      <c r="DX190" s="212"/>
      <c r="DY190" s="186">
        <v>1</v>
      </c>
      <c r="DZ190" s="213">
        <v>150</v>
      </c>
      <c r="EA190" s="186"/>
      <c r="EB190" s="212"/>
      <c r="EC190" s="186">
        <v>7</v>
      </c>
      <c r="ED190" s="213">
        <v>14651.509999999998</v>
      </c>
      <c r="EE190" s="186"/>
      <c r="EF190" s="212"/>
      <c r="EG190" s="186">
        <v>5</v>
      </c>
      <c r="EH190" s="213">
        <v>16304.839999999998</v>
      </c>
      <c r="EI190" s="186"/>
      <c r="EJ190" s="212"/>
      <c r="EK190" s="186">
        <v>12</v>
      </c>
      <c r="EL190" s="213">
        <v>20216.75</v>
      </c>
      <c r="EM190" s="420"/>
      <c r="EN190" s="421"/>
      <c r="EO190" s="420">
        <v>2</v>
      </c>
      <c r="EP190" s="422">
        <v>538.97</v>
      </c>
      <c r="EQ190" s="420"/>
      <c r="ER190" s="421"/>
      <c r="ES190" s="420"/>
      <c r="ET190" s="422"/>
      <c r="EU190" s="420"/>
      <c r="EV190" s="421"/>
      <c r="EW190" s="420">
        <v>8</v>
      </c>
      <c r="EX190" s="422">
        <v>3946.55</v>
      </c>
      <c r="EZ190" s="186">
        <f t="shared" si="286"/>
        <v>0</v>
      </c>
      <c r="FA190" s="212">
        <f t="shared" si="286"/>
        <v>0</v>
      </c>
      <c r="FB190" s="186">
        <f t="shared" si="287"/>
        <v>3812</v>
      </c>
      <c r="FC190" s="213">
        <f t="shared" si="287"/>
        <v>2990049.3099999987</v>
      </c>
      <c r="FE190" s="186">
        <f t="shared" si="288"/>
        <v>0</v>
      </c>
      <c r="FF190" s="212">
        <f t="shared" si="288"/>
        <v>0</v>
      </c>
      <c r="FG190" s="186">
        <f t="shared" si="289"/>
        <v>995</v>
      </c>
      <c r="FH190" s="213">
        <f t="shared" si="289"/>
        <v>732231.84</v>
      </c>
      <c r="FJ190" s="186">
        <f t="shared" si="284"/>
        <v>0</v>
      </c>
      <c r="FK190" s="212">
        <f t="shared" si="285"/>
        <v>0</v>
      </c>
      <c r="FL190" s="186">
        <f t="shared" si="290"/>
        <v>114</v>
      </c>
      <c r="FM190" s="213">
        <f t="shared" si="290"/>
        <v>129228.02</v>
      </c>
    </row>
    <row r="191" spans="1:169" ht="15" outlineLevel="1" x14ac:dyDescent="0.25">
      <c r="B191" s="67" t="s">
        <v>185</v>
      </c>
      <c r="C191" s="186"/>
      <c r="D191" s="212"/>
      <c r="E191" s="186">
        <v>59</v>
      </c>
      <c r="F191" s="213">
        <v>244728.16</v>
      </c>
      <c r="G191" s="186"/>
      <c r="H191" s="212"/>
      <c r="I191" s="186">
        <v>52</v>
      </c>
      <c r="J191" s="213">
        <v>107236.54999999999</v>
      </c>
      <c r="K191" s="186"/>
      <c r="L191" s="212"/>
      <c r="M191" s="186">
        <v>52</v>
      </c>
      <c r="N191" s="213">
        <v>207742.54</v>
      </c>
      <c r="O191" s="186"/>
      <c r="P191" s="212"/>
      <c r="Q191" s="186">
        <v>59</v>
      </c>
      <c r="R191" s="213">
        <v>227215.13</v>
      </c>
      <c r="S191" s="186"/>
      <c r="T191" s="212"/>
      <c r="U191" s="186">
        <v>83</v>
      </c>
      <c r="V191" s="213">
        <v>611016.38000000012</v>
      </c>
      <c r="W191" s="186"/>
      <c r="X191" s="212"/>
      <c r="Y191" s="186">
        <v>67</v>
      </c>
      <c r="Z191" s="213">
        <v>186125.6</v>
      </c>
      <c r="AA191" s="186"/>
      <c r="AB191" s="212"/>
      <c r="AC191" s="186">
        <v>53</v>
      </c>
      <c r="AD191" s="213">
        <v>195271.09</v>
      </c>
      <c r="AE191" s="186"/>
      <c r="AF191" s="212"/>
      <c r="AG191" s="186">
        <v>53</v>
      </c>
      <c r="AH191" s="213">
        <v>263962.32</v>
      </c>
      <c r="AI191" s="186"/>
      <c r="AJ191" s="212"/>
      <c r="AK191" s="186">
        <v>37</v>
      </c>
      <c r="AL191" s="213">
        <v>100520.28000000001</v>
      </c>
      <c r="AM191" s="186"/>
      <c r="AN191" s="212"/>
      <c r="AO191" s="186">
        <v>36</v>
      </c>
      <c r="AP191" s="213">
        <v>153666.97</v>
      </c>
      <c r="AQ191" s="186"/>
      <c r="AR191" s="212"/>
      <c r="AS191" s="186">
        <v>27</v>
      </c>
      <c r="AT191" s="213">
        <v>92946.59</v>
      </c>
      <c r="AU191" s="186"/>
      <c r="AV191" s="212"/>
      <c r="AW191" s="186">
        <v>21</v>
      </c>
      <c r="AX191" s="213">
        <v>46150.479999999996</v>
      </c>
      <c r="AY191" s="186"/>
      <c r="AZ191" s="212"/>
      <c r="BA191" s="186">
        <v>22</v>
      </c>
      <c r="BB191" s="213">
        <v>77755.98</v>
      </c>
      <c r="BC191" s="186"/>
      <c r="BD191" s="212"/>
      <c r="BE191" s="186">
        <v>15</v>
      </c>
      <c r="BF191" s="213">
        <v>17900.039999999997</v>
      </c>
      <c r="BG191" s="186"/>
      <c r="BH191" s="212"/>
      <c r="BI191" s="186">
        <v>41</v>
      </c>
      <c r="BJ191" s="213">
        <v>116997.31</v>
      </c>
      <c r="BK191" s="186"/>
      <c r="BL191" s="212"/>
      <c r="BM191" s="186">
        <v>46</v>
      </c>
      <c r="BN191" s="213">
        <v>81162.880000000005</v>
      </c>
      <c r="BO191" s="186"/>
      <c r="BP191" s="212"/>
      <c r="BQ191" s="186">
        <v>37</v>
      </c>
      <c r="BR191" s="213">
        <v>119311.92</v>
      </c>
      <c r="BS191" s="186"/>
      <c r="BT191" s="212"/>
      <c r="BU191" s="186">
        <v>23</v>
      </c>
      <c r="BV191" s="213">
        <v>183109.77000000002</v>
      </c>
      <c r="BW191" s="186"/>
      <c r="BX191" s="212"/>
      <c r="BY191" s="186">
        <v>21</v>
      </c>
      <c r="BZ191" s="213">
        <v>46163.39</v>
      </c>
      <c r="CA191" s="186"/>
      <c r="CB191" s="212"/>
      <c r="CC191" s="186">
        <v>24</v>
      </c>
      <c r="CD191" s="213">
        <v>30026.57</v>
      </c>
      <c r="CE191" s="186"/>
      <c r="CF191" s="212"/>
      <c r="CG191" s="186">
        <v>15</v>
      </c>
      <c r="CH191" s="213">
        <v>23614.54</v>
      </c>
      <c r="CI191" s="186"/>
      <c r="CJ191" s="212"/>
      <c r="CK191" s="186">
        <v>11</v>
      </c>
      <c r="CL191" s="213">
        <v>15128.49</v>
      </c>
      <c r="CM191" s="186"/>
      <c r="CN191" s="212"/>
      <c r="CO191" s="186">
        <v>4</v>
      </c>
      <c r="CP191" s="213">
        <v>2348.83</v>
      </c>
      <c r="CQ191" s="186"/>
      <c r="CR191" s="212"/>
      <c r="CS191" s="186">
        <v>6</v>
      </c>
      <c r="CT191" s="213">
        <v>11607.66</v>
      </c>
      <c r="CU191" s="186"/>
      <c r="CV191" s="212"/>
      <c r="CW191" s="186">
        <v>3</v>
      </c>
      <c r="CX191" s="213">
        <v>7058.83</v>
      </c>
      <c r="CY191" s="186"/>
      <c r="CZ191" s="212"/>
      <c r="DA191" s="186"/>
      <c r="DB191" s="213"/>
      <c r="DC191" s="186"/>
      <c r="DD191" s="212"/>
      <c r="DE191" s="186"/>
      <c r="DF191" s="213"/>
      <c r="DG191" s="186"/>
      <c r="DH191" s="212"/>
      <c r="DI191" s="186"/>
      <c r="DJ191" s="213"/>
      <c r="DK191" s="186"/>
      <c r="DL191" s="212"/>
      <c r="DM191" s="186"/>
      <c r="DN191" s="213"/>
      <c r="DO191" s="186"/>
      <c r="DP191" s="212"/>
      <c r="DQ191" s="186"/>
      <c r="DR191" s="213"/>
      <c r="DS191" s="186"/>
      <c r="DT191" s="212"/>
      <c r="DU191" s="186"/>
      <c r="DV191" s="213"/>
      <c r="DW191" s="186"/>
      <c r="DX191" s="212"/>
      <c r="DY191" s="186"/>
      <c r="DZ191" s="213"/>
      <c r="EA191" s="186"/>
      <c r="EB191" s="212"/>
      <c r="EC191" s="186"/>
      <c r="ED191" s="213"/>
      <c r="EE191" s="186"/>
      <c r="EF191" s="212"/>
      <c r="EG191" s="186"/>
      <c r="EH191" s="213"/>
      <c r="EI191" s="186"/>
      <c r="EJ191" s="212"/>
      <c r="EK191" s="186"/>
      <c r="EL191" s="213"/>
      <c r="EM191" s="420"/>
      <c r="EN191" s="421"/>
      <c r="EO191" s="420"/>
      <c r="EP191" s="422"/>
      <c r="EQ191" s="420"/>
      <c r="ER191" s="421"/>
      <c r="ES191" s="420"/>
      <c r="ET191" s="422"/>
      <c r="EU191" s="420"/>
      <c r="EV191" s="421"/>
      <c r="EW191" s="420"/>
      <c r="EX191" s="422"/>
      <c r="EZ191" s="186">
        <f t="shared" si="286"/>
        <v>0</v>
      </c>
      <c r="FA191" s="212">
        <f t="shared" si="286"/>
        <v>0</v>
      </c>
      <c r="FB191" s="186">
        <f t="shared" si="287"/>
        <v>599</v>
      </c>
      <c r="FC191" s="213">
        <f t="shared" si="287"/>
        <v>2436582.0900000003</v>
      </c>
      <c r="FE191" s="186">
        <f t="shared" si="288"/>
        <v>0</v>
      </c>
      <c r="FF191" s="212">
        <f t="shared" si="288"/>
        <v>0</v>
      </c>
      <c r="FG191" s="186">
        <f t="shared" si="289"/>
        <v>265</v>
      </c>
      <c r="FH191" s="213">
        <f t="shared" si="289"/>
        <v>725127.37999999989</v>
      </c>
      <c r="FJ191" s="186">
        <f t="shared" si="284"/>
        <v>0</v>
      </c>
      <c r="FK191" s="212">
        <f t="shared" si="285"/>
        <v>0</v>
      </c>
      <c r="FL191" s="186">
        <f t="shared" si="290"/>
        <v>3</v>
      </c>
      <c r="FM191" s="213">
        <f t="shared" si="290"/>
        <v>7058.83</v>
      </c>
    </row>
    <row r="192" spans="1:169" outlineLevel="1" x14ac:dyDescent="0.2">
      <c r="B192" s="179" t="s">
        <v>186</v>
      </c>
      <c r="C192" s="187">
        <v>12918</v>
      </c>
      <c r="D192" s="214">
        <v>463627407.27000034</v>
      </c>
      <c r="E192" s="187">
        <v>215</v>
      </c>
      <c r="F192" s="215">
        <v>160970.46000000002</v>
      </c>
      <c r="G192" s="187">
        <v>9050</v>
      </c>
      <c r="H192" s="214">
        <v>335984335.24999982</v>
      </c>
      <c r="I192" s="187">
        <v>245</v>
      </c>
      <c r="J192" s="215">
        <v>326321.91000000003</v>
      </c>
      <c r="K192" s="187">
        <v>5091</v>
      </c>
      <c r="L192" s="214">
        <v>220649554.04999951</v>
      </c>
      <c r="M192" s="187">
        <v>116</v>
      </c>
      <c r="N192" s="215">
        <v>86027.440000000031</v>
      </c>
      <c r="O192" s="187">
        <v>4750</v>
      </c>
      <c r="P192" s="214">
        <v>200631048.63999975</v>
      </c>
      <c r="Q192" s="187">
        <v>117</v>
      </c>
      <c r="R192" s="215">
        <v>118477.07000000002</v>
      </c>
      <c r="S192" s="187">
        <v>7670</v>
      </c>
      <c r="T192" s="214">
        <v>301930877.12</v>
      </c>
      <c r="U192" s="187">
        <v>186</v>
      </c>
      <c r="V192" s="215">
        <v>195014.59999999998</v>
      </c>
      <c r="W192" s="187">
        <v>7550</v>
      </c>
      <c r="X192" s="214">
        <v>298090180.23000008</v>
      </c>
      <c r="Y192" s="187">
        <v>93</v>
      </c>
      <c r="Z192" s="215">
        <v>157863.56</v>
      </c>
      <c r="AA192" s="187">
        <v>7919</v>
      </c>
      <c r="AB192" s="214">
        <v>334271011.18999964</v>
      </c>
      <c r="AC192" s="187">
        <v>96</v>
      </c>
      <c r="AD192" s="215">
        <v>122770.45000000001</v>
      </c>
      <c r="AE192" s="187">
        <v>8177</v>
      </c>
      <c r="AF192" s="214">
        <v>350322801.78999972</v>
      </c>
      <c r="AG192" s="187">
        <v>137</v>
      </c>
      <c r="AH192" s="215">
        <v>124392.9</v>
      </c>
      <c r="AI192" s="187">
        <v>10403</v>
      </c>
      <c r="AJ192" s="214">
        <v>458546434.55999959</v>
      </c>
      <c r="AK192" s="187">
        <v>192</v>
      </c>
      <c r="AL192" s="215">
        <v>208284.39</v>
      </c>
      <c r="AM192" s="187">
        <v>10300</v>
      </c>
      <c r="AN192" s="214">
        <v>455137662.46999961</v>
      </c>
      <c r="AO192" s="187">
        <v>249</v>
      </c>
      <c r="AP192" s="215">
        <v>173879.33000000007</v>
      </c>
      <c r="AQ192" s="187">
        <v>6340</v>
      </c>
      <c r="AR192" s="214">
        <v>263918964.30999985</v>
      </c>
      <c r="AS192" s="187">
        <v>145</v>
      </c>
      <c r="AT192" s="215">
        <v>159329.90999999997</v>
      </c>
      <c r="AU192" s="187">
        <v>6226</v>
      </c>
      <c r="AV192" s="214">
        <v>261557077.19000041</v>
      </c>
      <c r="AW192" s="187">
        <v>105</v>
      </c>
      <c r="AX192" s="215">
        <v>107411.26</v>
      </c>
      <c r="AY192" s="187">
        <v>7353</v>
      </c>
      <c r="AZ192" s="214">
        <v>223395827.24000016</v>
      </c>
      <c r="BA192" s="187">
        <v>187</v>
      </c>
      <c r="BB192" s="215">
        <v>178628.98999999996</v>
      </c>
      <c r="BC192" s="187">
        <v>7221</v>
      </c>
      <c r="BD192" s="214">
        <v>218473325.27999994</v>
      </c>
      <c r="BE192" s="187">
        <v>203</v>
      </c>
      <c r="BF192" s="215">
        <v>155888.30999999997</v>
      </c>
      <c r="BG192" s="187">
        <v>7092</v>
      </c>
      <c r="BH192" s="214">
        <v>253299258.18000007</v>
      </c>
      <c r="BI192" s="187">
        <v>28</v>
      </c>
      <c r="BJ192" s="215">
        <v>44576.03</v>
      </c>
      <c r="BK192" s="187">
        <v>5471</v>
      </c>
      <c r="BL192" s="214">
        <v>187533656.25999987</v>
      </c>
      <c r="BM192" s="187">
        <v>46</v>
      </c>
      <c r="BN192" s="215">
        <v>37864.82</v>
      </c>
      <c r="BO192" s="187">
        <v>5539</v>
      </c>
      <c r="BP192" s="214">
        <v>186572140.81</v>
      </c>
      <c r="BQ192" s="187">
        <v>90</v>
      </c>
      <c r="BR192" s="215">
        <v>88662.88</v>
      </c>
      <c r="BS192" s="187">
        <v>5406</v>
      </c>
      <c r="BT192" s="214">
        <v>183222612.85999972</v>
      </c>
      <c r="BU192" s="187">
        <v>78</v>
      </c>
      <c r="BV192" s="215">
        <v>66009.520000000019</v>
      </c>
      <c r="BW192" s="187">
        <v>2904</v>
      </c>
      <c r="BX192" s="214">
        <v>118237775.99000002</v>
      </c>
      <c r="BY192" s="187">
        <v>64</v>
      </c>
      <c r="BZ192" s="215">
        <v>65024.77</v>
      </c>
      <c r="CA192" s="187">
        <v>2858</v>
      </c>
      <c r="CB192" s="214">
        <v>117255189.07000008</v>
      </c>
      <c r="CC192" s="187">
        <v>39</v>
      </c>
      <c r="CD192" s="215">
        <v>30509.450000000004</v>
      </c>
      <c r="CE192" s="187">
        <v>2979</v>
      </c>
      <c r="CF192" s="214">
        <v>107622502.07000014</v>
      </c>
      <c r="CG192" s="187">
        <v>46</v>
      </c>
      <c r="CH192" s="215">
        <v>44742.71</v>
      </c>
      <c r="CI192" s="187">
        <v>2984</v>
      </c>
      <c r="CJ192" s="214">
        <v>107340915.94999999</v>
      </c>
      <c r="CK192" s="187">
        <v>63</v>
      </c>
      <c r="CL192" s="215">
        <v>74068.569999999978</v>
      </c>
      <c r="CM192" s="187">
        <v>2970</v>
      </c>
      <c r="CN192" s="214">
        <v>106904154.69000006</v>
      </c>
      <c r="CO192" s="187">
        <v>63</v>
      </c>
      <c r="CP192" s="215">
        <v>62071.08</v>
      </c>
      <c r="CQ192" s="187">
        <v>3005</v>
      </c>
      <c r="CR192" s="214">
        <v>104300503.44999999</v>
      </c>
      <c r="CS192" s="187">
        <v>57</v>
      </c>
      <c r="CT192" s="215">
        <v>97632.50999999998</v>
      </c>
      <c r="CU192" s="187">
        <v>2154</v>
      </c>
      <c r="CV192" s="214">
        <v>88987279.49000001</v>
      </c>
      <c r="CW192" s="187">
        <v>36</v>
      </c>
      <c r="CX192" s="215">
        <v>43566.499999999978</v>
      </c>
      <c r="CY192" s="187">
        <v>271</v>
      </c>
      <c r="CZ192" s="214">
        <v>22240970.569999989</v>
      </c>
      <c r="DA192" s="187">
        <v>9</v>
      </c>
      <c r="DB192" s="215">
        <v>8063.13</v>
      </c>
      <c r="DC192" s="187">
        <v>268</v>
      </c>
      <c r="DD192" s="214">
        <v>21820200.489999998</v>
      </c>
      <c r="DE192" s="187">
        <v>8</v>
      </c>
      <c r="DF192" s="215">
        <v>11609.369999999999</v>
      </c>
      <c r="DG192" s="187">
        <v>258</v>
      </c>
      <c r="DH192" s="214">
        <v>21305098.59999999</v>
      </c>
      <c r="DI192" s="187">
        <v>8</v>
      </c>
      <c r="DJ192" s="215">
        <v>36085.370000000003</v>
      </c>
      <c r="DK192" s="187">
        <v>6127</v>
      </c>
      <c r="DL192" s="214">
        <v>142582255.09000039</v>
      </c>
      <c r="DM192" s="187">
        <v>20</v>
      </c>
      <c r="DN192" s="215">
        <v>36894.969999999994</v>
      </c>
      <c r="DO192" s="187">
        <v>394</v>
      </c>
      <c r="DP192" s="214">
        <v>23817209.879999999</v>
      </c>
      <c r="DQ192" s="187">
        <v>23</v>
      </c>
      <c r="DR192" s="215">
        <v>9998.3700000000008</v>
      </c>
      <c r="DS192" s="187">
        <v>404</v>
      </c>
      <c r="DT192" s="214">
        <v>30355521.629999999</v>
      </c>
      <c r="DU192" s="187">
        <v>24</v>
      </c>
      <c r="DV192" s="215">
        <v>15157.18</v>
      </c>
      <c r="DW192" s="187">
        <v>414</v>
      </c>
      <c r="DX192" s="214">
        <v>32002082.069999993</v>
      </c>
      <c r="DY192" s="187">
        <v>28</v>
      </c>
      <c r="DZ192" s="215">
        <v>77622.66</v>
      </c>
      <c r="EA192" s="187">
        <v>349</v>
      </c>
      <c r="EB192" s="214">
        <v>29846006.359999981</v>
      </c>
      <c r="EC192" s="187">
        <f>SUM(EC193:EC194)</f>
        <v>246</v>
      </c>
      <c r="ED192" s="187">
        <f>SUM(ED193:ED194)</f>
        <v>123936.36000000002</v>
      </c>
      <c r="EE192" s="187">
        <v>337</v>
      </c>
      <c r="EF192" s="214">
        <v>28062675.829999991</v>
      </c>
      <c r="EG192" s="187">
        <v>84</v>
      </c>
      <c r="EH192" s="215">
        <v>39217.370000000003</v>
      </c>
      <c r="EI192" s="187">
        <v>24952</v>
      </c>
      <c r="EJ192" s="214">
        <v>499087233.28000045</v>
      </c>
      <c r="EK192" s="187">
        <v>114</v>
      </c>
      <c r="EL192" s="215">
        <v>43275.889999999985</v>
      </c>
      <c r="EM192" s="418">
        <v>306</v>
      </c>
      <c r="EN192" s="419">
        <v>27320984.469999973</v>
      </c>
      <c r="EO192" s="187">
        <v>104</v>
      </c>
      <c r="EP192" s="215">
        <v>41972.739999999983</v>
      </c>
      <c r="EQ192" s="418">
        <v>304</v>
      </c>
      <c r="ER192" s="419">
        <v>27504448.559999984</v>
      </c>
      <c r="ES192" s="187">
        <v>46</v>
      </c>
      <c r="ET192" s="215">
        <v>23179.040000000001</v>
      </c>
      <c r="EU192" s="418">
        <v>5834</v>
      </c>
      <c r="EV192" s="419">
        <v>203659280.31000102</v>
      </c>
      <c r="EW192" s="187">
        <v>41</v>
      </c>
      <c r="EX192" s="215">
        <v>38236.649999999994</v>
      </c>
      <c r="EZ192" s="187">
        <f t="shared" si="286"/>
        <v>8032.833333333333</v>
      </c>
      <c r="FA192" s="214">
        <f t="shared" si="286"/>
        <v>328722279.50583321</v>
      </c>
      <c r="FB192" s="187">
        <f t="shared" si="287"/>
        <v>1896</v>
      </c>
      <c r="FC192" s="215">
        <f t="shared" si="287"/>
        <v>1940743.2799999998</v>
      </c>
      <c r="FE192" s="187">
        <f t="shared" si="288"/>
        <v>4648.5</v>
      </c>
      <c r="FF192" s="214">
        <f t="shared" si="288"/>
        <v>159513155.15416667</v>
      </c>
      <c r="FG192" s="187">
        <f t="shared" si="289"/>
        <v>964</v>
      </c>
      <c r="FH192" s="215">
        <f t="shared" si="289"/>
        <v>945679.6399999999</v>
      </c>
      <c r="FJ192" s="187">
        <f t="shared" si="284"/>
        <v>3623.4</v>
      </c>
      <c r="FK192" s="214">
        <f t="shared" si="285"/>
        <v>96742751.776000068</v>
      </c>
      <c r="FL192" s="187">
        <f t="shared" si="290"/>
        <v>704</v>
      </c>
      <c r="FM192" s="215">
        <f t="shared" si="290"/>
        <v>487399.90999999992</v>
      </c>
    </row>
    <row r="193" spans="1:169" ht="15" outlineLevel="1" x14ac:dyDescent="0.25">
      <c r="B193" s="67" t="s">
        <v>187</v>
      </c>
      <c r="C193" s="186"/>
      <c r="D193" s="212"/>
      <c r="E193" s="186">
        <v>180</v>
      </c>
      <c r="F193" s="213">
        <v>68699.73000000001</v>
      </c>
      <c r="G193" s="186"/>
      <c r="H193" s="212"/>
      <c r="I193" s="186">
        <v>213</v>
      </c>
      <c r="J193" s="213">
        <v>121246.76000000002</v>
      </c>
      <c r="K193" s="186"/>
      <c r="L193" s="212"/>
      <c r="M193" s="186">
        <v>99</v>
      </c>
      <c r="N193" s="213">
        <v>51064.620000000017</v>
      </c>
      <c r="O193" s="186"/>
      <c r="P193" s="212"/>
      <c r="Q193" s="186">
        <v>100</v>
      </c>
      <c r="R193" s="213">
        <v>68847.070000000022</v>
      </c>
      <c r="S193" s="186"/>
      <c r="T193" s="212"/>
      <c r="U193" s="186">
        <v>160</v>
      </c>
      <c r="V193" s="213">
        <v>113190.17999999995</v>
      </c>
      <c r="W193" s="186"/>
      <c r="X193" s="212"/>
      <c r="Y193" s="186">
        <v>70</v>
      </c>
      <c r="Z193" s="213">
        <v>61311.050000000017</v>
      </c>
      <c r="AA193" s="186"/>
      <c r="AB193" s="212"/>
      <c r="AC193" s="186">
        <v>67</v>
      </c>
      <c r="AD193" s="213">
        <v>50739.94000000001</v>
      </c>
      <c r="AE193" s="186"/>
      <c r="AF193" s="212"/>
      <c r="AG193" s="186">
        <v>110</v>
      </c>
      <c r="AH193" s="213">
        <v>50317.629999999983</v>
      </c>
      <c r="AI193" s="186"/>
      <c r="AJ193" s="212"/>
      <c r="AK193" s="186">
        <v>174</v>
      </c>
      <c r="AL193" s="213">
        <v>74499.380000000019</v>
      </c>
      <c r="AM193" s="186"/>
      <c r="AN193" s="212"/>
      <c r="AO193" s="186">
        <v>223</v>
      </c>
      <c r="AP193" s="213">
        <v>99195.960000000065</v>
      </c>
      <c r="AQ193" s="186"/>
      <c r="AR193" s="212"/>
      <c r="AS193" s="186">
        <v>113</v>
      </c>
      <c r="AT193" s="213">
        <v>61741.139999999985</v>
      </c>
      <c r="AU193" s="186"/>
      <c r="AV193" s="212"/>
      <c r="AW193" s="186">
        <v>76</v>
      </c>
      <c r="AX193" s="213">
        <v>30226.959999999992</v>
      </c>
      <c r="AY193" s="186"/>
      <c r="AZ193" s="212"/>
      <c r="BA193" s="186">
        <v>167</v>
      </c>
      <c r="BB193" s="213">
        <v>89857.989999999962</v>
      </c>
      <c r="BC193" s="186"/>
      <c r="BD193" s="212"/>
      <c r="BE193" s="186">
        <v>188</v>
      </c>
      <c r="BF193" s="213">
        <v>123297.79999999996</v>
      </c>
      <c r="BG193" s="186"/>
      <c r="BH193" s="212"/>
      <c r="BI193" s="186">
        <v>12</v>
      </c>
      <c r="BJ193" s="213">
        <v>4558.0300000000007</v>
      </c>
      <c r="BK193" s="186"/>
      <c r="BL193" s="212"/>
      <c r="BM193" s="186">
        <v>34</v>
      </c>
      <c r="BN193" s="213">
        <v>15529.789999999999</v>
      </c>
      <c r="BO193" s="186"/>
      <c r="BP193" s="212"/>
      <c r="BQ193" s="186">
        <v>76</v>
      </c>
      <c r="BR193" s="213">
        <v>44801.540000000008</v>
      </c>
      <c r="BS193" s="186"/>
      <c r="BT193" s="212"/>
      <c r="BU193" s="186">
        <v>68</v>
      </c>
      <c r="BV193" s="213">
        <v>40050.30000000001</v>
      </c>
      <c r="BW193" s="186"/>
      <c r="BX193" s="212"/>
      <c r="BY193" s="186">
        <v>54</v>
      </c>
      <c r="BZ193" s="213">
        <v>38224.869999999995</v>
      </c>
      <c r="CA193" s="186"/>
      <c r="CB193" s="212"/>
      <c r="CC193" s="186">
        <v>34</v>
      </c>
      <c r="CD193" s="213">
        <v>20504.410000000003</v>
      </c>
      <c r="CE193" s="186"/>
      <c r="CF193" s="212"/>
      <c r="CG193" s="186">
        <v>37</v>
      </c>
      <c r="CH193" s="213">
        <v>29161.71</v>
      </c>
      <c r="CI193" s="186"/>
      <c r="CJ193" s="212"/>
      <c r="CK193" s="186">
        <v>61</v>
      </c>
      <c r="CL193" s="213">
        <v>71568.569999999978</v>
      </c>
      <c r="CM193" s="186"/>
      <c r="CN193" s="212"/>
      <c r="CO193" s="186">
        <v>56</v>
      </c>
      <c r="CP193" s="213">
        <v>47013.24</v>
      </c>
      <c r="CQ193" s="186"/>
      <c r="CR193" s="212"/>
      <c r="CS193" s="186">
        <v>52</v>
      </c>
      <c r="CT193" s="213">
        <v>64835.339999999975</v>
      </c>
      <c r="CU193" s="186"/>
      <c r="CV193" s="212"/>
      <c r="CW193" s="186">
        <v>35</v>
      </c>
      <c r="CX193" s="213">
        <v>41566.499999999978</v>
      </c>
      <c r="CY193" s="186"/>
      <c r="CZ193" s="212"/>
      <c r="DA193" s="186">
        <v>7</v>
      </c>
      <c r="DB193" s="213">
        <v>5013.13</v>
      </c>
      <c r="DC193" s="186"/>
      <c r="DD193" s="212"/>
      <c r="DE193" s="186">
        <v>6</v>
      </c>
      <c r="DF193" s="213">
        <v>8559.369999999999</v>
      </c>
      <c r="DG193" s="186"/>
      <c r="DH193" s="212"/>
      <c r="DI193" s="186">
        <v>6</v>
      </c>
      <c r="DJ193" s="213">
        <v>7485.37</v>
      </c>
      <c r="DK193" s="186"/>
      <c r="DL193" s="212"/>
      <c r="DM193" s="186">
        <v>15</v>
      </c>
      <c r="DN193" s="213">
        <v>27934.569999999996</v>
      </c>
      <c r="DO193" s="186"/>
      <c r="DP193" s="212"/>
      <c r="DQ193" s="186">
        <v>22</v>
      </c>
      <c r="DR193" s="213">
        <v>7998.3700000000008</v>
      </c>
      <c r="DS193" s="186"/>
      <c r="DT193" s="212"/>
      <c r="DU193" s="186">
        <v>22</v>
      </c>
      <c r="DV193" s="213">
        <v>9157.18</v>
      </c>
      <c r="DW193" s="186"/>
      <c r="DX193" s="212"/>
      <c r="DY193" s="186">
        <v>25</v>
      </c>
      <c r="DZ193" s="213">
        <v>19622.659999999996</v>
      </c>
      <c r="EA193" s="186"/>
      <c r="EB193" s="212"/>
      <c r="EC193" s="186">
        <v>237</v>
      </c>
      <c r="ED193" s="213">
        <v>101917.96</v>
      </c>
      <c r="EE193" s="186"/>
      <c r="EF193" s="212"/>
      <c r="EG193" s="186">
        <v>83</v>
      </c>
      <c r="EH193" s="213">
        <v>37217.370000000003</v>
      </c>
      <c r="EI193" s="186"/>
      <c r="EJ193" s="212"/>
      <c r="EK193" s="186">
        <v>112</v>
      </c>
      <c r="EL193" s="213">
        <v>40524.569999999985</v>
      </c>
      <c r="EM193" s="420"/>
      <c r="EN193" s="421"/>
      <c r="EO193" s="420">
        <v>103</v>
      </c>
      <c r="EP193" s="422">
        <v>39972.739999999983</v>
      </c>
      <c r="EQ193" s="420"/>
      <c r="ER193" s="421"/>
      <c r="ES193" s="420">
        <v>45</v>
      </c>
      <c r="ET193" s="422">
        <v>21179.040000000001</v>
      </c>
      <c r="EU193" s="420"/>
      <c r="EV193" s="421"/>
      <c r="EW193" s="420">
        <v>40</v>
      </c>
      <c r="EX193" s="422">
        <v>34236.649999999994</v>
      </c>
      <c r="EZ193" s="186">
        <f t="shared" si="286"/>
        <v>0</v>
      </c>
      <c r="FA193" s="212">
        <f t="shared" si="286"/>
        <v>0</v>
      </c>
      <c r="FB193" s="186">
        <f t="shared" si="287"/>
        <v>1585</v>
      </c>
      <c r="FC193" s="213">
        <f t="shared" si="287"/>
        <v>851080.42000000016</v>
      </c>
      <c r="FE193" s="186">
        <f t="shared" si="288"/>
        <v>0</v>
      </c>
      <c r="FF193" s="212">
        <f t="shared" si="288"/>
        <v>0</v>
      </c>
      <c r="FG193" s="186">
        <f t="shared" si="289"/>
        <v>839</v>
      </c>
      <c r="FH193" s="213">
        <f t="shared" si="289"/>
        <v>589403.58999999985</v>
      </c>
      <c r="FJ193" s="186">
        <f t="shared" si="284"/>
        <v>0</v>
      </c>
      <c r="FK193" s="212">
        <f t="shared" si="285"/>
        <v>0</v>
      </c>
      <c r="FL193" s="186">
        <f t="shared" si="290"/>
        <v>673</v>
      </c>
      <c r="FM193" s="213">
        <f t="shared" si="290"/>
        <v>346969.79</v>
      </c>
    </row>
    <row r="194" spans="1:169" ht="15" outlineLevel="1" x14ac:dyDescent="0.25">
      <c r="B194" s="67" t="s">
        <v>188</v>
      </c>
      <c r="C194" s="186"/>
      <c r="D194" s="212"/>
      <c r="E194" s="186">
        <v>35</v>
      </c>
      <c r="F194" s="213">
        <v>92270.73</v>
      </c>
      <c r="G194" s="186"/>
      <c r="H194" s="212"/>
      <c r="I194" s="186">
        <v>32</v>
      </c>
      <c r="J194" s="213">
        <v>205075.15</v>
      </c>
      <c r="K194" s="186"/>
      <c r="L194" s="212"/>
      <c r="M194" s="186">
        <v>17</v>
      </c>
      <c r="N194" s="213">
        <v>34962.820000000007</v>
      </c>
      <c r="O194" s="186"/>
      <c r="P194" s="212"/>
      <c r="Q194" s="186">
        <v>17</v>
      </c>
      <c r="R194" s="213">
        <v>49630</v>
      </c>
      <c r="S194" s="186"/>
      <c r="T194" s="212"/>
      <c r="U194" s="186">
        <v>26</v>
      </c>
      <c r="V194" s="213">
        <v>81824.420000000013</v>
      </c>
      <c r="W194" s="186"/>
      <c r="X194" s="212"/>
      <c r="Y194" s="186">
        <v>23</v>
      </c>
      <c r="Z194" s="213">
        <v>96552.51</v>
      </c>
      <c r="AA194" s="186"/>
      <c r="AB194" s="212"/>
      <c r="AC194" s="186">
        <v>29</v>
      </c>
      <c r="AD194" s="213">
        <v>72030.509999999995</v>
      </c>
      <c r="AE194" s="186"/>
      <c r="AF194" s="212"/>
      <c r="AG194" s="186">
        <v>27</v>
      </c>
      <c r="AH194" s="213">
        <v>74075.27</v>
      </c>
      <c r="AI194" s="186"/>
      <c r="AJ194" s="212"/>
      <c r="AK194" s="186">
        <v>18</v>
      </c>
      <c r="AL194" s="213">
        <v>133785.01</v>
      </c>
      <c r="AM194" s="186"/>
      <c r="AN194" s="212"/>
      <c r="AO194" s="186">
        <v>26</v>
      </c>
      <c r="AP194" s="213">
        <v>74683.37</v>
      </c>
      <c r="AQ194" s="186"/>
      <c r="AR194" s="212"/>
      <c r="AS194" s="186">
        <v>32</v>
      </c>
      <c r="AT194" s="213">
        <v>97588.77</v>
      </c>
      <c r="AU194" s="186"/>
      <c r="AV194" s="212"/>
      <c r="AW194" s="186">
        <v>29</v>
      </c>
      <c r="AX194" s="213">
        <v>77184.3</v>
      </c>
      <c r="AY194" s="186"/>
      <c r="AZ194" s="212"/>
      <c r="BA194" s="186">
        <v>20</v>
      </c>
      <c r="BB194" s="213">
        <v>88771</v>
      </c>
      <c r="BC194" s="186"/>
      <c r="BD194" s="212"/>
      <c r="BE194" s="186">
        <v>15</v>
      </c>
      <c r="BF194" s="213">
        <v>32590.51</v>
      </c>
      <c r="BG194" s="186"/>
      <c r="BH194" s="212"/>
      <c r="BI194" s="186">
        <v>16</v>
      </c>
      <c r="BJ194" s="213">
        <v>40018</v>
      </c>
      <c r="BK194" s="186"/>
      <c r="BL194" s="212"/>
      <c r="BM194" s="186">
        <v>12</v>
      </c>
      <c r="BN194" s="213">
        <v>22335.03</v>
      </c>
      <c r="BO194" s="186"/>
      <c r="BP194" s="212"/>
      <c r="BQ194" s="186">
        <v>14</v>
      </c>
      <c r="BR194" s="213">
        <v>43861.340000000004</v>
      </c>
      <c r="BS194" s="186"/>
      <c r="BT194" s="212"/>
      <c r="BU194" s="186">
        <v>10</v>
      </c>
      <c r="BV194" s="213">
        <v>25959.22</v>
      </c>
      <c r="BW194" s="186"/>
      <c r="BX194" s="212"/>
      <c r="BY194" s="186">
        <v>10</v>
      </c>
      <c r="BZ194" s="213">
        <v>26799.9</v>
      </c>
      <c r="CA194" s="186"/>
      <c r="CB194" s="212"/>
      <c r="CC194" s="186">
        <v>5</v>
      </c>
      <c r="CD194" s="213">
        <v>10005.040000000001</v>
      </c>
      <c r="CE194" s="186"/>
      <c r="CF194" s="212"/>
      <c r="CG194" s="186">
        <v>9</v>
      </c>
      <c r="CH194" s="213">
        <v>15581</v>
      </c>
      <c r="CI194" s="186"/>
      <c r="CJ194" s="212"/>
      <c r="CK194" s="186">
        <v>2</v>
      </c>
      <c r="CL194" s="213">
        <v>2500</v>
      </c>
      <c r="CM194" s="186"/>
      <c r="CN194" s="212"/>
      <c r="CO194" s="186">
        <v>7</v>
      </c>
      <c r="CP194" s="213">
        <v>15057.84</v>
      </c>
      <c r="CQ194" s="186"/>
      <c r="CR194" s="212"/>
      <c r="CS194" s="186">
        <v>5</v>
      </c>
      <c r="CT194" s="213">
        <v>32797.17</v>
      </c>
      <c r="CU194" s="186"/>
      <c r="CV194" s="212"/>
      <c r="CW194" s="186">
        <v>1</v>
      </c>
      <c r="CX194" s="213">
        <v>2000</v>
      </c>
      <c r="CY194" s="186"/>
      <c r="CZ194" s="212"/>
      <c r="DA194" s="186">
        <v>2</v>
      </c>
      <c r="DB194" s="213">
        <v>3050</v>
      </c>
      <c r="DC194" s="186"/>
      <c r="DD194" s="212"/>
      <c r="DE194" s="186">
        <v>2</v>
      </c>
      <c r="DF194" s="213">
        <v>3050</v>
      </c>
      <c r="DG194" s="186"/>
      <c r="DH194" s="212"/>
      <c r="DI194" s="186">
        <v>2</v>
      </c>
      <c r="DJ194" s="213">
        <v>28600</v>
      </c>
      <c r="DK194" s="186"/>
      <c r="DL194" s="212"/>
      <c r="DM194" s="186">
        <v>5</v>
      </c>
      <c r="DN194" s="213">
        <v>8960.4</v>
      </c>
      <c r="DO194" s="186"/>
      <c r="DP194" s="212"/>
      <c r="DQ194" s="186">
        <v>1</v>
      </c>
      <c r="DR194" s="213">
        <v>2000</v>
      </c>
      <c r="DS194" s="186"/>
      <c r="DT194" s="212"/>
      <c r="DU194" s="186">
        <v>2</v>
      </c>
      <c r="DV194" s="213">
        <v>6000</v>
      </c>
      <c r="DW194" s="186"/>
      <c r="DX194" s="212"/>
      <c r="DY194" s="186">
        <v>3</v>
      </c>
      <c r="DZ194" s="213">
        <v>58000</v>
      </c>
      <c r="EA194" s="186"/>
      <c r="EB194" s="212"/>
      <c r="EC194" s="186">
        <v>9</v>
      </c>
      <c r="ED194" s="213">
        <v>22018.400000000001</v>
      </c>
      <c r="EE194" s="186"/>
      <c r="EF194" s="212"/>
      <c r="EG194" s="186">
        <v>1</v>
      </c>
      <c r="EH194" s="213">
        <v>2000</v>
      </c>
      <c r="EI194" s="186"/>
      <c r="EJ194" s="212"/>
      <c r="EK194" s="186">
        <v>2</v>
      </c>
      <c r="EL194" s="213">
        <v>2751.32</v>
      </c>
      <c r="EM194" s="420"/>
      <c r="EN194" s="421"/>
      <c r="EO194" s="420">
        <v>1</v>
      </c>
      <c r="EP194" s="422">
        <v>2000</v>
      </c>
      <c r="EQ194" s="420"/>
      <c r="ER194" s="421"/>
      <c r="ES194" s="420">
        <v>1</v>
      </c>
      <c r="ET194" s="422">
        <v>2000</v>
      </c>
      <c r="EU194" s="420"/>
      <c r="EV194" s="421"/>
      <c r="EW194" s="420">
        <v>1</v>
      </c>
      <c r="EX194" s="422">
        <v>4000</v>
      </c>
      <c r="EZ194" s="186">
        <f t="shared" si="286"/>
        <v>0</v>
      </c>
      <c r="FA194" s="212">
        <f t="shared" si="286"/>
        <v>0</v>
      </c>
      <c r="FB194" s="186">
        <f t="shared" si="287"/>
        <v>311</v>
      </c>
      <c r="FC194" s="213">
        <f t="shared" si="287"/>
        <v>1089662.8600000001</v>
      </c>
      <c r="FE194" s="186">
        <f t="shared" si="288"/>
        <v>0</v>
      </c>
      <c r="FF194" s="212">
        <f t="shared" si="288"/>
        <v>0</v>
      </c>
      <c r="FG194" s="186">
        <f t="shared" si="289"/>
        <v>125</v>
      </c>
      <c r="FH194" s="213">
        <f t="shared" si="289"/>
        <v>356276.05</v>
      </c>
      <c r="FJ194" s="186">
        <f t="shared" si="284"/>
        <v>0</v>
      </c>
      <c r="FK194" s="212">
        <f t="shared" si="285"/>
        <v>0</v>
      </c>
      <c r="FL194" s="186">
        <f t="shared" si="290"/>
        <v>31</v>
      </c>
      <c r="FM194" s="213">
        <f t="shared" si="290"/>
        <v>140430.12</v>
      </c>
    </row>
    <row r="195" spans="1:169" x14ac:dyDescent="0.2">
      <c r="A195" s="189" t="s">
        <v>201</v>
      </c>
      <c r="B195" s="189"/>
      <c r="C195" s="188">
        <f>+C187+C188+C189+C192</f>
        <v>34001</v>
      </c>
      <c r="D195" s="216">
        <f t="shared" ref="D195:BO195" si="291">+D187+D188+D189+D192</f>
        <v>679226326.8500005</v>
      </c>
      <c r="E195" s="188">
        <f t="shared" si="291"/>
        <v>2113</v>
      </c>
      <c r="F195" s="216">
        <f t="shared" si="291"/>
        <v>1416829.6400000001</v>
      </c>
      <c r="G195" s="188">
        <f t="shared" si="291"/>
        <v>59614</v>
      </c>
      <c r="H195" s="216">
        <f t="shared" si="291"/>
        <v>766830921.62999928</v>
      </c>
      <c r="I195" s="188">
        <f t="shared" si="291"/>
        <v>1104</v>
      </c>
      <c r="J195" s="216">
        <f t="shared" si="291"/>
        <v>1093879.48</v>
      </c>
      <c r="K195" s="188">
        <f t="shared" si="291"/>
        <v>56192</v>
      </c>
      <c r="L195" s="216">
        <f t="shared" si="291"/>
        <v>635400673.78999996</v>
      </c>
      <c r="M195" s="188">
        <f t="shared" si="291"/>
        <v>809</v>
      </c>
      <c r="N195" s="216">
        <f t="shared" si="291"/>
        <v>899515.53</v>
      </c>
      <c r="O195" s="188">
        <f t="shared" si="291"/>
        <v>57813</v>
      </c>
      <c r="P195" s="216">
        <f t="shared" si="291"/>
        <v>652137856.93000031</v>
      </c>
      <c r="Q195" s="188">
        <f t="shared" si="291"/>
        <v>704</v>
      </c>
      <c r="R195" s="216">
        <f t="shared" si="291"/>
        <v>821891.69</v>
      </c>
      <c r="S195" s="188">
        <f t="shared" si="291"/>
        <v>89566</v>
      </c>
      <c r="T195" s="216">
        <f t="shared" si="291"/>
        <v>1018949610.0899967</v>
      </c>
      <c r="U195" s="188">
        <f t="shared" si="291"/>
        <v>976</v>
      </c>
      <c r="V195" s="216">
        <f t="shared" si="291"/>
        <v>1388674.1099999994</v>
      </c>
      <c r="W195" s="188">
        <f t="shared" si="291"/>
        <v>88608</v>
      </c>
      <c r="X195" s="216">
        <f t="shared" si="291"/>
        <v>978528097.97999668</v>
      </c>
      <c r="Y195" s="188">
        <f t="shared" si="291"/>
        <v>427</v>
      </c>
      <c r="Z195" s="216">
        <f t="shared" si="291"/>
        <v>576953.02</v>
      </c>
      <c r="AA195" s="188">
        <f t="shared" si="291"/>
        <v>83441</v>
      </c>
      <c r="AB195" s="216">
        <f t="shared" si="291"/>
        <v>944242729.18999648</v>
      </c>
      <c r="AC195" s="188">
        <f t="shared" si="291"/>
        <v>509</v>
      </c>
      <c r="AD195" s="216">
        <f t="shared" si="291"/>
        <v>647069.94999999995</v>
      </c>
      <c r="AE195" s="188">
        <f t="shared" si="291"/>
        <v>83939</v>
      </c>
      <c r="AF195" s="216">
        <f t="shared" si="291"/>
        <v>949888022.18999636</v>
      </c>
      <c r="AG195" s="188">
        <f t="shared" si="291"/>
        <v>502</v>
      </c>
      <c r="AH195" s="216">
        <f t="shared" si="291"/>
        <v>649843.25</v>
      </c>
      <c r="AI195" s="188">
        <f t="shared" si="291"/>
        <v>59907</v>
      </c>
      <c r="AJ195" s="216">
        <f t="shared" si="291"/>
        <v>883896633.17999721</v>
      </c>
      <c r="AK195" s="188">
        <f t="shared" si="291"/>
        <v>531</v>
      </c>
      <c r="AL195" s="216">
        <f t="shared" si="291"/>
        <v>555007.94999999995</v>
      </c>
      <c r="AM195" s="188">
        <f t="shared" si="291"/>
        <v>59315</v>
      </c>
      <c r="AN195" s="216">
        <f t="shared" si="291"/>
        <v>851853937.2099973</v>
      </c>
      <c r="AO195" s="188">
        <f t="shared" si="291"/>
        <v>686</v>
      </c>
      <c r="AP195" s="216">
        <f t="shared" si="291"/>
        <v>765817.91999999981</v>
      </c>
      <c r="AQ195" s="188">
        <f t="shared" si="291"/>
        <v>54507</v>
      </c>
      <c r="AR195" s="216">
        <f t="shared" si="291"/>
        <v>634113726.23000073</v>
      </c>
      <c r="AS195" s="188">
        <f t="shared" si="291"/>
        <v>401</v>
      </c>
      <c r="AT195" s="216">
        <f t="shared" si="291"/>
        <v>511804.72999999992</v>
      </c>
      <c r="AU195" s="188">
        <f t="shared" si="291"/>
        <v>54381</v>
      </c>
      <c r="AV195" s="216">
        <f t="shared" si="291"/>
        <v>628011074.44999814</v>
      </c>
      <c r="AW195" s="188">
        <f t="shared" si="291"/>
        <v>293</v>
      </c>
      <c r="AX195" s="216">
        <f t="shared" si="291"/>
        <v>345297.62</v>
      </c>
      <c r="AY195" s="188">
        <f t="shared" si="291"/>
        <v>56063</v>
      </c>
      <c r="AZ195" s="216">
        <f t="shared" si="291"/>
        <v>569269976.01999962</v>
      </c>
      <c r="BA195" s="188">
        <f t="shared" si="291"/>
        <v>399</v>
      </c>
      <c r="BB195" s="216">
        <f t="shared" si="291"/>
        <v>395443.5199999999</v>
      </c>
      <c r="BC195" s="188">
        <f t="shared" si="291"/>
        <v>57581</v>
      </c>
      <c r="BD195" s="216">
        <f t="shared" si="291"/>
        <v>561310206.7499994</v>
      </c>
      <c r="BE195" s="188">
        <f t="shared" si="291"/>
        <v>866</v>
      </c>
      <c r="BF195" s="216">
        <f t="shared" si="291"/>
        <v>582927.28999999992</v>
      </c>
      <c r="BG195" s="188">
        <f t="shared" si="291"/>
        <v>64629</v>
      </c>
      <c r="BH195" s="216">
        <f t="shared" si="291"/>
        <v>668941031.9799962</v>
      </c>
      <c r="BI195" s="188">
        <f t="shared" si="291"/>
        <v>771</v>
      </c>
      <c r="BJ195" s="216">
        <f t="shared" si="291"/>
        <v>645190.8899999999</v>
      </c>
      <c r="BK195" s="188">
        <f t="shared" si="291"/>
        <v>62679</v>
      </c>
      <c r="BL195" s="216">
        <f t="shared" si="291"/>
        <v>585178628.93999791</v>
      </c>
      <c r="BM195" s="188">
        <f t="shared" si="291"/>
        <v>762</v>
      </c>
      <c r="BN195" s="216">
        <f t="shared" si="291"/>
        <v>606909.73</v>
      </c>
      <c r="BO195" s="188">
        <f t="shared" si="291"/>
        <v>64638</v>
      </c>
      <c r="BP195" s="216">
        <f t="shared" ref="BP195:EA195" si="292">+BP187+BP188+BP189+BP192</f>
        <v>590944574.01999998</v>
      </c>
      <c r="BQ195" s="188">
        <f t="shared" si="292"/>
        <v>1024</v>
      </c>
      <c r="BR195" s="216">
        <f t="shared" si="292"/>
        <v>837578.80999999994</v>
      </c>
      <c r="BS195" s="188">
        <f t="shared" si="292"/>
        <v>64118</v>
      </c>
      <c r="BT195" s="216">
        <f t="shared" si="292"/>
        <v>577238452.28999829</v>
      </c>
      <c r="BU195" s="188">
        <f t="shared" si="292"/>
        <v>693</v>
      </c>
      <c r="BV195" s="216">
        <f t="shared" si="292"/>
        <v>760433.69</v>
      </c>
      <c r="BW195" s="188">
        <f t="shared" si="292"/>
        <v>49621</v>
      </c>
      <c r="BX195" s="216">
        <f t="shared" si="292"/>
        <v>435285816.81999916</v>
      </c>
      <c r="BY195" s="188">
        <f t="shared" si="292"/>
        <v>720</v>
      </c>
      <c r="BZ195" s="216">
        <f t="shared" si="292"/>
        <v>516135.28</v>
      </c>
      <c r="CA195" s="188">
        <f t="shared" si="292"/>
        <v>60896</v>
      </c>
      <c r="CB195" s="216">
        <f t="shared" si="292"/>
        <v>470006586.9200002</v>
      </c>
      <c r="CC195" s="188">
        <f t="shared" si="292"/>
        <v>961</v>
      </c>
      <c r="CD195" s="216">
        <f t="shared" si="292"/>
        <v>738551.37999999989</v>
      </c>
      <c r="CE195" s="188">
        <f t="shared" si="292"/>
        <v>55571</v>
      </c>
      <c r="CF195" s="216">
        <f t="shared" si="292"/>
        <v>439445665.65000021</v>
      </c>
      <c r="CG195" s="188">
        <f t="shared" si="292"/>
        <v>760</v>
      </c>
      <c r="CH195" s="216">
        <f t="shared" si="292"/>
        <v>552791.34</v>
      </c>
      <c r="CI195" s="188">
        <f t="shared" si="292"/>
        <v>52542</v>
      </c>
      <c r="CJ195" s="216">
        <f t="shared" si="292"/>
        <v>429009875.85999995</v>
      </c>
      <c r="CK195" s="188">
        <f t="shared" si="292"/>
        <v>640</v>
      </c>
      <c r="CL195" s="216">
        <f t="shared" si="292"/>
        <v>506860.79999999993</v>
      </c>
      <c r="CM195" s="188">
        <f t="shared" si="292"/>
        <v>54273</v>
      </c>
      <c r="CN195" s="216">
        <f t="shared" si="292"/>
        <v>433475062.92000008</v>
      </c>
      <c r="CO195" s="188">
        <f t="shared" si="292"/>
        <v>456</v>
      </c>
      <c r="CP195" s="216">
        <f t="shared" si="292"/>
        <v>336269.18000000005</v>
      </c>
      <c r="CQ195" s="188">
        <f t="shared" si="292"/>
        <v>54019</v>
      </c>
      <c r="CR195" s="216">
        <f t="shared" si="292"/>
        <v>427901911.32000029</v>
      </c>
      <c r="CS195" s="188">
        <f t="shared" si="292"/>
        <v>544</v>
      </c>
      <c r="CT195" s="216">
        <f t="shared" si="292"/>
        <v>400611.30000000005</v>
      </c>
      <c r="CU195" s="188">
        <f t="shared" si="292"/>
        <v>6201</v>
      </c>
      <c r="CV195" s="216">
        <f t="shared" si="292"/>
        <v>110724754.07000001</v>
      </c>
      <c r="CW195" s="188">
        <f t="shared" si="292"/>
        <v>471</v>
      </c>
      <c r="CX195" s="216">
        <f t="shared" si="292"/>
        <v>290885.31</v>
      </c>
      <c r="CY195" s="188">
        <f t="shared" si="292"/>
        <v>286</v>
      </c>
      <c r="CZ195" s="216">
        <f t="shared" si="292"/>
        <v>23442143.429999989</v>
      </c>
      <c r="DA195" s="188">
        <f t="shared" si="292"/>
        <v>17</v>
      </c>
      <c r="DB195" s="216">
        <f t="shared" si="292"/>
        <v>26066.550000000003</v>
      </c>
      <c r="DC195" s="188">
        <f t="shared" si="292"/>
        <v>283</v>
      </c>
      <c r="DD195" s="216">
        <f t="shared" si="292"/>
        <v>22214001.829999998</v>
      </c>
      <c r="DE195" s="188">
        <f t="shared" si="292"/>
        <v>18</v>
      </c>
      <c r="DF195" s="216">
        <f t="shared" si="292"/>
        <v>26203.72</v>
      </c>
      <c r="DG195" s="188">
        <f t="shared" si="292"/>
        <v>79282</v>
      </c>
      <c r="DH195" s="216">
        <f t="shared" si="292"/>
        <v>558612661.92999876</v>
      </c>
      <c r="DI195" s="188">
        <f t="shared" si="292"/>
        <v>16</v>
      </c>
      <c r="DJ195" s="216">
        <f t="shared" si="292"/>
        <v>48182.33</v>
      </c>
      <c r="DK195" s="188">
        <f t="shared" si="292"/>
        <v>85711</v>
      </c>
      <c r="DL195" s="216">
        <f t="shared" si="292"/>
        <v>689178173.51999915</v>
      </c>
      <c r="DM195" s="188">
        <f t="shared" si="292"/>
        <v>48</v>
      </c>
      <c r="DN195" s="216">
        <f t="shared" si="292"/>
        <v>62196.75</v>
      </c>
      <c r="DO195" s="188">
        <f t="shared" si="292"/>
        <v>98897</v>
      </c>
      <c r="DP195" s="216">
        <f t="shared" si="292"/>
        <v>686233137.67000508</v>
      </c>
      <c r="DQ195" s="188">
        <f t="shared" si="292"/>
        <v>51</v>
      </c>
      <c r="DR195" s="216">
        <f t="shared" si="292"/>
        <v>32207.65</v>
      </c>
      <c r="DS195" s="188">
        <f t="shared" si="292"/>
        <v>99030</v>
      </c>
      <c r="DT195" s="216">
        <f t="shared" si="292"/>
        <v>730471608.07999957</v>
      </c>
      <c r="DU195" s="188">
        <f t="shared" si="292"/>
        <v>32</v>
      </c>
      <c r="DV195" s="216">
        <f t="shared" si="292"/>
        <v>18847.03</v>
      </c>
      <c r="DW195" s="188">
        <f t="shared" si="292"/>
        <v>99067</v>
      </c>
      <c r="DX195" s="216">
        <f t="shared" si="292"/>
        <v>733153960.52999949</v>
      </c>
      <c r="DY195" s="188">
        <f t="shared" si="292"/>
        <v>29</v>
      </c>
      <c r="DZ195" s="216">
        <f t="shared" si="292"/>
        <v>77772.66</v>
      </c>
      <c r="EA195" s="188">
        <f t="shared" si="292"/>
        <v>99418</v>
      </c>
      <c r="EB195" s="216">
        <f t="shared" ref="EB195:EX195" si="293">+EB187+EB188+EB189+EB192</f>
        <v>715751739.69999981</v>
      </c>
      <c r="EC195" s="188">
        <f t="shared" si="293"/>
        <v>255</v>
      </c>
      <c r="ED195" s="216">
        <f t="shared" si="293"/>
        <v>141183.04000000001</v>
      </c>
      <c r="EE195" s="188">
        <f t="shared" si="293"/>
        <v>99409</v>
      </c>
      <c r="EF195" s="397">
        <f t="shared" si="293"/>
        <v>715034264.18999982</v>
      </c>
      <c r="EG195" s="188">
        <f t="shared" si="293"/>
        <v>89</v>
      </c>
      <c r="EH195" s="397">
        <f t="shared" si="293"/>
        <v>55522.21</v>
      </c>
      <c r="EI195" s="188">
        <f t="shared" si="293"/>
        <v>124023</v>
      </c>
      <c r="EJ195" s="216">
        <f t="shared" si="293"/>
        <v>1185166316.4200001</v>
      </c>
      <c r="EK195" s="188">
        <f t="shared" si="293"/>
        <v>128</v>
      </c>
      <c r="EL195" s="216">
        <f t="shared" si="293"/>
        <v>68782.549999999988</v>
      </c>
      <c r="EM195" s="188">
        <f t="shared" si="293"/>
        <v>99350</v>
      </c>
      <c r="EN195" s="216">
        <f t="shared" si="293"/>
        <v>712295342.54999435</v>
      </c>
      <c r="EO195" s="188">
        <f t="shared" si="293"/>
        <v>106</v>
      </c>
      <c r="EP195" s="216">
        <f t="shared" si="293"/>
        <v>42511.709999999985</v>
      </c>
      <c r="EQ195" s="188">
        <f t="shared" si="293"/>
        <v>72527</v>
      </c>
      <c r="ER195" s="216">
        <f t="shared" si="293"/>
        <v>460101495.20999569</v>
      </c>
      <c r="ES195" s="188">
        <f t="shared" si="293"/>
        <v>49</v>
      </c>
      <c r="ET195" s="216">
        <f t="shared" si="293"/>
        <v>28807.040000000001</v>
      </c>
      <c r="EU195" s="188">
        <f t="shared" si="293"/>
        <v>78269</v>
      </c>
      <c r="EV195" s="216">
        <f t="shared" si="293"/>
        <v>643462897.37999952</v>
      </c>
      <c r="EW195" s="188">
        <f t="shared" si="293"/>
        <v>50</v>
      </c>
      <c r="EX195" s="216">
        <f t="shared" si="293"/>
        <v>46116.2</v>
      </c>
      <c r="EZ195" s="188">
        <f>SUM(EZ187,EZ188,EZ189,EZ192)</f>
        <v>65107.000000000007</v>
      </c>
      <c r="FA195" s="216">
        <f>SUM(FA187,FA188,FA189,FA192)</f>
        <v>801923300.80999827</v>
      </c>
      <c r="FB195" s="188">
        <f>SUM(FB187,FB188,FB189,FB192)</f>
        <v>9055</v>
      </c>
      <c r="FC195" s="216">
        <f>SUM(FC187,FC188,FC189,FC192)</f>
        <v>9672584.8899999987</v>
      </c>
      <c r="FE195" s="188">
        <f>SUM(FE187,FE188,FE189,FE192)</f>
        <v>58052.5</v>
      </c>
      <c r="FF195" s="216">
        <f>SUM(FF187,FF188,FF189,FF192)</f>
        <v>515667315.79083264</v>
      </c>
      <c r="FG195" s="188">
        <f>SUM(FG187,FG188,FG189,FG192)</f>
        <v>8596</v>
      </c>
      <c r="FH195" s="216">
        <f>SUM(FH187,FH188,FH189,FH192)</f>
        <v>6879703.209999999</v>
      </c>
      <c r="FJ195" s="188">
        <f>SUM(FJ187,FJ188,FJ189,FJ192)</f>
        <v>89095.7</v>
      </c>
      <c r="FK195" s="216">
        <f>SUM(FK187,FK188,FK189,FK192)</f>
        <v>688227810.3919996</v>
      </c>
      <c r="FL195" s="188">
        <f>SUM(FL187,FL188,FL189,FL192)</f>
        <v>1260</v>
      </c>
      <c r="FM195" s="216">
        <f>SUM(FM187,FM188,FM189,FM192)</f>
        <v>890361.50999999989</v>
      </c>
    </row>
    <row r="196" spans="1:169" x14ac:dyDescent="0.2">
      <c r="EM196" s="423"/>
      <c r="EN196" s="424"/>
      <c r="EO196" s="423"/>
      <c r="EP196" s="424"/>
      <c r="EQ196" s="423"/>
      <c r="ER196" s="424"/>
      <c r="ES196" s="423"/>
      <c r="ET196" s="424"/>
      <c r="EU196" s="423"/>
      <c r="EV196" s="424"/>
      <c r="EW196" s="423"/>
      <c r="EX196" s="424"/>
    </row>
    <row r="197" spans="1:169" x14ac:dyDescent="0.2">
      <c r="EM197" s="423"/>
      <c r="EN197" s="424"/>
      <c r="EO197" s="423"/>
      <c r="EP197" s="424"/>
      <c r="EQ197" s="423"/>
      <c r="ER197" s="424"/>
      <c r="ES197" s="423"/>
      <c r="ET197" s="424"/>
      <c r="EU197" s="423"/>
      <c r="EV197" s="424"/>
      <c r="EW197" s="423"/>
      <c r="EX197" s="424"/>
    </row>
    <row r="198" spans="1:169" ht="15" outlineLevel="1" x14ac:dyDescent="0.25">
      <c r="A198" s="191" t="s">
        <v>88</v>
      </c>
      <c r="B198" s="191" t="s">
        <v>50</v>
      </c>
      <c r="C198" s="192"/>
      <c r="D198" s="217"/>
      <c r="E198" s="192">
        <v>887</v>
      </c>
      <c r="F198" s="218">
        <v>601675.4</v>
      </c>
      <c r="G198" s="192"/>
      <c r="H198" s="217"/>
      <c r="I198" s="192">
        <v>537</v>
      </c>
      <c r="J198" s="218">
        <v>356674.95999999996</v>
      </c>
      <c r="K198" s="192"/>
      <c r="L198" s="217"/>
      <c r="M198" s="192">
        <v>1464</v>
      </c>
      <c r="N198" s="218">
        <v>1127297.9500000002</v>
      </c>
      <c r="O198" s="192"/>
      <c r="P198" s="217"/>
      <c r="Q198" s="192">
        <v>716</v>
      </c>
      <c r="R198" s="218">
        <v>488994.66999999993</v>
      </c>
      <c r="S198" s="192"/>
      <c r="T198" s="217"/>
      <c r="U198" s="192">
        <v>1221</v>
      </c>
      <c r="V198" s="218">
        <v>973017.2699999999</v>
      </c>
      <c r="W198" s="192"/>
      <c r="X198" s="217"/>
      <c r="Y198" s="192">
        <v>696</v>
      </c>
      <c r="Z198" s="218">
        <v>518965.09999999992</v>
      </c>
      <c r="AA198" s="192"/>
      <c r="AB198" s="217"/>
      <c r="AC198" s="192">
        <v>1023</v>
      </c>
      <c r="AD198" s="218">
        <v>733515.19000000006</v>
      </c>
      <c r="AE198" s="192"/>
      <c r="AF198" s="217"/>
      <c r="AG198" s="192">
        <v>797</v>
      </c>
      <c r="AH198" s="218">
        <v>583182.17000000004</v>
      </c>
      <c r="AI198" s="192"/>
      <c r="AJ198" s="217"/>
      <c r="AK198" s="192">
        <v>659</v>
      </c>
      <c r="AL198" s="218">
        <v>500973.67999999993</v>
      </c>
      <c r="AM198" s="192"/>
      <c r="AN198" s="217"/>
      <c r="AO198" s="192">
        <v>733</v>
      </c>
      <c r="AP198" s="218">
        <v>507929.66000000015</v>
      </c>
      <c r="AQ198" s="192"/>
      <c r="AR198" s="217"/>
      <c r="AS198" s="192">
        <v>944</v>
      </c>
      <c r="AT198" s="218">
        <v>675073.94000000006</v>
      </c>
      <c r="AU198" s="192"/>
      <c r="AV198" s="217"/>
      <c r="AW198" s="192">
        <v>1124</v>
      </c>
      <c r="AX198" s="218">
        <v>796541.85</v>
      </c>
      <c r="AY198" s="192"/>
      <c r="AZ198" s="217"/>
      <c r="BA198" s="192">
        <v>1490</v>
      </c>
      <c r="BB198" s="218">
        <v>1062930.7</v>
      </c>
      <c r="BC198" s="192"/>
      <c r="BD198" s="217"/>
      <c r="BE198" s="192">
        <v>773</v>
      </c>
      <c r="BF198" s="218">
        <v>573759.65</v>
      </c>
      <c r="BG198" s="192"/>
      <c r="BH198" s="217"/>
      <c r="BI198" s="192">
        <v>1162</v>
      </c>
      <c r="BJ198" s="218">
        <v>875598.16</v>
      </c>
      <c r="BK198" s="192"/>
      <c r="BL198" s="217"/>
      <c r="BM198" s="192">
        <v>1277</v>
      </c>
      <c r="BN198" s="218">
        <v>1271938</v>
      </c>
      <c r="BO198" s="192"/>
      <c r="BP198" s="217"/>
      <c r="BQ198" s="192">
        <v>1265</v>
      </c>
      <c r="BR198" s="218">
        <v>1004129.0499999999</v>
      </c>
      <c r="BS198" s="192"/>
      <c r="BT198" s="217"/>
      <c r="BU198" s="192">
        <v>1347</v>
      </c>
      <c r="BV198" s="218">
        <v>1080430.06</v>
      </c>
      <c r="BW198" s="192"/>
      <c r="BX198" s="217"/>
      <c r="BY198" s="192">
        <v>928</v>
      </c>
      <c r="BZ198" s="218">
        <v>650768.02</v>
      </c>
      <c r="CA198" s="192"/>
      <c r="CB198" s="217"/>
      <c r="CC198" s="192">
        <v>936</v>
      </c>
      <c r="CD198" s="218">
        <v>735732.16999999981</v>
      </c>
      <c r="CE198" s="192"/>
      <c r="CF198" s="217"/>
      <c r="CG198" s="192">
        <v>940</v>
      </c>
      <c r="CH198" s="218">
        <v>625453.89</v>
      </c>
      <c r="CI198" s="192"/>
      <c r="CJ198" s="217"/>
      <c r="CK198" s="192">
        <v>1078</v>
      </c>
      <c r="CL198" s="218">
        <v>714883.75000000012</v>
      </c>
      <c r="CM198" s="192"/>
      <c r="CN198" s="217"/>
      <c r="CO198" s="192">
        <v>1344</v>
      </c>
      <c r="CP198" s="218">
        <v>956623.73</v>
      </c>
      <c r="CQ198" s="192"/>
      <c r="CR198" s="217"/>
      <c r="CS198" s="192">
        <v>1342</v>
      </c>
      <c r="CT198" s="218">
        <v>1011923.4800000001</v>
      </c>
      <c r="CU198" s="192"/>
      <c r="CV198" s="217"/>
      <c r="CW198" s="192">
        <v>1060</v>
      </c>
      <c r="CX198" s="218">
        <v>727845.74</v>
      </c>
      <c r="CY198" s="192"/>
      <c r="CZ198" s="217"/>
      <c r="DA198" s="192">
        <v>1208</v>
      </c>
      <c r="DB198" s="218">
        <v>797621.21</v>
      </c>
      <c r="DC198" s="192"/>
      <c r="DD198" s="217"/>
      <c r="DE198" s="192">
        <v>2031</v>
      </c>
      <c r="DF198" s="218">
        <v>1572136.4999999998</v>
      </c>
      <c r="DG198" s="192"/>
      <c r="DH198" s="217"/>
      <c r="DI198" s="192">
        <v>1252</v>
      </c>
      <c r="DJ198" s="218">
        <v>909364.79</v>
      </c>
      <c r="DK198" s="192"/>
      <c r="DL198" s="217"/>
      <c r="DM198" s="192">
        <v>839</v>
      </c>
      <c r="DN198" s="218">
        <v>581096.0199999999</v>
      </c>
      <c r="DO198" s="192"/>
      <c r="DP198" s="217"/>
      <c r="DQ198" s="192">
        <v>592</v>
      </c>
      <c r="DR198" s="218">
        <v>369246.33</v>
      </c>
      <c r="DS198" s="192"/>
      <c r="DT198" s="217"/>
      <c r="DU198" s="192">
        <v>597</v>
      </c>
      <c r="DV198" s="218">
        <v>392641.42</v>
      </c>
      <c r="DW198" s="192"/>
      <c r="DX198" s="217"/>
      <c r="DY198" s="192">
        <v>566</v>
      </c>
      <c r="DZ198" s="218">
        <v>418821.39</v>
      </c>
      <c r="EA198" s="192"/>
      <c r="EB198" s="217"/>
      <c r="EC198" s="192">
        <v>453</v>
      </c>
      <c r="ED198" s="218">
        <v>286061.35000000003</v>
      </c>
      <c r="EE198" s="192"/>
      <c r="EF198" s="217"/>
      <c r="EG198" s="192">
        <v>369</v>
      </c>
      <c r="EH198" s="218">
        <v>239314.22</v>
      </c>
      <c r="EI198" s="192"/>
      <c r="EJ198" s="217"/>
      <c r="EK198" s="192">
        <v>348</v>
      </c>
      <c r="EL198" s="218">
        <v>219777.47999999998</v>
      </c>
      <c r="EM198" s="425"/>
      <c r="EN198" s="426"/>
      <c r="EO198" s="425">
        <v>415</v>
      </c>
      <c r="EP198" s="427">
        <v>298844.45</v>
      </c>
      <c r="EQ198" s="425"/>
      <c r="ER198" s="426"/>
      <c r="ES198" s="425">
        <v>262</v>
      </c>
      <c r="ET198" s="427">
        <v>211431.16999999998</v>
      </c>
      <c r="EU198" s="425"/>
      <c r="EV198" s="426"/>
      <c r="EW198" s="425">
        <v>557</v>
      </c>
      <c r="EX198" s="427">
        <v>408180.05</v>
      </c>
      <c r="EZ198" s="192">
        <f>SUM(C198,G198,K198,O198,S198,W198,AA198,AE198,AI198,AM198,AQ198,AU198)/12</f>
        <v>0</v>
      </c>
      <c r="FA198" s="217">
        <f>SUM(D198,H198,L198,P198,T198,X198,AB198,AF198,AJ198,AN198,AR198,AV198)/12</f>
        <v>0</v>
      </c>
      <c r="FB198" s="192">
        <f>SUM(E198,I198,M198,Q198,U198,Y198,AC198,AG198,AK198,AO198,AS198,AW198)</f>
        <v>10801</v>
      </c>
      <c r="FC198" s="218">
        <f>SUM(F198,J198,N198,R198,V198,Z198,AD198,AH198,AL198,AP198,AT198,AX198)</f>
        <v>7863841.8399999999</v>
      </c>
      <c r="FE198" s="192">
        <f>SUM(AY198,BC198,BG198,BK198,BO198,BS198,BW198,CA198,CE198,CI198,CM198,CQ198)/12</f>
        <v>0</v>
      </c>
      <c r="FF198" s="217">
        <f>SUM(AZ198,BD198,BH198,BL198,BP198,BT198,BX198,CB198,CF198,CJ198,CN198,CR198)/12</f>
        <v>0</v>
      </c>
      <c r="FG198" s="192">
        <f>SUM(BA198,BE198,BI198,BM198,BQ198,BU198,BY198,CC198,CG198,CK198,CO198,CS198)</f>
        <v>13882</v>
      </c>
      <c r="FH198" s="218">
        <f>SUM(BB198,BF198,BJ198,BN198,BR198,BV198,BZ198,CD198,CH198,CL198,CP198,CT198)</f>
        <v>10564170.660000002</v>
      </c>
      <c r="FJ198" s="192">
        <f t="shared" ref="FJ198:FJ205" si="294">SUM(CU198,CY198,DC198,DG198,DK198,DO198,DS198,DW198,EA198,EE198,EI198,EM198)/10</f>
        <v>0</v>
      </c>
      <c r="FK198" s="217">
        <f t="shared" ref="FK198:FK205" si="295">SUM(CV198,CZ198,DD198,DH198,DL198,DP198,DT198,DX198,EB198,EF198,EJ198,EN198)/10</f>
        <v>0</v>
      </c>
      <c r="FL198" s="192">
        <f>SUM(CW198,DA198,DE198,DI198,DM198,DQ198,DU198,DY198,EC198,EG198,EK198,EO198)</f>
        <v>9730</v>
      </c>
      <c r="FM198" s="218">
        <f>SUM(CX198,DB198,DF198,DJ198,DN198,DR198,DV198,DZ198,ED198,EH198,EL198,EP198)</f>
        <v>6812770.8999999994</v>
      </c>
    </row>
    <row r="199" spans="1:169" ht="15" outlineLevel="1" x14ac:dyDescent="0.25">
      <c r="A199" s="191"/>
      <c r="B199" s="191" t="s">
        <v>51</v>
      </c>
      <c r="C199" s="192"/>
      <c r="D199" s="217"/>
      <c r="E199" s="192">
        <v>20</v>
      </c>
      <c r="F199" s="218">
        <v>18893.5</v>
      </c>
      <c r="G199" s="192"/>
      <c r="H199" s="217"/>
      <c r="I199" s="192">
        <v>11</v>
      </c>
      <c r="J199" s="218">
        <v>9080</v>
      </c>
      <c r="K199" s="192"/>
      <c r="L199" s="217"/>
      <c r="M199" s="192"/>
      <c r="N199" s="218"/>
      <c r="O199" s="192"/>
      <c r="P199" s="217"/>
      <c r="Q199" s="192">
        <v>2</v>
      </c>
      <c r="R199" s="218">
        <v>4805</v>
      </c>
      <c r="S199" s="192"/>
      <c r="T199" s="217"/>
      <c r="U199" s="192">
        <v>1</v>
      </c>
      <c r="V199" s="218">
        <v>9180</v>
      </c>
      <c r="W199" s="192"/>
      <c r="X199" s="217"/>
      <c r="Y199" s="192"/>
      <c r="Z199" s="218"/>
      <c r="AA199" s="192"/>
      <c r="AB199" s="217"/>
      <c r="AC199" s="192">
        <v>1</v>
      </c>
      <c r="AD199" s="218">
        <v>5000</v>
      </c>
      <c r="AE199" s="192"/>
      <c r="AF199" s="217"/>
      <c r="AG199" s="192">
        <v>36</v>
      </c>
      <c r="AH199" s="218">
        <v>52393.87</v>
      </c>
      <c r="AI199" s="192"/>
      <c r="AJ199" s="217"/>
      <c r="AK199" s="192">
        <v>2</v>
      </c>
      <c r="AL199" s="218">
        <v>3290</v>
      </c>
      <c r="AM199" s="192"/>
      <c r="AN199" s="217"/>
      <c r="AO199" s="192"/>
      <c r="AP199" s="218"/>
      <c r="AQ199" s="192"/>
      <c r="AR199" s="217"/>
      <c r="AS199" s="192">
        <v>1</v>
      </c>
      <c r="AT199" s="218">
        <v>300</v>
      </c>
      <c r="AU199" s="192"/>
      <c r="AV199" s="217"/>
      <c r="AW199" s="192">
        <v>1</v>
      </c>
      <c r="AX199" s="218">
        <v>300</v>
      </c>
      <c r="AY199" s="192"/>
      <c r="AZ199" s="217"/>
      <c r="BA199" s="192"/>
      <c r="BB199" s="218"/>
      <c r="BC199" s="192"/>
      <c r="BD199" s="217"/>
      <c r="BE199" s="192">
        <v>3</v>
      </c>
      <c r="BF199" s="218">
        <v>4822</v>
      </c>
      <c r="BG199" s="192"/>
      <c r="BH199" s="217"/>
      <c r="BI199" s="192">
        <v>1</v>
      </c>
      <c r="BJ199" s="218">
        <v>200</v>
      </c>
      <c r="BK199" s="192"/>
      <c r="BL199" s="217"/>
      <c r="BM199" s="192">
        <v>10</v>
      </c>
      <c r="BN199" s="218">
        <v>14832</v>
      </c>
      <c r="BO199" s="192"/>
      <c r="BP199" s="217"/>
      <c r="BQ199" s="192"/>
      <c r="BR199" s="218"/>
      <c r="BS199" s="192"/>
      <c r="BT199" s="217"/>
      <c r="BU199" s="192"/>
      <c r="BV199" s="218"/>
      <c r="BW199" s="192"/>
      <c r="BX199" s="217"/>
      <c r="BY199" s="192"/>
      <c r="BZ199" s="218"/>
      <c r="CA199" s="192"/>
      <c r="CB199" s="217"/>
      <c r="CC199" s="192">
        <v>1</v>
      </c>
      <c r="CD199" s="218">
        <v>100</v>
      </c>
      <c r="CE199" s="192"/>
      <c r="CF199" s="217"/>
      <c r="CG199" s="192"/>
      <c r="CH199" s="218"/>
      <c r="CI199" s="192"/>
      <c r="CJ199" s="217"/>
      <c r="CK199" s="192"/>
      <c r="CL199" s="218"/>
      <c r="CM199" s="192"/>
      <c r="CN199" s="217"/>
      <c r="CO199" s="192"/>
      <c r="CP199" s="218"/>
      <c r="CQ199" s="192"/>
      <c r="CR199" s="217"/>
      <c r="CS199" s="192"/>
      <c r="CT199" s="218"/>
      <c r="CU199" s="192"/>
      <c r="CV199" s="217"/>
      <c r="CW199" s="192"/>
      <c r="CX199" s="218"/>
      <c r="CY199" s="192"/>
      <c r="CZ199" s="217"/>
      <c r="DA199" s="192"/>
      <c r="DB199" s="218"/>
      <c r="DC199" s="192"/>
      <c r="DD199" s="217"/>
      <c r="DE199" s="192"/>
      <c r="DF199" s="218"/>
      <c r="DG199" s="192"/>
      <c r="DH199" s="217"/>
      <c r="DI199" s="192"/>
      <c r="DJ199" s="218"/>
      <c r="DK199" s="192"/>
      <c r="DL199" s="217"/>
      <c r="DM199" s="192"/>
      <c r="DN199" s="218"/>
      <c r="DO199" s="192"/>
      <c r="DP199" s="217"/>
      <c r="DQ199" s="192"/>
      <c r="DR199" s="218"/>
      <c r="DS199" s="192"/>
      <c r="DT199" s="217"/>
      <c r="DU199" s="192"/>
      <c r="DV199" s="218"/>
      <c r="DW199" s="192"/>
      <c r="DX199" s="217"/>
      <c r="DY199" s="192"/>
      <c r="DZ199" s="218"/>
      <c r="EA199" s="192"/>
      <c r="EB199" s="217"/>
      <c r="EC199" s="192"/>
      <c r="ED199" s="218"/>
      <c r="EE199" s="192"/>
      <c r="EF199" s="217"/>
      <c r="EG199" s="192"/>
      <c r="EH199" s="218"/>
      <c r="EI199" s="192"/>
      <c r="EJ199" s="217"/>
      <c r="EK199" s="192"/>
      <c r="EL199" s="218"/>
      <c r="EM199" s="425"/>
      <c r="EN199" s="426"/>
      <c r="EO199" s="425"/>
      <c r="EP199" s="427"/>
      <c r="EQ199" s="425"/>
      <c r="ER199" s="426"/>
      <c r="ES199" s="425"/>
      <c r="ET199" s="427"/>
      <c r="EU199" s="425"/>
      <c r="EV199" s="426"/>
      <c r="EW199" s="425"/>
      <c r="EX199" s="427"/>
      <c r="EZ199" s="192">
        <f t="shared" ref="EZ199:FA205" si="296">SUM(C199,G199,K199,O199,S199,W199,AA199,AE199,AI199,AM199,AQ199,AU199)/12</f>
        <v>0</v>
      </c>
      <c r="FA199" s="217">
        <f t="shared" si="296"/>
        <v>0</v>
      </c>
      <c r="FB199" s="192">
        <f t="shared" ref="FB199:FC205" si="297">SUM(E199,I199,M199,Q199,U199,Y199,AC199,AG199,AK199,AO199,AS199,AW199)</f>
        <v>75</v>
      </c>
      <c r="FC199" s="218">
        <f t="shared" si="297"/>
        <v>103242.37</v>
      </c>
      <c r="FE199" s="192">
        <f t="shared" ref="FE199:FF205" si="298">SUM(AY199,BC199,BG199,BK199,BO199,BS199,BW199,CA199,CE199,CI199,CM199,CQ199)/12</f>
        <v>0</v>
      </c>
      <c r="FF199" s="217">
        <f t="shared" si="298"/>
        <v>0</v>
      </c>
      <c r="FG199" s="192">
        <f t="shared" ref="FG199:FH205" si="299">SUM(BA199,BE199,BI199,BM199,BQ199,BU199,BY199,CC199,CG199,CK199,CO199,CS199)</f>
        <v>15</v>
      </c>
      <c r="FH199" s="218">
        <f t="shared" si="299"/>
        <v>19954</v>
      </c>
      <c r="FJ199" s="192">
        <f t="shared" si="294"/>
        <v>0</v>
      </c>
      <c r="FK199" s="217">
        <f t="shared" si="295"/>
        <v>0</v>
      </c>
      <c r="FL199" s="192">
        <f t="shared" ref="FL199:FM205" si="300">SUM(CW199,DA199,DE199,DI199,DM199,DQ199,DU199,DY199,EC199,EG199,EK199,EO199)</f>
        <v>0</v>
      </c>
      <c r="FM199" s="218">
        <f t="shared" si="300"/>
        <v>0</v>
      </c>
    </row>
    <row r="200" spans="1:169" outlineLevel="1" x14ac:dyDescent="0.2">
      <c r="A200" s="191"/>
      <c r="B200" s="193" t="s">
        <v>183</v>
      </c>
      <c r="C200" s="194"/>
      <c r="D200" s="219"/>
      <c r="E200" s="194">
        <v>229</v>
      </c>
      <c r="F200" s="220">
        <v>219490.69</v>
      </c>
      <c r="G200" s="194"/>
      <c r="H200" s="219"/>
      <c r="I200" s="194">
        <v>1139</v>
      </c>
      <c r="J200" s="220">
        <v>2002635.1099999994</v>
      </c>
      <c r="K200" s="194"/>
      <c r="L200" s="219"/>
      <c r="M200" s="194">
        <v>634</v>
      </c>
      <c r="N200" s="220">
        <v>992437.42000000062</v>
      </c>
      <c r="O200" s="194"/>
      <c r="P200" s="219"/>
      <c r="Q200" s="194">
        <v>1717</v>
      </c>
      <c r="R200" s="220">
        <v>2228930.2800000026</v>
      </c>
      <c r="S200" s="194"/>
      <c r="T200" s="219"/>
      <c r="U200" s="194">
        <v>671</v>
      </c>
      <c r="V200" s="220">
        <v>908651.2200000002</v>
      </c>
      <c r="W200" s="194"/>
      <c r="X200" s="219"/>
      <c r="Y200" s="194">
        <v>2043</v>
      </c>
      <c r="Z200" s="220">
        <v>2286684.4800000023</v>
      </c>
      <c r="AA200" s="194"/>
      <c r="AB200" s="219"/>
      <c r="AC200" s="194">
        <v>1879</v>
      </c>
      <c r="AD200" s="220">
        <v>1695658.159999999</v>
      </c>
      <c r="AE200" s="194"/>
      <c r="AF200" s="219"/>
      <c r="AG200" s="194">
        <v>2324</v>
      </c>
      <c r="AH200" s="220">
        <v>2048891.0899999999</v>
      </c>
      <c r="AI200" s="194"/>
      <c r="AJ200" s="219"/>
      <c r="AK200" s="194">
        <v>3638</v>
      </c>
      <c r="AL200" s="220">
        <v>2322891.9199999971</v>
      </c>
      <c r="AM200" s="194"/>
      <c r="AN200" s="219"/>
      <c r="AO200" s="194">
        <v>769</v>
      </c>
      <c r="AP200" s="220">
        <v>892598.85999999987</v>
      </c>
      <c r="AQ200" s="194"/>
      <c r="AR200" s="219"/>
      <c r="AS200" s="194">
        <v>1469</v>
      </c>
      <c r="AT200" s="220">
        <v>1421123.9999999998</v>
      </c>
      <c r="AU200" s="194"/>
      <c r="AV200" s="219"/>
      <c r="AW200" s="194">
        <v>1905</v>
      </c>
      <c r="AX200" s="220">
        <v>1667844.5599999954</v>
      </c>
      <c r="AY200" s="194"/>
      <c r="AZ200" s="219"/>
      <c r="BA200" s="194">
        <v>1455</v>
      </c>
      <c r="BB200" s="220">
        <v>1298480.1100000029</v>
      </c>
      <c r="BC200" s="194"/>
      <c r="BD200" s="219"/>
      <c r="BE200" s="194">
        <v>757</v>
      </c>
      <c r="BF200" s="220">
        <v>867503.6199999993</v>
      </c>
      <c r="BG200" s="194"/>
      <c r="BH200" s="219"/>
      <c r="BI200" s="194">
        <v>930</v>
      </c>
      <c r="BJ200" s="220">
        <v>895138.61000000068</v>
      </c>
      <c r="BK200" s="194"/>
      <c r="BL200" s="219"/>
      <c r="BM200" s="194">
        <v>1146</v>
      </c>
      <c r="BN200" s="220">
        <v>1020331.8100000016</v>
      </c>
      <c r="BO200" s="194"/>
      <c r="BP200" s="219"/>
      <c r="BQ200" s="194">
        <v>0</v>
      </c>
      <c r="BR200" s="220">
        <v>0</v>
      </c>
      <c r="BS200" s="194"/>
      <c r="BT200" s="219"/>
      <c r="BU200" s="194">
        <v>534</v>
      </c>
      <c r="BV200" s="220">
        <v>641160.75000000023</v>
      </c>
      <c r="BW200" s="194"/>
      <c r="BX200" s="219"/>
      <c r="BY200" s="194">
        <v>964</v>
      </c>
      <c r="BZ200" s="220">
        <v>1180078.1600000006</v>
      </c>
      <c r="CA200" s="194"/>
      <c r="CB200" s="219"/>
      <c r="CC200" s="194">
        <v>1735</v>
      </c>
      <c r="CD200" s="220">
        <v>2231096.0299999984</v>
      </c>
      <c r="CE200" s="194"/>
      <c r="CF200" s="219"/>
      <c r="CG200" s="194">
        <v>856</v>
      </c>
      <c r="CH200" s="220">
        <v>1595510.7800000003</v>
      </c>
      <c r="CI200" s="194"/>
      <c r="CJ200" s="219"/>
      <c r="CK200" s="194">
        <v>1986</v>
      </c>
      <c r="CL200" s="220">
        <v>1651367.5600000008</v>
      </c>
      <c r="CM200" s="194"/>
      <c r="CN200" s="219"/>
      <c r="CO200" s="194">
        <v>2599</v>
      </c>
      <c r="CP200" s="220">
        <v>1513900.4600000028</v>
      </c>
      <c r="CQ200" s="194"/>
      <c r="CR200" s="219"/>
      <c r="CS200" s="194">
        <v>1228</v>
      </c>
      <c r="CT200" s="220">
        <v>1365563.7599999993</v>
      </c>
      <c r="CU200" s="194"/>
      <c r="CV200" s="219"/>
      <c r="CW200" s="194">
        <v>760</v>
      </c>
      <c r="CX200" s="220">
        <v>813093.06000000052</v>
      </c>
      <c r="CY200" s="194"/>
      <c r="CZ200" s="219"/>
      <c r="DA200" s="194">
        <v>920</v>
      </c>
      <c r="DB200" s="220">
        <v>878054.92000000027</v>
      </c>
      <c r="DC200" s="194"/>
      <c r="DD200" s="219"/>
      <c r="DE200" s="194">
        <v>316</v>
      </c>
      <c r="DF200" s="220">
        <v>576867.51</v>
      </c>
      <c r="DG200" s="194"/>
      <c r="DH200" s="219"/>
      <c r="DI200" s="194">
        <v>266</v>
      </c>
      <c r="DJ200" s="220">
        <v>715692.13</v>
      </c>
      <c r="DK200" s="194"/>
      <c r="DL200" s="219"/>
      <c r="DM200" s="194">
        <v>254</v>
      </c>
      <c r="DN200" s="220">
        <v>597564.41000000015</v>
      </c>
      <c r="DO200" s="194"/>
      <c r="DP200" s="219"/>
      <c r="DQ200" s="194">
        <v>192</v>
      </c>
      <c r="DR200" s="220">
        <v>254930.73</v>
      </c>
      <c r="DS200" s="194"/>
      <c r="DT200" s="219"/>
      <c r="DU200" s="194">
        <v>225</v>
      </c>
      <c r="DV200" s="220">
        <v>296570.11000000004</v>
      </c>
      <c r="DW200" s="194"/>
      <c r="DX200" s="219"/>
      <c r="DY200" s="194">
        <v>591</v>
      </c>
      <c r="DZ200" s="220">
        <v>523734.93999999994</v>
      </c>
      <c r="EA200" s="194"/>
      <c r="EB200" s="219"/>
      <c r="EC200" s="194">
        <f>SUM(EC201:EC202)</f>
        <v>287</v>
      </c>
      <c r="ED200" s="220">
        <f>SUM(ED201:ED202)</f>
        <v>369822.22</v>
      </c>
      <c r="EE200" s="194"/>
      <c r="EF200" s="219"/>
      <c r="EG200" s="194">
        <v>201</v>
      </c>
      <c r="EH200" s="220">
        <v>302277.75000000006</v>
      </c>
      <c r="EI200" s="194"/>
      <c r="EJ200" s="219"/>
      <c r="EK200" s="194">
        <v>256</v>
      </c>
      <c r="EL200" s="220">
        <v>268048.71999999997</v>
      </c>
      <c r="EM200" s="194"/>
      <c r="EN200" s="219"/>
      <c r="EO200" s="194">
        <v>291</v>
      </c>
      <c r="EP200" s="220">
        <v>449349.06000000011</v>
      </c>
      <c r="EQ200" s="194"/>
      <c r="ER200" s="219"/>
      <c r="ES200" s="194">
        <v>165</v>
      </c>
      <c r="ET200" s="220">
        <v>555650.42000000004</v>
      </c>
      <c r="EU200" s="194"/>
      <c r="EV200" s="219"/>
      <c r="EW200" s="194">
        <v>372</v>
      </c>
      <c r="EX200" s="220">
        <v>407288.34000000008</v>
      </c>
      <c r="EZ200" s="194">
        <f t="shared" si="296"/>
        <v>0</v>
      </c>
      <c r="FA200" s="219">
        <f t="shared" si="296"/>
        <v>0</v>
      </c>
      <c r="FB200" s="194">
        <f t="shared" si="297"/>
        <v>18417</v>
      </c>
      <c r="FC200" s="220">
        <f t="shared" si="297"/>
        <v>18687837.789999995</v>
      </c>
      <c r="FE200" s="194">
        <f t="shared" si="298"/>
        <v>0</v>
      </c>
      <c r="FF200" s="219">
        <f t="shared" si="298"/>
        <v>0</v>
      </c>
      <c r="FG200" s="194">
        <f t="shared" si="299"/>
        <v>14190</v>
      </c>
      <c r="FH200" s="220">
        <f t="shared" si="299"/>
        <v>14260131.650000008</v>
      </c>
      <c r="FJ200" s="194">
        <f t="shared" si="294"/>
        <v>0</v>
      </c>
      <c r="FK200" s="219">
        <f t="shared" si="295"/>
        <v>0</v>
      </c>
      <c r="FL200" s="194">
        <f t="shared" si="300"/>
        <v>4559</v>
      </c>
      <c r="FM200" s="220">
        <f t="shared" si="300"/>
        <v>6046005.5600000005</v>
      </c>
    </row>
    <row r="201" spans="1:169" ht="15" outlineLevel="1" x14ac:dyDescent="0.25">
      <c r="A201" s="191"/>
      <c r="B201" s="191" t="s">
        <v>184</v>
      </c>
      <c r="C201" s="192"/>
      <c r="D201" s="217"/>
      <c r="E201" s="192">
        <v>226</v>
      </c>
      <c r="F201" s="218">
        <v>218519.45</v>
      </c>
      <c r="G201" s="192"/>
      <c r="H201" s="217"/>
      <c r="I201" s="192">
        <v>1117</v>
      </c>
      <c r="J201" s="218">
        <v>1943533.4999999993</v>
      </c>
      <c r="K201" s="192"/>
      <c r="L201" s="217"/>
      <c r="M201" s="192"/>
      <c r="N201" s="218"/>
      <c r="O201" s="192"/>
      <c r="P201" s="217"/>
      <c r="Q201" s="192">
        <v>1708</v>
      </c>
      <c r="R201" s="218">
        <v>2210794.9500000025</v>
      </c>
      <c r="S201" s="192"/>
      <c r="T201" s="217"/>
      <c r="U201" s="192">
        <v>657</v>
      </c>
      <c r="V201" s="218">
        <v>885292.04000000015</v>
      </c>
      <c r="W201" s="192"/>
      <c r="X201" s="217"/>
      <c r="Y201" s="192">
        <v>2021</v>
      </c>
      <c r="Z201" s="218">
        <v>2227792.8100000024</v>
      </c>
      <c r="AA201" s="192"/>
      <c r="AB201" s="217"/>
      <c r="AC201" s="192">
        <v>1831</v>
      </c>
      <c r="AD201" s="218">
        <v>1509576.8299999989</v>
      </c>
      <c r="AE201" s="192"/>
      <c r="AF201" s="217"/>
      <c r="AG201" s="192">
        <v>2250</v>
      </c>
      <c r="AH201" s="218">
        <v>1841915.7799999998</v>
      </c>
      <c r="AI201" s="192"/>
      <c r="AJ201" s="217"/>
      <c r="AK201" s="192">
        <v>3596</v>
      </c>
      <c r="AL201" s="218">
        <v>2227996.7699999972</v>
      </c>
      <c r="AM201" s="192"/>
      <c r="AN201" s="217"/>
      <c r="AO201" s="192">
        <v>758</v>
      </c>
      <c r="AP201" s="218">
        <v>851046.24999999988</v>
      </c>
      <c r="AQ201" s="192"/>
      <c r="AR201" s="217"/>
      <c r="AS201" s="192">
        <v>1452</v>
      </c>
      <c r="AT201" s="218">
        <v>1380751.7499999998</v>
      </c>
      <c r="AU201" s="192"/>
      <c r="AV201" s="217"/>
      <c r="AW201" s="192">
        <v>1887</v>
      </c>
      <c r="AX201" s="218">
        <v>1638809.5999999954</v>
      </c>
      <c r="AY201" s="192"/>
      <c r="AZ201" s="217"/>
      <c r="BA201" s="192">
        <v>1423</v>
      </c>
      <c r="BB201" s="218">
        <v>1239704.8000000028</v>
      </c>
      <c r="BC201" s="192"/>
      <c r="BD201" s="217"/>
      <c r="BE201" s="192">
        <v>744</v>
      </c>
      <c r="BF201" s="218">
        <v>818797.3699999993</v>
      </c>
      <c r="BG201" s="192"/>
      <c r="BH201" s="217"/>
      <c r="BI201" s="192">
        <v>896</v>
      </c>
      <c r="BJ201" s="218">
        <v>820832.02000000072</v>
      </c>
      <c r="BK201" s="192"/>
      <c r="BL201" s="217"/>
      <c r="BM201" s="192">
        <v>1137</v>
      </c>
      <c r="BN201" s="218">
        <v>1002646.2900000016</v>
      </c>
      <c r="BO201" s="192"/>
      <c r="BP201" s="217"/>
      <c r="BQ201" s="192"/>
      <c r="BR201" s="218"/>
      <c r="BS201" s="192"/>
      <c r="BT201" s="217"/>
      <c r="BU201" s="192">
        <v>490</v>
      </c>
      <c r="BV201" s="218">
        <v>465880.81000000017</v>
      </c>
      <c r="BW201" s="192"/>
      <c r="BX201" s="217"/>
      <c r="BY201" s="192">
        <v>919</v>
      </c>
      <c r="BZ201" s="218">
        <v>876542.96000000054</v>
      </c>
      <c r="CA201" s="192"/>
      <c r="CB201" s="217"/>
      <c r="CC201" s="192">
        <v>1686</v>
      </c>
      <c r="CD201" s="218">
        <v>1865400.1399999985</v>
      </c>
      <c r="CE201" s="192"/>
      <c r="CF201" s="217"/>
      <c r="CG201" s="192">
        <v>783</v>
      </c>
      <c r="CH201" s="218">
        <v>711270.68</v>
      </c>
      <c r="CI201" s="192"/>
      <c r="CJ201" s="217"/>
      <c r="CK201" s="192">
        <v>1935</v>
      </c>
      <c r="CL201" s="218">
        <v>1351497.9200000009</v>
      </c>
      <c r="CM201" s="192"/>
      <c r="CN201" s="217"/>
      <c r="CO201" s="192">
        <v>2560</v>
      </c>
      <c r="CP201" s="218">
        <v>1420470.5300000028</v>
      </c>
      <c r="CQ201" s="192"/>
      <c r="CR201" s="217"/>
      <c r="CS201" s="192">
        <v>1192</v>
      </c>
      <c r="CT201" s="218">
        <v>1206285.9399999992</v>
      </c>
      <c r="CU201" s="192"/>
      <c r="CV201" s="217"/>
      <c r="CW201" s="192">
        <v>716</v>
      </c>
      <c r="CX201" s="218">
        <v>667645.47000000055</v>
      </c>
      <c r="CY201" s="192"/>
      <c r="CZ201" s="217"/>
      <c r="DA201" s="192">
        <v>871</v>
      </c>
      <c r="DB201" s="218">
        <v>741225.93000000028</v>
      </c>
      <c r="DC201" s="192"/>
      <c r="DD201" s="217"/>
      <c r="DE201" s="192">
        <v>262</v>
      </c>
      <c r="DF201" s="218">
        <v>278469.58999999997</v>
      </c>
      <c r="DG201" s="192"/>
      <c r="DH201" s="217"/>
      <c r="DI201" s="192">
        <v>218</v>
      </c>
      <c r="DJ201" s="218">
        <v>344825.73</v>
      </c>
      <c r="DK201" s="192"/>
      <c r="DL201" s="217"/>
      <c r="DM201" s="192">
        <v>202</v>
      </c>
      <c r="DN201" s="218">
        <v>251371.32000000012</v>
      </c>
      <c r="DO201" s="192"/>
      <c r="DP201" s="217"/>
      <c r="DQ201" s="192">
        <v>157</v>
      </c>
      <c r="DR201" s="218">
        <v>142027.43000000002</v>
      </c>
      <c r="DS201" s="192"/>
      <c r="DT201" s="217"/>
      <c r="DU201" s="192">
        <v>171</v>
      </c>
      <c r="DV201" s="218">
        <v>169152.41000000003</v>
      </c>
      <c r="DW201" s="192"/>
      <c r="DX201" s="217"/>
      <c r="DY201" s="192">
        <v>540</v>
      </c>
      <c r="DZ201" s="218">
        <v>385248.58999999997</v>
      </c>
      <c r="EA201" s="192"/>
      <c r="EB201" s="217"/>
      <c r="EC201" s="192">
        <v>246</v>
      </c>
      <c r="ED201" s="218">
        <v>301649.67999999993</v>
      </c>
      <c r="EE201" s="192"/>
      <c r="EF201" s="217"/>
      <c r="EG201" s="192">
        <v>152</v>
      </c>
      <c r="EH201" s="218">
        <v>132377.29000000004</v>
      </c>
      <c r="EI201" s="192"/>
      <c r="EJ201" s="217"/>
      <c r="EK201" s="192">
        <v>242</v>
      </c>
      <c r="EL201" s="218">
        <v>235788.65</v>
      </c>
      <c r="EM201" s="425"/>
      <c r="EN201" s="426"/>
      <c r="EO201" s="425">
        <v>224</v>
      </c>
      <c r="EP201" s="427">
        <v>309980.72000000009</v>
      </c>
      <c r="EQ201" s="425"/>
      <c r="ER201" s="426"/>
      <c r="ES201" s="425">
        <v>103</v>
      </c>
      <c r="ET201" s="427">
        <v>255846.49999999994</v>
      </c>
      <c r="EU201" s="425"/>
      <c r="EV201" s="426"/>
      <c r="EW201" s="425">
        <v>320</v>
      </c>
      <c r="EX201" s="427">
        <v>315796.97000000009</v>
      </c>
      <c r="EZ201" s="192">
        <f t="shared" si="296"/>
        <v>0</v>
      </c>
      <c r="FA201" s="217">
        <f t="shared" si="296"/>
        <v>0</v>
      </c>
      <c r="FB201" s="192">
        <f t="shared" si="297"/>
        <v>17503</v>
      </c>
      <c r="FC201" s="218">
        <f t="shared" si="297"/>
        <v>16936029.729999997</v>
      </c>
      <c r="FE201" s="192">
        <f t="shared" si="298"/>
        <v>0</v>
      </c>
      <c r="FF201" s="217">
        <f t="shared" si="298"/>
        <v>0</v>
      </c>
      <c r="FG201" s="192">
        <f t="shared" si="299"/>
        <v>13765</v>
      </c>
      <c r="FH201" s="218">
        <f t="shared" si="299"/>
        <v>11779329.460000008</v>
      </c>
      <c r="FJ201" s="192">
        <f t="shared" si="294"/>
        <v>0</v>
      </c>
      <c r="FK201" s="217">
        <f t="shared" si="295"/>
        <v>0</v>
      </c>
      <c r="FL201" s="192">
        <f t="shared" si="300"/>
        <v>4001</v>
      </c>
      <c r="FM201" s="218">
        <f t="shared" si="300"/>
        <v>3959762.8100000015</v>
      </c>
    </row>
    <row r="202" spans="1:169" ht="15" outlineLevel="1" x14ac:dyDescent="0.25">
      <c r="A202" s="191"/>
      <c r="B202" s="191" t="s">
        <v>185</v>
      </c>
      <c r="C202" s="192"/>
      <c r="D202" s="217"/>
      <c r="E202" s="192">
        <v>3</v>
      </c>
      <c r="F202" s="218">
        <v>971.24</v>
      </c>
      <c r="G202" s="192"/>
      <c r="H202" s="217"/>
      <c r="I202" s="192">
        <v>22</v>
      </c>
      <c r="J202" s="218">
        <v>59101.61</v>
      </c>
      <c r="K202" s="192"/>
      <c r="L202" s="217"/>
      <c r="M202" s="192">
        <v>634</v>
      </c>
      <c r="N202" s="218">
        <v>992437.42000000062</v>
      </c>
      <c r="O202" s="192"/>
      <c r="P202" s="217"/>
      <c r="Q202" s="192">
        <v>9</v>
      </c>
      <c r="R202" s="218">
        <v>18135.330000000002</v>
      </c>
      <c r="S202" s="192"/>
      <c r="T202" s="217"/>
      <c r="U202" s="192">
        <v>14</v>
      </c>
      <c r="V202" s="218">
        <v>23359.18</v>
      </c>
      <c r="W202" s="192"/>
      <c r="X202" s="217"/>
      <c r="Y202" s="192">
        <v>22</v>
      </c>
      <c r="Z202" s="218">
        <v>58891.670000000006</v>
      </c>
      <c r="AA202" s="192"/>
      <c r="AB202" s="217"/>
      <c r="AC202" s="192">
        <v>48</v>
      </c>
      <c r="AD202" s="218">
        <v>186081.33000000002</v>
      </c>
      <c r="AE202" s="192"/>
      <c r="AF202" s="217"/>
      <c r="AG202" s="192">
        <v>74</v>
      </c>
      <c r="AH202" s="218">
        <v>206975.31000000006</v>
      </c>
      <c r="AI202" s="192"/>
      <c r="AJ202" s="217"/>
      <c r="AK202" s="192">
        <v>42</v>
      </c>
      <c r="AL202" s="218">
        <v>94895.15</v>
      </c>
      <c r="AM202" s="192"/>
      <c r="AN202" s="217"/>
      <c r="AO202" s="192">
        <v>11</v>
      </c>
      <c r="AP202" s="218">
        <v>41552.61</v>
      </c>
      <c r="AQ202" s="192"/>
      <c r="AR202" s="217"/>
      <c r="AS202" s="192">
        <v>17</v>
      </c>
      <c r="AT202" s="218">
        <v>40372.25</v>
      </c>
      <c r="AU202" s="192"/>
      <c r="AV202" s="217"/>
      <c r="AW202" s="192">
        <v>18</v>
      </c>
      <c r="AX202" s="218">
        <v>29034.960000000003</v>
      </c>
      <c r="AY202" s="192"/>
      <c r="AZ202" s="217"/>
      <c r="BA202" s="192">
        <v>32</v>
      </c>
      <c r="BB202" s="218">
        <v>58775.31</v>
      </c>
      <c r="BC202" s="192"/>
      <c r="BD202" s="217"/>
      <c r="BE202" s="192">
        <v>13</v>
      </c>
      <c r="BF202" s="218">
        <v>48706.25</v>
      </c>
      <c r="BG202" s="192"/>
      <c r="BH202" s="217"/>
      <c r="BI202" s="192">
        <v>34</v>
      </c>
      <c r="BJ202" s="218">
        <v>74306.590000000011</v>
      </c>
      <c r="BK202" s="192"/>
      <c r="BL202" s="217"/>
      <c r="BM202" s="192">
        <v>9</v>
      </c>
      <c r="BN202" s="218">
        <v>17685.52</v>
      </c>
      <c r="BO202" s="192"/>
      <c r="BP202" s="217"/>
      <c r="BQ202" s="192"/>
      <c r="BR202" s="218"/>
      <c r="BS202" s="192"/>
      <c r="BT202" s="217"/>
      <c r="BU202" s="192">
        <v>44</v>
      </c>
      <c r="BV202" s="218">
        <v>175279.94</v>
      </c>
      <c r="BW202" s="192"/>
      <c r="BX202" s="217"/>
      <c r="BY202" s="192">
        <v>45</v>
      </c>
      <c r="BZ202" s="218">
        <v>303535.2</v>
      </c>
      <c r="CA202" s="192"/>
      <c r="CB202" s="217"/>
      <c r="CC202" s="192">
        <v>49</v>
      </c>
      <c r="CD202" s="218">
        <v>365695.89</v>
      </c>
      <c r="CE202" s="192"/>
      <c r="CF202" s="217"/>
      <c r="CG202" s="192">
        <v>73</v>
      </c>
      <c r="CH202" s="218">
        <v>884240.10000000009</v>
      </c>
      <c r="CI202" s="192"/>
      <c r="CJ202" s="217"/>
      <c r="CK202" s="192">
        <v>51</v>
      </c>
      <c r="CL202" s="218">
        <v>299869.63999999996</v>
      </c>
      <c r="CM202" s="192"/>
      <c r="CN202" s="217"/>
      <c r="CO202" s="192">
        <v>39</v>
      </c>
      <c r="CP202" s="218">
        <v>93429.93</v>
      </c>
      <c r="CQ202" s="192"/>
      <c r="CR202" s="217"/>
      <c r="CS202" s="192">
        <v>36</v>
      </c>
      <c r="CT202" s="218">
        <v>159277.82</v>
      </c>
      <c r="CU202" s="192"/>
      <c r="CV202" s="217"/>
      <c r="CW202" s="192">
        <v>44</v>
      </c>
      <c r="CX202" s="218">
        <v>145447.59</v>
      </c>
      <c r="CY202" s="192"/>
      <c r="CZ202" s="217"/>
      <c r="DA202" s="192">
        <v>49</v>
      </c>
      <c r="DB202" s="218">
        <v>136828.99</v>
      </c>
      <c r="DC202" s="192"/>
      <c r="DD202" s="217"/>
      <c r="DE202" s="192">
        <v>54</v>
      </c>
      <c r="DF202" s="218">
        <v>298397.92</v>
      </c>
      <c r="DG202" s="192"/>
      <c r="DH202" s="217"/>
      <c r="DI202" s="192">
        <v>48</v>
      </c>
      <c r="DJ202" s="218">
        <v>370866.4</v>
      </c>
      <c r="DK202" s="192"/>
      <c r="DL202" s="217"/>
      <c r="DM202" s="192">
        <v>52</v>
      </c>
      <c r="DN202" s="218">
        <v>346193.08999999997</v>
      </c>
      <c r="DO202" s="192"/>
      <c r="DP202" s="217"/>
      <c r="DQ202" s="192">
        <v>35</v>
      </c>
      <c r="DR202" s="218">
        <v>112903.29999999999</v>
      </c>
      <c r="DS202" s="192"/>
      <c r="DT202" s="217"/>
      <c r="DU202" s="192">
        <v>54</v>
      </c>
      <c r="DV202" s="218">
        <v>127417.7</v>
      </c>
      <c r="DW202" s="192"/>
      <c r="DX202" s="217"/>
      <c r="DY202" s="192">
        <v>51</v>
      </c>
      <c r="DZ202" s="218">
        <v>138486.34999999998</v>
      </c>
      <c r="EA202" s="192"/>
      <c r="EB202" s="217"/>
      <c r="EC202" s="192">
        <v>41</v>
      </c>
      <c r="ED202" s="218">
        <v>68172.540000000008</v>
      </c>
      <c r="EE202" s="192"/>
      <c r="EF202" s="217"/>
      <c r="EG202" s="192">
        <v>49</v>
      </c>
      <c r="EH202" s="218">
        <v>169900.46000000002</v>
      </c>
      <c r="EI202" s="192"/>
      <c r="EJ202" s="217"/>
      <c r="EK202" s="192">
        <v>14</v>
      </c>
      <c r="EL202" s="218">
        <v>32260.070000000003</v>
      </c>
      <c r="EM202" s="425"/>
      <c r="EN202" s="426"/>
      <c r="EO202" s="425">
        <v>67</v>
      </c>
      <c r="EP202" s="427">
        <v>139368.34</v>
      </c>
      <c r="EQ202" s="425"/>
      <c r="ER202" s="426"/>
      <c r="ES202" s="425">
        <v>62</v>
      </c>
      <c r="ET202" s="427">
        <v>299803.92</v>
      </c>
      <c r="EU202" s="425"/>
      <c r="EV202" s="426"/>
      <c r="EW202" s="425">
        <v>52</v>
      </c>
      <c r="EX202" s="427">
        <v>91491.37</v>
      </c>
      <c r="EZ202" s="192">
        <f t="shared" si="296"/>
        <v>0</v>
      </c>
      <c r="FA202" s="217">
        <f t="shared" si="296"/>
        <v>0</v>
      </c>
      <c r="FB202" s="192">
        <f t="shared" si="297"/>
        <v>914</v>
      </c>
      <c r="FC202" s="218">
        <f t="shared" si="297"/>
        <v>1751808.0600000008</v>
      </c>
      <c r="FE202" s="192">
        <f t="shared" si="298"/>
        <v>0</v>
      </c>
      <c r="FF202" s="217">
        <f t="shared" si="298"/>
        <v>0</v>
      </c>
      <c r="FG202" s="192">
        <f t="shared" si="299"/>
        <v>425</v>
      </c>
      <c r="FH202" s="218">
        <f t="shared" si="299"/>
        <v>2480802.1900000004</v>
      </c>
      <c r="FJ202" s="192">
        <f t="shared" si="294"/>
        <v>0</v>
      </c>
      <c r="FK202" s="217">
        <f t="shared" si="295"/>
        <v>0</v>
      </c>
      <c r="FL202" s="192">
        <f t="shared" si="300"/>
        <v>558</v>
      </c>
      <c r="FM202" s="218">
        <f t="shared" si="300"/>
        <v>2086242.75</v>
      </c>
    </row>
    <row r="203" spans="1:169" outlineLevel="1" x14ac:dyDescent="0.2">
      <c r="A203" s="191"/>
      <c r="B203" s="193" t="s">
        <v>186</v>
      </c>
      <c r="C203" s="194"/>
      <c r="D203" s="219"/>
      <c r="E203" s="194">
        <v>73</v>
      </c>
      <c r="F203" s="220">
        <v>48415.389999999985</v>
      </c>
      <c r="G203" s="194"/>
      <c r="H203" s="219"/>
      <c r="I203" s="194">
        <v>54</v>
      </c>
      <c r="J203" s="220">
        <v>27996.189999999995</v>
      </c>
      <c r="K203" s="194"/>
      <c r="L203" s="219"/>
      <c r="M203" s="194">
        <v>232</v>
      </c>
      <c r="N203" s="220">
        <v>186352.83000000002</v>
      </c>
      <c r="O203" s="194"/>
      <c r="P203" s="219"/>
      <c r="Q203" s="194">
        <v>135</v>
      </c>
      <c r="R203" s="220">
        <v>133147.34999999998</v>
      </c>
      <c r="S203" s="194"/>
      <c r="T203" s="219"/>
      <c r="U203" s="194">
        <v>128</v>
      </c>
      <c r="V203" s="220">
        <v>87635.069999999978</v>
      </c>
      <c r="W203" s="194"/>
      <c r="X203" s="219"/>
      <c r="Y203" s="194">
        <v>450</v>
      </c>
      <c r="Z203" s="220">
        <v>333339.09999999969</v>
      </c>
      <c r="AA203" s="194"/>
      <c r="AB203" s="219"/>
      <c r="AC203" s="194">
        <v>262</v>
      </c>
      <c r="AD203" s="220">
        <v>188753.09</v>
      </c>
      <c r="AE203" s="194"/>
      <c r="AF203" s="219"/>
      <c r="AG203" s="194">
        <v>375</v>
      </c>
      <c r="AH203" s="220">
        <v>429870.17999999993</v>
      </c>
      <c r="AI203" s="194"/>
      <c r="AJ203" s="219"/>
      <c r="AK203" s="194">
        <v>569</v>
      </c>
      <c r="AL203" s="220">
        <v>390829.23</v>
      </c>
      <c r="AM203" s="194"/>
      <c r="AN203" s="219"/>
      <c r="AO203" s="194">
        <v>217</v>
      </c>
      <c r="AP203" s="220">
        <v>175799.97</v>
      </c>
      <c r="AQ203" s="194"/>
      <c r="AR203" s="219"/>
      <c r="AS203" s="194">
        <v>404</v>
      </c>
      <c r="AT203" s="220">
        <v>246450.9</v>
      </c>
      <c r="AU203" s="194"/>
      <c r="AV203" s="219"/>
      <c r="AW203" s="194">
        <v>628</v>
      </c>
      <c r="AX203" s="220">
        <v>448382.91000000015</v>
      </c>
      <c r="AY203" s="194"/>
      <c r="AZ203" s="219"/>
      <c r="BA203" s="194">
        <v>285</v>
      </c>
      <c r="BB203" s="220">
        <v>219548.97000000006</v>
      </c>
      <c r="BC203" s="194"/>
      <c r="BD203" s="219"/>
      <c r="BE203" s="194">
        <v>265</v>
      </c>
      <c r="BF203" s="220">
        <v>253723.57000000012</v>
      </c>
      <c r="BG203" s="194"/>
      <c r="BH203" s="219"/>
      <c r="BI203" s="194">
        <v>212</v>
      </c>
      <c r="BJ203" s="220">
        <v>123370.02999999998</v>
      </c>
      <c r="BK203" s="194"/>
      <c r="BL203" s="219"/>
      <c r="BM203" s="194">
        <v>315</v>
      </c>
      <c r="BN203" s="220">
        <v>257629.28000000009</v>
      </c>
      <c r="BO203" s="194"/>
      <c r="BP203" s="219"/>
      <c r="BQ203" s="194">
        <v>0</v>
      </c>
      <c r="BR203" s="220">
        <v>0</v>
      </c>
      <c r="BS203" s="194"/>
      <c r="BT203" s="219"/>
      <c r="BU203" s="194">
        <v>88</v>
      </c>
      <c r="BV203" s="220">
        <v>76206.860000000015</v>
      </c>
      <c r="BW203" s="194"/>
      <c r="BX203" s="219"/>
      <c r="BY203" s="194">
        <v>251</v>
      </c>
      <c r="BZ203" s="220">
        <v>224019.50999999995</v>
      </c>
      <c r="CA203" s="194"/>
      <c r="CB203" s="219"/>
      <c r="CC203" s="194">
        <v>116</v>
      </c>
      <c r="CD203" s="220">
        <v>100152.56</v>
      </c>
      <c r="CE203" s="194"/>
      <c r="CF203" s="219"/>
      <c r="CG203" s="194">
        <v>201</v>
      </c>
      <c r="CH203" s="220">
        <v>203067.34999999998</v>
      </c>
      <c r="CI203" s="194"/>
      <c r="CJ203" s="219"/>
      <c r="CK203" s="194">
        <v>206</v>
      </c>
      <c r="CL203" s="220">
        <v>145050.93</v>
      </c>
      <c r="CM203" s="194"/>
      <c r="CN203" s="219"/>
      <c r="CO203" s="194">
        <v>273</v>
      </c>
      <c r="CP203" s="220">
        <v>155922.49999998973</v>
      </c>
      <c r="CQ203" s="194"/>
      <c r="CR203" s="219"/>
      <c r="CS203" s="194">
        <v>266</v>
      </c>
      <c r="CT203" s="220">
        <v>308700.49000000011</v>
      </c>
      <c r="CU203" s="194"/>
      <c r="CV203" s="219"/>
      <c r="CW203" s="194">
        <v>425</v>
      </c>
      <c r="CX203" s="220">
        <v>473477.84000000014</v>
      </c>
      <c r="CY203" s="194"/>
      <c r="CZ203" s="219"/>
      <c r="DA203" s="194">
        <v>209</v>
      </c>
      <c r="DB203" s="220">
        <v>187688.32000000001</v>
      </c>
      <c r="DC203" s="194"/>
      <c r="DD203" s="219"/>
      <c r="DE203" s="194">
        <v>73</v>
      </c>
      <c r="DF203" s="220">
        <v>64038.450000000004</v>
      </c>
      <c r="DG203" s="194"/>
      <c r="DH203" s="219"/>
      <c r="DI203" s="194">
        <v>29</v>
      </c>
      <c r="DJ203" s="220">
        <v>89319.849999999991</v>
      </c>
      <c r="DK203" s="194"/>
      <c r="DL203" s="219"/>
      <c r="DM203" s="194">
        <v>19</v>
      </c>
      <c r="DN203" s="220">
        <v>26149.43</v>
      </c>
      <c r="DO203" s="194"/>
      <c r="DP203" s="219"/>
      <c r="DQ203" s="194">
        <v>67</v>
      </c>
      <c r="DR203" s="220">
        <v>186170.33999999997</v>
      </c>
      <c r="DS203" s="194"/>
      <c r="DT203" s="219"/>
      <c r="DU203" s="194">
        <v>30</v>
      </c>
      <c r="DV203" s="220">
        <v>44301.13</v>
      </c>
      <c r="DW203" s="194"/>
      <c r="DX203" s="219"/>
      <c r="DY203" s="194">
        <v>439</v>
      </c>
      <c r="DZ203" s="220">
        <v>323700.22999999992</v>
      </c>
      <c r="EA203" s="194"/>
      <c r="EB203" s="219"/>
      <c r="EC203" s="194">
        <f>SUM(EC204:EC205)</f>
        <v>62</v>
      </c>
      <c r="ED203" s="220">
        <f>SUM(ED204:ED205)</f>
        <v>73515.75</v>
      </c>
      <c r="EE203" s="194"/>
      <c r="EF203" s="219"/>
      <c r="EG203" s="194">
        <v>38</v>
      </c>
      <c r="EH203" s="220">
        <v>58058.98000000001</v>
      </c>
      <c r="EI203" s="194"/>
      <c r="EJ203" s="219"/>
      <c r="EK203" s="194">
        <v>17</v>
      </c>
      <c r="EL203" s="220">
        <v>136323.35</v>
      </c>
      <c r="EM203" s="194"/>
      <c r="EN203" s="219"/>
      <c r="EO203" s="194">
        <v>35</v>
      </c>
      <c r="EP203" s="220">
        <v>68813.16</v>
      </c>
      <c r="EQ203" s="194"/>
      <c r="ER203" s="219"/>
      <c r="ES203" s="194">
        <v>36</v>
      </c>
      <c r="ET203" s="220">
        <v>62716.610000000008</v>
      </c>
      <c r="EU203" s="194"/>
      <c r="EV203" s="219"/>
      <c r="EW203" s="194">
        <v>47</v>
      </c>
      <c r="EX203" s="220">
        <v>74384.66</v>
      </c>
      <c r="EZ203" s="194">
        <f t="shared" si="296"/>
        <v>0</v>
      </c>
      <c r="FA203" s="219">
        <f t="shared" si="296"/>
        <v>0</v>
      </c>
      <c r="FB203" s="194">
        <f t="shared" si="297"/>
        <v>3527</v>
      </c>
      <c r="FC203" s="220">
        <f t="shared" si="297"/>
        <v>2696972.21</v>
      </c>
      <c r="FE203" s="194">
        <f t="shared" si="298"/>
        <v>0</v>
      </c>
      <c r="FF203" s="219">
        <f t="shared" si="298"/>
        <v>0</v>
      </c>
      <c r="FG203" s="194">
        <f t="shared" si="299"/>
        <v>2478</v>
      </c>
      <c r="FH203" s="220">
        <f t="shared" si="299"/>
        <v>2067392.04999999</v>
      </c>
      <c r="FJ203" s="194">
        <f t="shared" si="294"/>
        <v>0</v>
      </c>
      <c r="FK203" s="219">
        <f t="shared" si="295"/>
        <v>0</v>
      </c>
      <c r="FL203" s="194">
        <f t="shared" si="300"/>
        <v>1443</v>
      </c>
      <c r="FM203" s="220">
        <f t="shared" si="300"/>
        <v>1731556.83</v>
      </c>
    </row>
    <row r="204" spans="1:169" ht="15" outlineLevel="1" x14ac:dyDescent="0.25">
      <c r="A204" s="191"/>
      <c r="B204" s="191" t="s">
        <v>187</v>
      </c>
      <c r="C204" s="192"/>
      <c r="D204" s="217"/>
      <c r="E204" s="192">
        <v>69</v>
      </c>
      <c r="F204" s="218">
        <v>46576.829999999987</v>
      </c>
      <c r="G204" s="192"/>
      <c r="H204" s="217"/>
      <c r="I204" s="192">
        <v>52</v>
      </c>
      <c r="J204" s="218">
        <v>26385.769999999997</v>
      </c>
      <c r="K204" s="192"/>
      <c r="L204" s="217"/>
      <c r="M204" s="192"/>
      <c r="N204" s="218"/>
      <c r="O204" s="192"/>
      <c r="P204" s="217"/>
      <c r="Q204" s="192">
        <v>135</v>
      </c>
      <c r="R204" s="218">
        <v>133147.34999999998</v>
      </c>
      <c r="S204" s="192"/>
      <c r="T204" s="217"/>
      <c r="U204" s="192">
        <v>125</v>
      </c>
      <c r="V204" s="218">
        <v>85377.139999999985</v>
      </c>
      <c r="W204" s="192"/>
      <c r="X204" s="217"/>
      <c r="Y204" s="192">
        <v>444</v>
      </c>
      <c r="Z204" s="218">
        <v>328611.1799999997</v>
      </c>
      <c r="AA204" s="192"/>
      <c r="AB204" s="217"/>
      <c r="AC204" s="192">
        <v>257</v>
      </c>
      <c r="AD204" s="218">
        <v>163723.60999999999</v>
      </c>
      <c r="AE204" s="192"/>
      <c r="AF204" s="217"/>
      <c r="AG204" s="192">
        <v>363</v>
      </c>
      <c r="AH204" s="218">
        <v>330976.09999999992</v>
      </c>
      <c r="AI204" s="192"/>
      <c r="AJ204" s="217"/>
      <c r="AK204" s="192">
        <v>566</v>
      </c>
      <c r="AL204" s="218">
        <v>366189.14999999997</v>
      </c>
      <c r="AM204" s="192"/>
      <c r="AN204" s="217"/>
      <c r="AO204" s="192">
        <v>214</v>
      </c>
      <c r="AP204" s="218">
        <v>167388.09</v>
      </c>
      <c r="AQ204" s="192"/>
      <c r="AR204" s="217"/>
      <c r="AS204" s="192">
        <v>396</v>
      </c>
      <c r="AT204" s="218">
        <v>241445.05</v>
      </c>
      <c r="AU204" s="192"/>
      <c r="AV204" s="217"/>
      <c r="AW204" s="192">
        <v>623</v>
      </c>
      <c r="AX204" s="218">
        <v>442367.51000000013</v>
      </c>
      <c r="AY204" s="192"/>
      <c r="AZ204" s="217"/>
      <c r="BA204" s="192">
        <v>277</v>
      </c>
      <c r="BB204" s="218">
        <v>209888.49000000005</v>
      </c>
      <c r="BC204" s="192"/>
      <c r="BD204" s="217"/>
      <c r="BE204" s="192">
        <v>265</v>
      </c>
      <c r="BF204" s="218">
        <v>253723.57000000012</v>
      </c>
      <c r="BG204" s="192"/>
      <c r="BH204" s="217"/>
      <c r="BI204" s="192">
        <v>210</v>
      </c>
      <c r="BJ204" s="218">
        <v>117370.02999999998</v>
      </c>
      <c r="BK204" s="192"/>
      <c r="BL204" s="217"/>
      <c r="BM204" s="192">
        <v>313</v>
      </c>
      <c r="BN204" s="218">
        <v>210951.97000000009</v>
      </c>
      <c r="BO204" s="192"/>
      <c r="BP204" s="217"/>
      <c r="BQ204" s="192"/>
      <c r="BR204" s="218"/>
      <c r="BS204" s="192"/>
      <c r="BT204" s="217"/>
      <c r="BU204" s="192">
        <v>72</v>
      </c>
      <c r="BV204" s="218">
        <v>54354.200000000012</v>
      </c>
      <c r="BW204" s="192"/>
      <c r="BX204" s="217"/>
      <c r="BY204" s="192">
        <v>233</v>
      </c>
      <c r="BZ204" s="218">
        <v>188545.11999999997</v>
      </c>
      <c r="CA204" s="192"/>
      <c r="CB204" s="217"/>
      <c r="CC204" s="192">
        <v>105</v>
      </c>
      <c r="CD204" s="218">
        <v>85001.76999999999</v>
      </c>
      <c r="CE204" s="192"/>
      <c r="CF204" s="217"/>
      <c r="CG204" s="192">
        <v>189</v>
      </c>
      <c r="CH204" s="218">
        <v>183258.43</v>
      </c>
      <c r="CI204" s="192"/>
      <c r="CJ204" s="217"/>
      <c r="CK204" s="192">
        <v>197</v>
      </c>
      <c r="CL204" s="218">
        <v>129298.78</v>
      </c>
      <c r="CM204" s="192"/>
      <c r="CN204" s="217"/>
      <c r="CO204" s="192">
        <v>260</v>
      </c>
      <c r="CP204" s="218">
        <v>137016.67999998972</v>
      </c>
      <c r="CQ204" s="192"/>
      <c r="CR204" s="217"/>
      <c r="CS204" s="192">
        <v>254</v>
      </c>
      <c r="CT204" s="218">
        <v>211981.58000000013</v>
      </c>
      <c r="CU204" s="192"/>
      <c r="CV204" s="217"/>
      <c r="CW204" s="192">
        <v>409</v>
      </c>
      <c r="CX204" s="218">
        <v>323798.71000000014</v>
      </c>
      <c r="CY204" s="192"/>
      <c r="CZ204" s="217"/>
      <c r="DA204" s="192">
        <v>198</v>
      </c>
      <c r="DB204" s="218">
        <v>172720.95</v>
      </c>
      <c r="DC204" s="192"/>
      <c r="DD204" s="217"/>
      <c r="DE204" s="192">
        <v>66</v>
      </c>
      <c r="DF204" s="218">
        <v>50357.94</v>
      </c>
      <c r="DG204" s="192"/>
      <c r="DH204" s="217"/>
      <c r="DI204" s="192">
        <v>23</v>
      </c>
      <c r="DJ204" s="218">
        <v>73484.45</v>
      </c>
      <c r="DK204" s="192"/>
      <c r="DL204" s="217"/>
      <c r="DM204" s="192">
        <v>15</v>
      </c>
      <c r="DN204" s="218">
        <v>13874.84</v>
      </c>
      <c r="DO204" s="192"/>
      <c r="DP204" s="217"/>
      <c r="DQ204" s="192">
        <v>49</v>
      </c>
      <c r="DR204" s="218">
        <v>20110.600000000002</v>
      </c>
      <c r="DS204" s="192"/>
      <c r="DT204" s="217"/>
      <c r="DU204" s="192">
        <v>19</v>
      </c>
      <c r="DV204" s="218">
        <v>19147.37</v>
      </c>
      <c r="DW204" s="192"/>
      <c r="DX204" s="217"/>
      <c r="DY204" s="192">
        <v>426</v>
      </c>
      <c r="DZ204" s="218">
        <v>293765.4599999999</v>
      </c>
      <c r="EA204" s="192"/>
      <c r="EB204" s="217"/>
      <c r="EC204" s="192">
        <v>53</v>
      </c>
      <c r="ED204" s="218">
        <v>41542.089999999997</v>
      </c>
      <c r="EE204" s="192"/>
      <c r="EF204" s="217"/>
      <c r="EG204" s="192">
        <v>24</v>
      </c>
      <c r="EH204" s="218">
        <v>17218.55</v>
      </c>
      <c r="EI204" s="192"/>
      <c r="EJ204" s="217"/>
      <c r="EK204" s="192">
        <v>14</v>
      </c>
      <c r="EL204" s="218">
        <v>7767.6500000000005</v>
      </c>
      <c r="EM204" s="425"/>
      <c r="EN204" s="426"/>
      <c r="EO204" s="425">
        <v>17</v>
      </c>
      <c r="EP204" s="427">
        <v>7738.0999999999995</v>
      </c>
      <c r="EQ204" s="425"/>
      <c r="ER204" s="426"/>
      <c r="ES204" s="425">
        <v>16</v>
      </c>
      <c r="ET204" s="427">
        <v>15713.289999999999</v>
      </c>
      <c r="EU204" s="425"/>
      <c r="EV204" s="426"/>
      <c r="EW204" s="425">
        <v>33</v>
      </c>
      <c r="EX204" s="427">
        <v>34836.200000000012</v>
      </c>
      <c r="EZ204" s="192">
        <f t="shared" si="296"/>
        <v>0</v>
      </c>
      <c r="FA204" s="217">
        <f t="shared" si="296"/>
        <v>0</v>
      </c>
      <c r="FB204" s="192">
        <f t="shared" si="297"/>
        <v>3244</v>
      </c>
      <c r="FC204" s="218">
        <f t="shared" si="297"/>
        <v>2332187.7799999998</v>
      </c>
      <c r="FE204" s="192">
        <f t="shared" si="298"/>
        <v>0</v>
      </c>
      <c r="FF204" s="217">
        <f t="shared" si="298"/>
        <v>0</v>
      </c>
      <c r="FG204" s="192">
        <f t="shared" si="299"/>
        <v>2375</v>
      </c>
      <c r="FH204" s="218">
        <f t="shared" si="299"/>
        <v>1781390.6199999899</v>
      </c>
      <c r="FJ204" s="192">
        <f t="shared" si="294"/>
        <v>0</v>
      </c>
      <c r="FK204" s="217">
        <f t="shared" si="295"/>
        <v>0</v>
      </c>
      <c r="FL204" s="192">
        <f t="shared" si="300"/>
        <v>1313</v>
      </c>
      <c r="FM204" s="218">
        <f t="shared" si="300"/>
        <v>1041526.7099999998</v>
      </c>
    </row>
    <row r="205" spans="1:169" ht="15" outlineLevel="1" x14ac:dyDescent="0.25">
      <c r="A205" s="191"/>
      <c r="B205" s="191" t="s">
        <v>188</v>
      </c>
      <c r="C205" s="192"/>
      <c r="D205" s="217"/>
      <c r="E205" s="192">
        <v>4</v>
      </c>
      <c r="F205" s="218">
        <v>1838.56</v>
      </c>
      <c r="G205" s="192"/>
      <c r="H205" s="217"/>
      <c r="I205" s="192">
        <v>2</v>
      </c>
      <c r="J205" s="218">
        <v>1610.42</v>
      </c>
      <c r="K205" s="192"/>
      <c r="L205" s="217"/>
      <c r="M205" s="192">
        <v>232</v>
      </c>
      <c r="N205" s="218">
        <v>186352.83000000002</v>
      </c>
      <c r="O205" s="192"/>
      <c r="P205" s="217"/>
      <c r="Q205" s="192"/>
      <c r="R205" s="218"/>
      <c r="S205" s="192"/>
      <c r="T205" s="217"/>
      <c r="U205" s="192">
        <v>3</v>
      </c>
      <c r="V205" s="218">
        <v>2257.9299999999998</v>
      </c>
      <c r="W205" s="192"/>
      <c r="X205" s="217"/>
      <c r="Y205" s="192">
        <v>6</v>
      </c>
      <c r="Z205" s="218">
        <v>4727.92</v>
      </c>
      <c r="AA205" s="192"/>
      <c r="AB205" s="217"/>
      <c r="AC205" s="192">
        <v>5</v>
      </c>
      <c r="AD205" s="218">
        <v>25029.48</v>
      </c>
      <c r="AE205" s="192"/>
      <c r="AF205" s="217"/>
      <c r="AG205" s="192">
        <v>12</v>
      </c>
      <c r="AH205" s="218">
        <v>98894.080000000002</v>
      </c>
      <c r="AI205" s="192"/>
      <c r="AJ205" s="217"/>
      <c r="AK205" s="192">
        <v>3</v>
      </c>
      <c r="AL205" s="218">
        <v>24640.080000000002</v>
      </c>
      <c r="AM205" s="192"/>
      <c r="AN205" s="217"/>
      <c r="AO205" s="192">
        <v>3</v>
      </c>
      <c r="AP205" s="218">
        <v>8411.880000000001</v>
      </c>
      <c r="AQ205" s="192"/>
      <c r="AR205" s="217"/>
      <c r="AS205" s="192">
        <v>8</v>
      </c>
      <c r="AT205" s="218">
        <v>5005.8499999999995</v>
      </c>
      <c r="AU205" s="192"/>
      <c r="AV205" s="217"/>
      <c r="AW205" s="192">
        <v>5</v>
      </c>
      <c r="AX205" s="218">
        <v>6015.4</v>
      </c>
      <c r="AY205" s="192"/>
      <c r="AZ205" s="217"/>
      <c r="BA205" s="192">
        <v>8</v>
      </c>
      <c r="BB205" s="218">
        <v>9660.48</v>
      </c>
      <c r="BC205" s="192"/>
      <c r="BD205" s="217"/>
      <c r="BE205" s="192"/>
      <c r="BF205" s="218"/>
      <c r="BG205" s="192"/>
      <c r="BH205" s="217"/>
      <c r="BI205" s="192">
        <v>2</v>
      </c>
      <c r="BJ205" s="218">
        <v>6000</v>
      </c>
      <c r="BK205" s="192"/>
      <c r="BL205" s="217"/>
      <c r="BM205" s="192">
        <v>2</v>
      </c>
      <c r="BN205" s="218">
        <v>46677.31</v>
      </c>
      <c r="BO205" s="192"/>
      <c r="BP205" s="217"/>
      <c r="BQ205" s="192"/>
      <c r="BR205" s="218"/>
      <c r="BS205" s="192"/>
      <c r="BT205" s="217"/>
      <c r="BU205" s="192">
        <v>16</v>
      </c>
      <c r="BV205" s="218">
        <v>21852.659999999996</v>
      </c>
      <c r="BW205" s="192"/>
      <c r="BX205" s="217"/>
      <c r="BY205" s="192">
        <v>18</v>
      </c>
      <c r="BZ205" s="218">
        <v>35474.39</v>
      </c>
      <c r="CA205" s="192"/>
      <c r="CB205" s="217"/>
      <c r="CC205" s="192">
        <v>11</v>
      </c>
      <c r="CD205" s="218">
        <v>15150.79</v>
      </c>
      <c r="CE205" s="192"/>
      <c r="CF205" s="217"/>
      <c r="CG205" s="192">
        <v>12</v>
      </c>
      <c r="CH205" s="218">
        <v>19808.919999999998</v>
      </c>
      <c r="CI205" s="192"/>
      <c r="CJ205" s="217"/>
      <c r="CK205" s="192">
        <v>9</v>
      </c>
      <c r="CL205" s="218">
        <v>15752.15</v>
      </c>
      <c r="CM205" s="192"/>
      <c r="CN205" s="217"/>
      <c r="CO205" s="192">
        <v>13</v>
      </c>
      <c r="CP205" s="218">
        <v>18905.82</v>
      </c>
      <c r="CQ205" s="192"/>
      <c r="CR205" s="217"/>
      <c r="CS205" s="192">
        <v>12</v>
      </c>
      <c r="CT205" s="218">
        <v>96718.909999999989</v>
      </c>
      <c r="CU205" s="192"/>
      <c r="CV205" s="217"/>
      <c r="CW205" s="192">
        <v>16</v>
      </c>
      <c r="CX205" s="218">
        <v>149679.13</v>
      </c>
      <c r="CY205" s="192"/>
      <c r="CZ205" s="217"/>
      <c r="DA205" s="192">
        <v>11</v>
      </c>
      <c r="DB205" s="218">
        <v>14967.369999999999</v>
      </c>
      <c r="DC205" s="192"/>
      <c r="DD205" s="217"/>
      <c r="DE205" s="192">
        <v>7</v>
      </c>
      <c r="DF205" s="218">
        <v>13680.51</v>
      </c>
      <c r="DG205" s="192"/>
      <c r="DH205" s="217"/>
      <c r="DI205" s="192">
        <v>6</v>
      </c>
      <c r="DJ205" s="218">
        <v>15835.4</v>
      </c>
      <c r="DK205" s="192"/>
      <c r="DL205" s="217"/>
      <c r="DM205" s="192">
        <v>4</v>
      </c>
      <c r="DN205" s="218">
        <v>12274.59</v>
      </c>
      <c r="DO205" s="192"/>
      <c r="DP205" s="217"/>
      <c r="DQ205" s="192">
        <v>18</v>
      </c>
      <c r="DR205" s="218">
        <v>166059.73999999996</v>
      </c>
      <c r="DS205" s="192"/>
      <c r="DT205" s="217"/>
      <c r="DU205" s="192">
        <v>11</v>
      </c>
      <c r="DV205" s="218">
        <v>25153.759999999998</v>
      </c>
      <c r="DW205" s="192"/>
      <c r="DX205" s="217"/>
      <c r="DY205" s="192">
        <v>13</v>
      </c>
      <c r="DZ205" s="218">
        <v>29934.769999999997</v>
      </c>
      <c r="EA205" s="192"/>
      <c r="EB205" s="217"/>
      <c r="EC205" s="192">
        <v>9</v>
      </c>
      <c r="ED205" s="218">
        <v>31973.660000000007</v>
      </c>
      <c r="EE205" s="192"/>
      <c r="EF205" s="217"/>
      <c r="EG205" s="192">
        <v>14</v>
      </c>
      <c r="EH205" s="218">
        <v>40840.430000000008</v>
      </c>
      <c r="EI205" s="192"/>
      <c r="EJ205" s="217"/>
      <c r="EK205" s="192">
        <v>3</v>
      </c>
      <c r="EL205" s="218">
        <v>128555.7</v>
      </c>
      <c r="EM205" s="425"/>
      <c r="EN205" s="426"/>
      <c r="EO205" s="425">
        <v>18</v>
      </c>
      <c r="EP205" s="427">
        <v>61075.06</v>
      </c>
      <c r="EQ205" s="425"/>
      <c r="ER205" s="426"/>
      <c r="ES205" s="425">
        <v>20</v>
      </c>
      <c r="ET205" s="427">
        <v>47003.32</v>
      </c>
      <c r="EU205" s="425"/>
      <c r="EV205" s="426"/>
      <c r="EW205" s="425">
        <v>14</v>
      </c>
      <c r="EX205" s="427">
        <v>39548.46</v>
      </c>
      <c r="EZ205" s="192">
        <f t="shared" si="296"/>
        <v>0</v>
      </c>
      <c r="FA205" s="217">
        <f t="shared" si="296"/>
        <v>0</v>
      </c>
      <c r="FB205" s="192">
        <f t="shared" si="297"/>
        <v>283</v>
      </c>
      <c r="FC205" s="218">
        <f t="shared" si="297"/>
        <v>364784.43000000005</v>
      </c>
      <c r="FE205" s="192">
        <f t="shared" si="298"/>
        <v>0</v>
      </c>
      <c r="FF205" s="217">
        <f t="shared" si="298"/>
        <v>0</v>
      </c>
      <c r="FG205" s="192">
        <f t="shared" si="299"/>
        <v>103</v>
      </c>
      <c r="FH205" s="218">
        <f t="shared" si="299"/>
        <v>286001.43</v>
      </c>
      <c r="FJ205" s="192">
        <f t="shared" si="294"/>
        <v>0</v>
      </c>
      <c r="FK205" s="217">
        <f t="shared" si="295"/>
        <v>0</v>
      </c>
      <c r="FL205" s="192">
        <f t="shared" si="300"/>
        <v>130</v>
      </c>
      <c r="FM205" s="218">
        <f t="shared" si="300"/>
        <v>690030.12000000011</v>
      </c>
    </row>
    <row r="206" spans="1:169" x14ac:dyDescent="0.2">
      <c r="A206" s="195" t="s">
        <v>203</v>
      </c>
      <c r="B206" s="195"/>
      <c r="C206" s="196">
        <f>+C198+C199+C200+C203</f>
        <v>0</v>
      </c>
      <c r="D206" s="221">
        <f t="shared" ref="D206:BO206" si="301">+D198+D199+D200+D203</f>
        <v>0</v>
      </c>
      <c r="E206" s="196">
        <f t="shared" si="301"/>
        <v>1209</v>
      </c>
      <c r="F206" s="221">
        <f t="shared" si="301"/>
        <v>888474.9800000001</v>
      </c>
      <c r="G206" s="196">
        <f t="shared" si="301"/>
        <v>0</v>
      </c>
      <c r="H206" s="221">
        <f t="shared" si="301"/>
        <v>0</v>
      </c>
      <c r="I206" s="196">
        <f t="shared" si="301"/>
        <v>1741</v>
      </c>
      <c r="J206" s="221">
        <f t="shared" si="301"/>
        <v>2396386.2599999993</v>
      </c>
      <c r="K206" s="196">
        <f t="shared" si="301"/>
        <v>0</v>
      </c>
      <c r="L206" s="221">
        <f t="shared" si="301"/>
        <v>0</v>
      </c>
      <c r="M206" s="196">
        <f t="shared" si="301"/>
        <v>2330</v>
      </c>
      <c r="N206" s="221">
        <f t="shared" si="301"/>
        <v>2306088.2000000011</v>
      </c>
      <c r="O206" s="196">
        <f t="shared" si="301"/>
        <v>0</v>
      </c>
      <c r="P206" s="221">
        <f t="shared" si="301"/>
        <v>0</v>
      </c>
      <c r="Q206" s="196">
        <f t="shared" si="301"/>
        <v>2570</v>
      </c>
      <c r="R206" s="221">
        <f t="shared" si="301"/>
        <v>2855877.3000000026</v>
      </c>
      <c r="S206" s="196">
        <f t="shared" si="301"/>
        <v>0</v>
      </c>
      <c r="T206" s="221">
        <f t="shared" si="301"/>
        <v>0</v>
      </c>
      <c r="U206" s="196">
        <f t="shared" si="301"/>
        <v>2021</v>
      </c>
      <c r="V206" s="221">
        <f t="shared" si="301"/>
        <v>1978483.5600000003</v>
      </c>
      <c r="W206" s="196">
        <f t="shared" si="301"/>
        <v>0</v>
      </c>
      <c r="X206" s="221">
        <f t="shared" si="301"/>
        <v>0</v>
      </c>
      <c r="Y206" s="196">
        <f t="shared" si="301"/>
        <v>3189</v>
      </c>
      <c r="Z206" s="221">
        <f t="shared" si="301"/>
        <v>3138988.680000002</v>
      </c>
      <c r="AA206" s="196">
        <f t="shared" si="301"/>
        <v>0</v>
      </c>
      <c r="AB206" s="221">
        <f t="shared" si="301"/>
        <v>0</v>
      </c>
      <c r="AC206" s="196">
        <f t="shared" si="301"/>
        <v>3165</v>
      </c>
      <c r="AD206" s="221">
        <f t="shared" si="301"/>
        <v>2622926.439999999</v>
      </c>
      <c r="AE206" s="196">
        <f t="shared" si="301"/>
        <v>0</v>
      </c>
      <c r="AF206" s="221">
        <f t="shared" si="301"/>
        <v>0</v>
      </c>
      <c r="AG206" s="196">
        <f t="shared" si="301"/>
        <v>3532</v>
      </c>
      <c r="AH206" s="221">
        <f t="shared" si="301"/>
        <v>3114337.3099999996</v>
      </c>
      <c r="AI206" s="196">
        <f t="shared" si="301"/>
        <v>0</v>
      </c>
      <c r="AJ206" s="221">
        <f t="shared" si="301"/>
        <v>0</v>
      </c>
      <c r="AK206" s="196">
        <f t="shared" si="301"/>
        <v>4868</v>
      </c>
      <c r="AL206" s="221">
        <f t="shared" si="301"/>
        <v>3217984.8299999968</v>
      </c>
      <c r="AM206" s="196">
        <f t="shared" si="301"/>
        <v>0</v>
      </c>
      <c r="AN206" s="221">
        <f t="shared" si="301"/>
        <v>0</v>
      </c>
      <c r="AO206" s="196">
        <f t="shared" si="301"/>
        <v>1719</v>
      </c>
      <c r="AP206" s="221">
        <f t="shared" si="301"/>
        <v>1576328.49</v>
      </c>
      <c r="AQ206" s="196">
        <f t="shared" si="301"/>
        <v>0</v>
      </c>
      <c r="AR206" s="221">
        <f t="shared" si="301"/>
        <v>0</v>
      </c>
      <c r="AS206" s="196">
        <f t="shared" si="301"/>
        <v>2818</v>
      </c>
      <c r="AT206" s="221">
        <f t="shared" si="301"/>
        <v>2342948.84</v>
      </c>
      <c r="AU206" s="196">
        <f t="shared" si="301"/>
        <v>0</v>
      </c>
      <c r="AV206" s="221">
        <f t="shared" si="301"/>
        <v>0</v>
      </c>
      <c r="AW206" s="196">
        <f t="shared" si="301"/>
        <v>3658</v>
      </c>
      <c r="AX206" s="221">
        <f t="shared" si="301"/>
        <v>2913069.3199999956</v>
      </c>
      <c r="AY206" s="196">
        <f t="shared" si="301"/>
        <v>0</v>
      </c>
      <c r="AZ206" s="221">
        <f t="shared" si="301"/>
        <v>0</v>
      </c>
      <c r="BA206" s="196">
        <f t="shared" si="301"/>
        <v>3230</v>
      </c>
      <c r="BB206" s="221">
        <f t="shared" si="301"/>
        <v>2580959.7800000031</v>
      </c>
      <c r="BC206" s="196">
        <f t="shared" si="301"/>
        <v>0</v>
      </c>
      <c r="BD206" s="221">
        <f t="shared" si="301"/>
        <v>0</v>
      </c>
      <c r="BE206" s="196">
        <f t="shared" si="301"/>
        <v>1798</v>
      </c>
      <c r="BF206" s="221">
        <f t="shared" si="301"/>
        <v>1699808.8399999994</v>
      </c>
      <c r="BG206" s="196">
        <f t="shared" si="301"/>
        <v>0</v>
      </c>
      <c r="BH206" s="221">
        <f t="shared" si="301"/>
        <v>0</v>
      </c>
      <c r="BI206" s="196">
        <f t="shared" si="301"/>
        <v>2305</v>
      </c>
      <c r="BJ206" s="221">
        <f t="shared" si="301"/>
        <v>1894306.8000000007</v>
      </c>
      <c r="BK206" s="196">
        <f t="shared" si="301"/>
        <v>0</v>
      </c>
      <c r="BL206" s="221">
        <f t="shared" si="301"/>
        <v>0</v>
      </c>
      <c r="BM206" s="196">
        <f t="shared" si="301"/>
        <v>2748</v>
      </c>
      <c r="BN206" s="221">
        <f t="shared" si="301"/>
        <v>2564731.0900000017</v>
      </c>
      <c r="BO206" s="196">
        <f t="shared" si="301"/>
        <v>0</v>
      </c>
      <c r="BP206" s="221">
        <f t="shared" ref="BP206:EA206" si="302">+BP198+BP199+BP200+BP203</f>
        <v>0</v>
      </c>
      <c r="BQ206" s="196">
        <f t="shared" si="302"/>
        <v>1265</v>
      </c>
      <c r="BR206" s="221">
        <f t="shared" si="302"/>
        <v>1004129.0499999999</v>
      </c>
      <c r="BS206" s="196">
        <f t="shared" si="302"/>
        <v>0</v>
      </c>
      <c r="BT206" s="221">
        <f t="shared" si="302"/>
        <v>0</v>
      </c>
      <c r="BU206" s="196">
        <f t="shared" si="302"/>
        <v>1969</v>
      </c>
      <c r="BV206" s="221">
        <f t="shared" si="302"/>
        <v>1797797.6700000004</v>
      </c>
      <c r="BW206" s="196">
        <f t="shared" si="302"/>
        <v>0</v>
      </c>
      <c r="BX206" s="221">
        <f t="shared" si="302"/>
        <v>0</v>
      </c>
      <c r="BY206" s="196">
        <f t="shared" si="302"/>
        <v>2143</v>
      </c>
      <c r="BZ206" s="221">
        <f t="shared" si="302"/>
        <v>2054865.6900000006</v>
      </c>
      <c r="CA206" s="196">
        <f t="shared" si="302"/>
        <v>0</v>
      </c>
      <c r="CB206" s="221">
        <f t="shared" si="302"/>
        <v>0</v>
      </c>
      <c r="CC206" s="196">
        <f t="shared" si="302"/>
        <v>2788</v>
      </c>
      <c r="CD206" s="221">
        <f t="shared" si="302"/>
        <v>3067080.7599999984</v>
      </c>
      <c r="CE206" s="196">
        <f t="shared" si="302"/>
        <v>0</v>
      </c>
      <c r="CF206" s="221">
        <f t="shared" si="302"/>
        <v>0</v>
      </c>
      <c r="CG206" s="196">
        <f t="shared" si="302"/>
        <v>1997</v>
      </c>
      <c r="CH206" s="221">
        <f t="shared" si="302"/>
        <v>2424032.0200000005</v>
      </c>
      <c r="CI206" s="196">
        <f t="shared" si="302"/>
        <v>0</v>
      </c>
      <c r="CJ206" s="221">
        <f t="shared" si="302"/>
        <v>0</v>
      </c>
      <c r="CK206" s="196">
        <f t="shared" si="302"/>
        <v>3270</v>
      </c>
      <c r="CL206" s="221">
        <f t="shared" si="302"/>
        <v>2511302.2400000012</v>
      </c>
      <c r="CM206" s="196">
        <f t="shared" si="302"/>
        <v>0</v>
      </c>
      <c r="CN206" s="221">
        <f t="shared" si="302"/>
        <v>0</v>
      </c>
      <c r="CO206" s="196">
        <f t="shared" si="302"/>
        <v>4216</v>
      </c>
      <c r="CP206" s="221">
        <f t="shared" si="302"/>
        <v>2626446.6899999925</v>
      </c>
      <c r="CQ206" s="196">
        <f t="shared" si="302"/>
        <v>0</v>
      </c>
      <c r="CR206" s="221">
        <f t="shared" si="302"/>
        <v>0</v>
      </c>
      <c r="CS206" s="196">
        <f t="shared" si="302"/>
        <v>2836</v>
      </c>
      <c r="CT206" s="221">
        <f t="shared" si="302"/>
        <v>2686187.7299999995</v>
      </c>
      <c r="CU206" s="196">
        <f t="shared" si="302"/>
        <v>0</v>
      </c>
      <c r="CV206" s="221">
        <f t="shared" si="302"/>
        <v>0</v>
      </c>
      <c r="CW206" s="196">
        <f t="shared" si="302"/>
        <v>2245</v>
      </c>
      <c r="CX206" s="221">
        <f t="shared" si="302"/>
        <v>2014416.6400000006</v>
      </c>
      <c r="CY206" s="196">
        <f t="shared" si="302"/>
        <v>0</v>
      </c>
      <c r="CZ206" s="221">
        <f t="shared" si="302"/>
        <v>0</v>
      </c>
      <c r="DA206" s="196">
        <f t="shared" si="302"/>
        <v>2337</v>
      </c>
      <c r="DB206" s="221">
        <f t="shared" si="302"/>
        <v>1863364.4500000004</v>
      </c>
      <c r="DC206" s="196">
        <f t="shared" si="302"/>
        <v>0</v>
      </c>
      <c r="DD206" s="221">
        <f t="shared" si="302"/>
        <v>0</v>
      </c>
      <c r="DE206" s="196">
        <f t="shared" si="302"/>
        <v>2420</v>
      </c>
      <c r="DF206" s="221">
        <f t="shared" si="302"/>
        <v>2213042.46</v>
      </c>
      <c r="DG206" s="196">
        <f t="shared" si="302"/>
        <v>0</v>
      </c>
      <c r="DH206" s="221">
        <f t="shared" si="302"/>
        <v>0</v>
      </c>
      <c r="DI206" s="196">
        <f t="shared" si="302"/>
        <v>1547</v>
      </c>
      <c r="DJ206" s="221">
        <f t="shared" si="302"/>
        <v>1714376.77</v>
      </c>
      <c r="DK206" s="196">
        <f t="shared" si="302"/>
        <v>0</v>
      </c>
      <c r="DL206" s="221">
        <f t="shared" si="302"/>
        <v>0</v>
      </c>
      <c r="DM206" s="196">
        <f t="shared" si="302"/>
        <v>1112</v>
      </c>
      <c r="DN206" s="221">
        <f t="shared" si="302"/>
        <v>1204809.8600000001</v>
      </c>
      <c r="DO206" s="196">
        <f t="shared" si="302"/>
        <v>0</v>
      </c>
      <c r="DP206" s="221">
        <f t="shared" si="302"/>
        <v>0</v>
      </c>
      <c r="DQ206" s="196">
        <f t="shared" si="302"/>
        <v>851</v>
      </c>
      <c r="DR206" s="221">
        <f t="shared" si="302"/>
        <v>810347.4</v>
      </c>
      <c r="DS206" s="196">
        <f t="shared" si="302"/>
        <v>0</v>
      </c>
      <c r="DT206" s="221">
        <f t="shared" si="302"/>
        <v>0</v>
      </c>
      <c r="DU206" s="196">
        <f t="shared" si="302"/>
        <v>852</v>
      </c>
      <c r="DV206" s="221">
        <f t="shared" si="302"/>
        <v>733512.66</v>
      </c>
      <c r="DW206" s="196">
        <f t="shared" si="302"/>
        <v>0</v>
      </c>
      <c r="DX206" s="221">
        <f t="shared" si="302"/>
        <v>0</v>
      </c>
      <c r="DY206" s="196">
        <f t="shared" si="302"/>
        <v>1596</v>
      </c>
      <c r="DZ206" s="221">
        <f t="shared" si="302"/>
        <v>1266256.5599999998</v>
      </c>
      <c r="EA206" s="196">
        <f t="shared" si="302"/>
        <v>0</v>
      </c>
      <c r="EB206" s="221">
        <f t="shared" ref="EB206:ET206" si="303">+EB198+EB199+EB200+EB203</f>
        <v>0</v>
      </c>
      <c r="EC206" s="196">
        <f t="shared" si="303"/>
        <v>802</v>
      </c>
      <c r="ED206" s="221">
        <f t="shared" si="303"/>
        <v>729399.32000000007</v>
      </c>
      <c r="EE206" s="196">
        <f t="shared" si="303"/>
        <v>0</v>
      </c>
      <c r="EF206" s="221">
        <f t="shared" si="303"/>
        <v>0</v>
      </c>
      <c r="EG206" s="196">
        <f t="shared" si="303"/>
        <v>608</v>
      </c>
      <c r="EH206" s="221">
        <f t="shared" si="303"/>
        <v>599650.95000000007</v>
      </c>
      <c r="EI206" s="196">
        <f t="shared" si="303"/>
        <v>0</v>
      </c>
      <c r="EJ206" s="221">
        <f t="shared" si="303"/>
        <v>0</v>
      </c>
      <c r="EK206" s="196">
        <f t="shared" si="303"/>
        <v>621</v>
      </c>
      <c r="EL206" s="221">
        <f t="shared" si="303"/>
        <v>624149.54999999993</v>
      </c>
      <c r="EM206" s="196">
        <f t="shared" si="303"/>
        <v>0</v>
      </c>
      <c r="EN206" s="221">
        <f t="shared" si="303"/>
        <v>0</v>
      </c>
      <c r="EO206" s="196">
        <f t="shared" si="303"/>
        <v>741</v>
      </c>
      <c r="EP206" s="221">
        <f t="shared" si="303"/>
        <v>817006.67000000016</v>
      </c>
      <c r="EQ206" s="196">
        <f t="shared" si="303"/>
        <v>0</v>
      </c>
      <c r="ER206" s="221">
        <f t="shared" si="303"/>
        <v>0</v>
      </c>
      <c r="ES206" s="196">
        <f t="shared" si="303"/>
        <v>463</v>
      </c>
      <c r="ET206" s="221">
        <f t="shared" si="303"/>
        <v>829798.20000000007</v>
      </c>
      <c r="EU206" s="196">
        <f t="shared" ref="EU206:EX206" si="304">+EU198+EU199+EU200+EU203</f>
        <v>0</v>
      </c>
      <c r="EV206" s="221">
        <f t="shared" si="304"/>
        <v>0</v>
      </c>
      <c r="EW206" s="196">
        <f t="shared" si="304"/>
        <v>976</v>
      </c>
      <c r="EX206" s="221">
        <f t="shared" si="304"/>
        <v>889853.05000000016</v>
      </c>
      <c r="EZ206" s="196">
        <f>SUM(EZ198,EZ199,EZ200,EZ203)</f>
        <v>0</v>
      </c>
      <c r="FA206" s="221">
        <f>SUM(FA198,FA199,FA200,FA203)</f>
        <v>0</v>
      </c>
      <c r="FB206" s="196">
        <f>SUM(FB198,FB199,FB200,FB203)</f>
        <v>32820</v>
      </c>
      <c r="FC206" s="221">
        <f>SUM(FC198,FC199,FC200,FC203)</f>
        <v>29351894.209999997</v>
      </c>
      <c r="FE206" s="196">
        <f>SUM(FE198,FE199,FE200,FE203)</f>
        <v>0</v>
      </c>
      <c r="FF206" s="221">
        <f>SUM(FF198,FF199,FF200,FF203)</f>
        <v>0</v>
      </c>
      <c r="FG206" s="196">
        <f>SUM(FG198,FG199,FG200,FG203)</f>
        <v>30565</v>
      </c>
      <c r="FH206" s="221">
        <f>SUM(FH198,FH199,FH200,FH203)</f>
        <v>26911648.359999999</v>
      </c>
      <c r="FJ206" s="196">
        <f>SUM(FJ198,FJ199,FJ200,FJ203)</f>
        <v>0</v>
      </c>
      <c r="FK206" s="221">
        <f>SUM(FK198,FK199,FK200,FK203)</f>
        <v>0</v>
      </c>
      <c r="FL206" s="196">
        <f>SUM(FL198,FL199,FL200,FL203)</f>
        <v>15732</v>
      </c>
      <c r="FM206" s="221">
        <f>SUM(FM198,FM199,FM200,FM203)</f>
        <v>14590333.290000001</v>
      </c>
    </row>
    <row r="208" spans="1:169" x14ac:dyDescent="0.2">
      <c r="DQ208" s="186"/>
      <c r="DR208" s="186"/>
      <c r="EW208" s="368"/>
      <c r="EX208" s="368"/>
    </row>
    <row r="209" spans="121:154" x14ac:dyDescent="0.2">
      <c r="EP209" s="322"/>
      <c r="ET209" s="322"/>
      <c r="EX209" s="322"/>
    </row>
    <row r="210" spans="121:154" x14ac:dyDescent="0.2">
      <c r="DQ210" s="186"/>
      <c r="DR210" s="186"/>
    </row>
    <row r="213" spans="121:154" x14ac:dyDescent="0.2">
      <c r="DR213" s="322"/>
    </row>
    <row r="214" spans="121:154" x14ac:dyDescent="0.2">
      <c r="DR214" s="322"/>
    </row>
    <row r="215" spans="121:154" x14ac:dyDescent="0.2">
      <c r="DR215" s="322"/>
    </row>
    <row r="216" spans="121:154" x14ac:dyDescent="0.2">
      <c r="DR216" s="322"/>
    </row>
    <row r="217" spans="121:154" x14ac:dyDescent="0.2">
      <c r="DR217" s="322"/>
    </row>
    <row r="218" spans="121:154" x14ac:dyDescent="0.2">
      <c r="DR218" s="322"/>
    </row>
    <row r="219" spans="121:154" x14ac:dyDescent="0.2">
      <c r="DR219" s="322"/>
    </row>
    <row r="220" spans="121:154" x14ac:dyDescent="0.2">
      <c r="DR220" s="322"/>
    </row>
  </sheetData>
  <mergeCells count="123">
    <mergeCell ref="EI2:EL2"/>
    <mergeCell ref="EM2:EP2"/>
    <mergeCell ref="EZ2:FC2"/>
    <mergeCell ref="CU3:CV3"/>
    <mergeCell ref="CW3:CX3"/>
    <mergeCell ref="CY3:CZ3"/>
    <mergeCell ref="EZ3:FA3"/>
    <mergeCell ref="FB3:FC3"/>
    <mergeCell ref="DG3:DH3"/>
    <mergeCell ref="DI3:DJ3"/>
    <mergeCell ref="DK3:DL3"/>
    <mergeCell ref="DM3:DN3"/>
    <mergeCell ref="DO3:DP3"/>
    <mergeCell ref="DQ3:DR3"/>
    <mergeCell ref="EO3:EP3"/>
    <mergeCell ref="EQ2:ET2"/>
    <mergeCell ref="EQ3:ER3"/>
    <mergeCell ref="ES3:ET3"/>
    <mergeCell ref="EU2:EX2"/>
    <mergeCell ref="C2:F2"/>
    <mergeCell ref="G2:J2"/>
    <mergeCell ref="K2:N2"/>
    <mergeCell ref="O2:R2"/>
    <mergeCell ref="S2:V2"/>
    <mergeCell ref="W2:Z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M2:AP2"/>
    <mergeCell ref="AQ2:AT2"/>
    <mergeCell ref="AU2:AX2"/>
    <mergeCell ref="AK3:AL3"/>
    <mergeCell ref="AM3:AN3"/>
    <mergeCell ref="AO3:AP3"/>
    <mergeCell ref="AQ3:AR3"/>
    <mergeCell ref="AS3:AT3"/>
    <mergeCell ref="AU3:AV3"/>
    <mergeCell ref="AA2:AD2"/>
    <mergeCell ref="AE2:AH2"/>
    <mergeCell ref="AI2:AL2"/>
    <mergeCell ref="Y3:Z3"/>
    <mergeCell ref="AA3:AB3"/>
    <mergeCell ref="AC3:AD3"/>
    <mergeCell ref="AE3:AF3"/>
    <mergeCell ref="AG3:AH3"/>
    <mergeCell ref="AI3:AJ3"/>
    <mergeCell ref="FE2:FH2"/>
    <mergeCell ref="FJ2:FM2"/>
    <mergeCell ref="CQ2:CT2"/>
    <mergeCell ref="AY2:BB2"/>
    <mergeCell ref="BC2:BF2"/>
    <mergeCell ref="BG2:BJ2"/>
    <mergeCell ref="BK2:BN2"/>
    <mergeCell ref="BO2:BR2"/>
    <mergeCell ref="BS2:BV2"/>
    <mergeCell ref="BW2:BZ2"/>
    <mergeCell ref="CA2:CD2"/>
    <mergeCell ref="CE2:CH2"/>
    <mergeCell ref="CI2:CL2"/>
    <mergeCell ref="CM2:CP2"/>
    <mergeCell ref="CU2:CX2"/>
    <mergeCell ref="CY2:DB2"/>
    <mergeCell ref="DC2:DF2"/>
    <mergeCell ref="DG2:DJ2"/>
    <mergeCell ref="DK2:DN2"/>
    <mergeCell ref="DO2:DR2"/>
    <mergeCell ref="DS2:DV2"/>
    <mergeCell ref="DW2:DZ2"/>
    <mergeCell ref="EA2:ED2"/>
    <mergeCell ref="EE2:EH2"/>
    <mergeCell ref="BI3:BJ3"/>
    <mergeCell ref="BK3:BL3"/>
    <mergeCell ref="BM3:BN3"/>
    <mergeCell ref="BO3:BP3"/>
    <mergeCell ref="BQ3:BR3"/>
    <mergeCell ref="BS3:BT3"/>
    <mergeCell ref="AW3:AX3"/>
    <mergeCell ref="AY3:AZ3"/>
    <mergeCell ref="BA3:BB3"/>
    <mergeCell ref="BC3:BD3"/>
    <mergeCell ref="BE3:BF3"/>
    <mergeCell ref="BG3:BH3"/>
    <mergeCell ref="CG3:CH3"/>
    <mergeCell ref="CI3:CJ3"/>
    <mergeCell ref="CK3:CL3"/>
    <mergeCell ref="CM3:CN3"/>
    <mergeCell ref="CO3:CP3"/>
    <mergeCell ref="CQ3:CR3"/>
    <mergeCell ref="BU3:BV3"/>
    <mergeCell ref="BW3:BX3"/>
    <mergeCell ref="BY3:BZ3"/>
    <mergeCell ref="CA3:CB3"/>
    <mergeCell ref="CC3:CD3"/>
    <mergeCell ref="CE3:CF3"/>
    <mergeCell ref="FL3:FM3"/>
    <mergeCell ref="FE3:FF3"/>
    <mergeCell ref="FG3:FH3"/>
    <mergeCell ref="FJ3:FK3"/>
    <mergeCell ref="CS3:CT3"/>
    <mergeCell ref="DA3:DB3"/>
    <mergeCell ref="DC3:DD3"/>
    <mergeCell ref="DE3:DF3"/>
    <mergeCell ref="EE3:EF3"/>
    <mergeCell ref="EG3:EH3"/>
    <mergeCell ref="EI3:EJ3"/>
    <mergeCell ref="EK3:EL3"/>
    <mergeCell ref="EM3:EN3"/>
    <mergeCell ref="DS3:DT3"/>
    <mergeCell ref="DU3:DV3"/>
    <mergeCell ref="DW3:DX3"/>
    <mergeCell ref="DY3:DZ3"/>
    <mergeCell ref="EA3:EB3"/>
    <mergeCell ref="EC3:ED3"/>
    <mergeCell ref="EU3:EV3"/>
    <mergeCell ref="EW3:EX3"/>
  </mergeCells>
  <pageMargins left="0.7" right="0.7" top="0.75" bottom="0.75" header="0.3" footer="0.3"/>
  <pageSetup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IK230"/>
  <sheetViews>
    <sheetView showGridLines="0" zoomScaleNormal="100" workbookViewId="0">
      <pane xSplit="3" ySplit="6" topLeftCell="DG7" activePane="bottomRight" state="frozen"/>
      <selection pane="topRight" activeCell="E1" sqref="E1"/>
      <selection pane="bottomLeft" activeCell="A4" sqref="A4"/>
      <selection pane="bottomRight" activeCell="DT37" sqref="DT37"/>
    </sheetView>
  </sheetViews>
  <sheetFormatPr baseColWidth="10" defaultRowHeight="13.5" x14ac:dyDescent="0.25"/>
  <cols>
    <col min="1" max="1" width="2.5703125" style="1" customWidth="1"/>
    <col min="2" max="2" width="4.85546875" style="2" customWidth="1"/>
    <col min="3" max="3" width="16.7109375" style="2" customWidth="1"/>
    <col min="4" max="4" width="9.7109375" style="1" customWidth="1"/>
    <col min="5" max="5" width="12" style="1" customWidth="1"/>
    <col min="6" max="7" width="9.7109375" style="1" customWidth="1"/>
    <col min="8" max="8" width="7" style="134" customWidth="1"/>
    <col min="9" max="9" width="1.7109375" style="135" customWidth="1"/>
    <col min="10" max="10" width="9.7109375" style="1" customWidth="1"/>
    <col min="11" max="11" width="7.28515625" style="1" customWidth="1"/>
    <col min="12" max="12" width="3.28515625" style="1" customWidth="1"/>
    <col min="13" max="17" width="9.7109375" style="1" customWidth="1"/>
    <col min="18" max="18" width="1.7109375" style="1" customWidth="1"/>
    <col min="19" max="20" width="9.7109375" style="1" customWidth="1"/>
    <col min="21" max="21" width="3.28515625" style="1" customWidth="1"/>
    <col min="22" max="26" width="9.7109375" style="1" customWidth="1"/>
    <col min="27" max="27" width="1.7109375" style="1" customWidth="1"/>
    <col min="28" max="29" width="9.7109375" style="1" customWidth="1"/>
    <col min="30" max="30" width="3.28515625" style="1" customWidth="1"/>
    <col min="31" max="35" width="9.7109375" style="1" customWidth="1"/>
    <col min="36" max="36" width="1.7109375" style="1" customWidth="1"/>
    <col min="37" max="38" width="9.7109375" style="1" customWidth="1"/>
    <col min="39" max="39" width="3.28515625" style="1" customWidth="1"/>
    <col min="40" max="42" width="11.42578125" style="1" customWidth="1"/>
    <col min="43" max="43" width="9.7109375" style="1" customWidth="1"/>
    <col min="44" max="44" width="11.42578125" style="1" customWidth="1"/>
    <col min="45" max="45" width="1.7109375" style="1" customWidth="1"/>
    <col min="46" max="47" width="11.42578125" style="1" customWidth="1"/>
    <col min="48" max="48" width="3.28515625" style="1" customWidth="1"/>
    <col min="49" max="51" width="11.42578125" style="1" customWidth="1"/>
    <col min="52" max="52" width="9.7109375" style="1" customWidth="1"/>
    <col min="53" max="53" width="11.42578125" style="1" customWidth="1"/>
    <col min="54" max="54" width="1.7109375" style="1" customWidth="1"/>
    <col min="55" max="56" width="11.42578125" style="1" customWidth="1"/>
    <col min="57" max="57" width="3.28515625" style="1" customWidth="1"/>
    <col min="58" max="60" width="11.42578125" style="1" customWidth="1"/>
    <col min="61" max="61" width="9.7109375" style="1" customWidth="1"/>
    <col min="62" max="62" width="11.42578125" style="1" customWidth="1"/>
    <col min="63" max="63" width="1.7109375" style="1" customWidth="1"/>
    <col min="64" max="65" width="11.42578125" style="1" customWidth="1"/>
    <col min="66" max="66" width="3.28515625" style="1" customWidth="1"/>
    <col min="67" max="69" width="11.42578125" style="1" customWidth="1"/>
    <col min="70" max="70" width="9.7109375" style="1" customWidth="1"/>
    <col min="71" max="71" width="11.42578125" style="1" customWidth="1"/>
    <col min="72" max="72" width="1.7109375" style="1" customWidth="1"/>
    <col min="73" max="74" width="11.42578125" style="1" customWidth="1"/>
    <col min="75" max="75" width="3.28515625" style="1" customWidth="1"/>
    <col min="76" max="78" width="11.42578125" style="1" customWidth="1"/>
    <col min="79" max="79" width="9.7109375" style="1" customWidth="1"/>
    <col min="80" max="80" width="11.42578125" style="1" customWidth="1"/>
    <col min="81" max="81" width="1.7109375" style="1" customWidth="1"/>
    <col min="82" max="83" width="11.42578125" style="1" customWidth="1"/>
    <col min="84" max="84" width="3.28515625" style="1" customWidth="1"/>
    <col min="85" max="86" width="11.42578125" style="1" customWidth="1"/>
    <col min="87" max="87" width="8.42578125" style="1" customWidth="1"/>
    <col min="88" max="89" width="11.42578125" style="1" customWidth="1"/>
    <col min="90" max="90" width="1.7109375" style="1" customWidth="1"/>
    <col min="91" max="91" width="11.42578125" style="1" customWidth="1"/>
    <col min="92" max="92" width="6.42578125" style="1" customWidth="1"/>
    <col min="93" max="93" width="3.28515625" style="1" customWidth="1"/>
    <col min="94" max="95" width="11.42578125" style="1" customWidth="1"/>
    <col min="96" max="96" width="8.42578125" style="1" customWidth="1"/>
    <col min="97" max="97" width="7.7109375" style="1" customWidth="1"/>
    <col min="98" max="98" width="11.42578125" style="1" customWidth="1"/>
    <col min="99" max="99" width="1.7109375" style="1" customWidth="1"/>
    <col min="100" max="101" width="11.42578125" style="1" customWidth="1"/>
    <col min="102" max="102" width="3.28515625" style="1" customWidth="1"/>
    <col min="103" max="106" width="11.42578125" style="1" customWidth="1"/>
    <col min="107" max="107" width="5.85546875" style="1" customWidth="1"/>
    <col min="108" max="108" width="1.7109375" style="1" customWidth="1"/>
    <col min="109" max="110" width="11.42578125" style="1" customWidth="1"/>
    <col min="111" max="111" width="3.28515625" style="1" customWidth="1"/>
    <col min="112" max="115" width="11.42578125" style="1" customWidth="1"/>
    <col min="116" max="116" width="5.85546875" style="1" customWidth="1"/>
    <col min="117" max="117" width="1.7109375" style="1" customWidth="1"/>
    <col min="118" max="119" width="11.42578125" style="1" customWidth="1"/>
    <col min="120" max="120" width="3.28515625" style="1" customWidth="1"/>
    <col min="121" max="124" width="11.42578125" style="1" customWidth="1"/>
    <col min="125" max="125" width="7" style="1" customWidth="1"/>
    <col min="126" max="126" width="1.7109375" style="1" customWidth="1"/>
    <col min="127" max="128" width="11.42578125" style="1" customWidth="1"/>
    <col min="129" max="129" width="3.140625" style="1" customWidth="1"/>
    <col min="130" max="134" width="9.7109375" style="1" customWidth="1"/>
    <col min="135" max="135" width="1.7109375" style="1" customWidth="1"/>
    <col min="136" max="137" width="9.7109375" style="1" customWidth="1"/>
    <col min="138" max="138" width="3.28515625" style="1" customWidth="1"/>
    <col min="139" max="143" width="9.7109375" style="1" customWidth="1"/>
    <col min="144" max="144" width="1.7109375" style="1" customWidth="1"/>
    <col min="145" max="146" width="9.7109375" style="1" customWidth="1"/>
    <col min="147" max="147" width="3.28515625" style="1" customWidth="1"/>
    <col min="148" max="152" width="9.7109375" style="1" customWidth="1"/>
    <col min="153" max="153" width="1.7109375" style="1" customWidth="1"/>
    <col min="154" max="155" width="9.7109375" style="1" customWidth="1"/>
    <col min="156" max="156" width="3.28515625" style="1" customWidth="1"/>
    <col min="157" max="159" width="11.42578125" style="1" customWidth="1"/>
    <col min="160" max="160" width="9.7109375" style="1" customWidth="1"/>
    <col min="161" max="161" width="11.42578125" style="1" customWidth="1"/>
    <col min="162" max="162" width="1.7109375" style="1" customWidth="1"/>
    <col min="163" max="164" width="11.42578125" style="1" customWidth="1"/>
    <col min="165" max="165" width="3.28515625" style="1" customWidth="1"/>
    <col min="166" max="168" width="11.42578125" style="1" customWidth="1"/>
    <col min="169" max="169" width="9.7109375" style="1" customWidth="1"/>
    <col min="170" max="170" width="11.42578125" style="1" customWidth="1"/>
    <col min="171" max="171" width="1.7109375" style="1" customWidth="1"/>
    <col min="172" max="173" width="11.42578125" style="1" customWidth="1"/>
    <col min="174" max="174" width="3.28515625" style="1" customWidth="1"/>
    <col min="175" max="177" width="11.42578125" style="1" customWidth="1"/>
    <col min="178" max="178" width="9.7109375" style="1" customWidth="1"/>
    <col min="179" max="179" width="11.42578125" style="1" customWidth="1"/>
    <col min="180" max="180" width="1.7109375" style="1" customWidth="1"/>
    <col min="181" max="182" width="11.42578125" style="1" customWidth="1"/>
    <col min="183" max="183" width="3.28515625" style="1" customWidth="1"/>
    <col min="184" max="186" width="11.42578125" style="1" customWidth="1"/>
    <col min="187" max="187" width="9.7109375" style="1" customWidth="1"/>
    <col min="188" max="188" width="11.42578125" style="1" customWidth="1"/>
    <col min="189" max="189" width="1.7109375" style="1" customWidth="1"/>
    <col min="190" max="191" width="11.42578125" style="1" customWidth="1"/>
    <col min="192" max="192" width="3.28515625" style="1" customWidth="1"/>
    <col min="193" max="195" width="11.42578125" style="1" customWidth="1"/>
    <col min="196" max="196" width="9.7109375" style="1" customWidth="1"/>
    <col min="197" max="197" width="11.42578125" style="1" customWidth="1"/>
    <col min="198" max="198" width="1.7109375" style="1" customWidth="1"/>
    <col min="199" max="200" width="11.42578125" style="1" customWidth="1"/>
    <col min="201" max="201" width="3.28515625" style="1" customWidth="1"/>
    <col min="202" max="203" width="11.42578125" style="1" customWidth="1"/>
    <col min="204" max="204" width="8.42578125" style="1" customWidth="1"/>
    <col min="205" max="206" width="11.42578125" style="1" customWidth="1"/>
    <col min="207" max="207" width="1.7109375" style="1" customWidth="1"/>
    <col min="208" max="208" width="11.42578125" style="1" customWidth="1"/>
    <col min="209" max="209" width="6.42578125" style="1" customWidth="1"/>
    <col min="210" max="210" width="3.28515625" style="1" customWidth="1"/>
    <col min="211" max="212" width="11.42578125" style="1" customWidth="1"/>
    <col min="213" max="213" width="8.42578125" style="1" customWidth="1"/>
    <col min="214" max="214" width="7.7109375" style="1" customWidth="1"/>
    <col min="215" max="215" width="11.42578125" style="1" customWidth="1"/>
    <col min="216" max="216" width="1.7109375" style="1" customWidth="1"/>
    <col min="217" max="218" width="11.42578125" style="1" customWidth="1"/>
    <col min="219" max="219" width="3.28515625" style="1" customWidth="1"/>
    <col min="220" max="223" width="11.42578125" style="1" customWidth="1"/>
    <col min="224" max="224" width="5.85546875" style="1" customWidth="1"/>
    <col min="225" max="225" width="1.7109375" style="1" customWidth="1"/>
    <col min="226" max="227" width="11.42578125" style="1" customWidth="1"/>
    <col min="228" max="228" width="3.28515625" style="1" customWidth="1"/>
    <col min="229" max="232" width="11.42578125" style="1" customWidth="1"/>
    <col min="233" max="233" width="5.85546875" style="1" customWidth="1"/>
    <col min="234" max="234" width="1.7109375" style="1" customWidth="1"/>
    <col min="235" max="236" width="11.42578125" style="1" customWidth="1"/>
    <col min="237" max="237" width="2.42578125" style="1" customWidth="1"/>
    <col min="238" max="241" width="11.42578125" style="1"/>
    <col min="242" max="242" width="7" style="1" bestFit="1" customWidth="1"/>
    <col min="243" max="243" width="1.7109375" style="1" customWidth="1"/>
    <col min="244" max="16384" width="11.42578125" style="1"/>
  </cols>
  <sheetData>
    <row r="1" spans="2:245" ht="20.100000000000001" customHeight="1" x14ac:dyDescent="0.25"/>
    <row r="2" spans="2:245" ht="20.100000000000001" customHeight="1" x14ac:dyDescent="0.25"/>
    <row r="3" spans="2:245" s="150" customFormat="1" ht="23.25" customHeight="1" x14ac:dyDescent="0.25">
      <c r="B3" s="151"/>
      <c r="C3" s="151"/>
      <c r="D3" s="586">
        <v>2018</v>
      </c>
      <c r="E3" s="586"/>
      <c r="F3" s="586"/>
      <c r="G3" s="586"/>
      <c r="H3" s="586"/>
      <c r="I3" s="586"/>
      <c r="J3" s="586"/>
      <c r="K3" s="586"/>
      <c r="M3" s="575" t="s">
        <v>106</v>
      </c>
      <c r="N3" s="576"/>
      <c r="O3" s="576"/>
      <c r="P3" s="576"/>
      <c r="Q3" s="576"/>
      <c r="R3" s="576"/>
      <c r="S3" s="576"/>
      <c r="T3" s="576"/>
      <c r="V3" s="575" t="s">
        <v>211</v>
      </c>
      <c r="W3" s="576"/>
      <c r="X3" s="576"/>
      <c r="Y3" s="576"/>
      <c r="Z3" s="576"/>
      <c r="AA3" s="576"/>
      <c r="AB3" s="576"/>
      <c r="AC3" s="576"/>
      <c r="AE3" s="575" t="s">
        <v>212</v>
      </c>
      <c r="AF3" s="576"/>
      <c r="AG3" s="576"/>
      <c r="AH3" s="576"/>
      <c r="AI3" s="576"/>
      <c r="AJ3" s="576"/>
      <c r="AK3" s="576"/>
      <c r="AL3" s="576"/>
      <c r="AN3" s="575" t="s">
        <v>222</v>
      </c>
      <c r="AO3" s="576"/>
      <c r="AP3" s="576"/>
      <c r="AQ3" s="576"/>
      <c r="AR3" s="576"/>
      <c r="AS3" s="576"/>
      <c r="AT3" s="576"/>
      <c r="AU3" s="576"/>
      <c r="AW3" s="575" t="s">
        <v>231</v>
      </c>
      <c r="AX3" s="576"/>
      <c r="AY3" s="576"/>
      <c r="AZ3" s="576"/>
      <c r="BA3" s="576"/>
      <c r="BB3" s="576"/>
      <c r="BC3" s="576"/>
      <c r="BD3" s="576"/>
      <c r="BF3" s="575" t="s">
        <v>248</v>
      </c>
      <c r="BG3" s="576"/>
      <c r="BH3" s="576"/>
      <c r="BI3" s="576"/>
      <c r="BJ3" s="576"/>
      <c r="BK3" s="576"/>
      <c r="BL3" s="576"/>
      <c r="BM3" s="576"/>
      <c r="BO3" s="575" t="s">
        <v>264</v>
      </c>
      <c r="BP3" s="576"/>
      <c r="BQ3" s="576"/>
      <c r="BR3" s="576"/>
      <c r="BS3" s="576"/>
      <c r="BT3" s="576"/>
      <c r="BU3" s="576"/>
      <c r="BV3" s="576"/>
      <c r="BX3" s="575" t="s">
        <v>285</v>
      </c>
      <c r="BY3" s="576"/>
      <c r="BZ3" s="576"/>
      <c r="CA3" s="576"/>
      <c r="CB3" s="576"/>
      <c r="CC3" s="576"/>
      <c r="CD3" s="576"/>
      <c r="CE3" s="576"/>
      <c r="CG3" s="575" t="s">
        <v>286</v>
      </c>
      <c r="CH3" s="576"/>
      <c r="CI3" s="576"/>
      <c r="CJ3" s="576"/>
      <c r="CK3" s="576"/>
      <c r="CL3" s="576"/>
      <c r="CM3" s="576"/>
      <c r="CN3" s="576"/>
      <c r="CP3" s="575" t="s">
        <v>287</v>
      </c>
      <c r="CQ3" s="576"/>
      <c r="CR3" s="576"/>
      <c r="CS3" s="576"/>
      <c r="CT3" s="576"/>
      <c r="CU3" s="576"/>
      <c r="CV3" s="576"/>
      <c r="CW3" s="576"/>
      <c r="CY3" s="575" t="s">
        <v>288</v>
      </c>
      <c r="CZ3" s="576"/>
      <c r="DA3" s="576"/>
      <c r="DB3" s="576"/>
      <c r="DC3" s="576"/>
      <c r="DD3" s="576"/>
      <c r="DE3" s="576"/>
      <c r="DF3" s="576"/>
      <c r="DH3" s="575" t="s">
        <v>289</v>
      </c>
      <c r="DI3" s="576"/>
      <c r="DJ3" s="576"/>
      <c r="DK3" s="576"/>
      <c r="DL3" s="576"/>
      <c r="DM3" s="576"/>
      <c r="DN3" s="576"/>
      <c r="DO3" s="576"/>
      <c r="DQ3" s="575" t="s">
        <v>290</v>
      </c>
      <c r="DR3" s="576"/>
      <c r="DS3" s="576"/>
      <c r="DT3" s="576"/>
      <c r="DU3" s="576"/>
      <c r="DV3" s="576"/>
      <c r="DW3" s="576"/>
      <c r="DX3" s="576"/>
      <c r="DZ3" s="575" t="s">
        <v>298</v>
      </c>
      <c r="EA3" s="576"/>
      <c r="EB3" s="576"/>
      <c r="EC3" s="576"/>
      <c r="ED3" s="576"/>
      <c r="EE3" s="576"/>
      <c r="EF3" s="576"/>
      <c r="EG3" s="576"/>
      <c r="EI3" s="575" t="s">
        <v>299</v>
      </c>
      <c r="EJ3" s="576"/>
      <c r="EK3" s="576"/>
      <c r="EL3" s="576"/>
      <c r="EM3" s="576"/>
      <c r="EN3" s="576"/>
      <c r="EO3" s="576"/>
      <c r="EP3" s="576"/>
      <c r="ER3" s="575" t="s">
        <v>300</v>
      </c>
      <c r="ES3" s="576"/>
      <c r="ET3" s="576"/>
      <c r="EU3" s="576"/>
      <c r="EV3" s="576"/>
      <c r="EW3" s="576"/>
      <c r="EX3" s="576"/>
      <c r="EY3" s="576"/>
      <c r="FA3" s="575" t="s">
        <v>301</v>
      </c>
      <c r="FB3" s="576"/>
      <c r="FC3" s="576"/>
      <c r="FD3" s="576"/>
      <c r="FE3" s="576"/>
      <c r="FF3" s="576"/>
      <c r="FG3" s="576"/>
      <c r="FH3" s="576"/>
      <c r="FJ3" s="575" t="s">
        <v>302</v>
      </c>
      <c r="FK3" s="576"/>
      <c r="FL3" s="576"/>
      <c r="FM3" s="576"/>
      <c r="FN3" s="576"/>
      <c r="FO3" s="576"/>
      <c r="FP3" s="576"/>
      <c r="FQ3" s="576"/>
      <c r="FS3" s="575" t="s">
        <v>303</v>
      </c>
      <c r="FT3" s="576"/>
      <c r="FU3" s="576"/>
      <c r="FV3" s="576"/>
      <c r="FW3" s="576"/>
      <c r="FX3" s="576"/>
      <c r="FY3" s="576"/>
      <c r="FZ3" s="576"/>
      <c r="GB3" s="575" t="s">
        <v>304</v>
      </c>
      <c r="GC3" s="576"/>
      <c r="GD3" s="576"/>
      <c r="GE3" s="576"/>
      <c r="GF3" s="576"/>
      <c r="GG3" s="576"/>
      <c r="GH3" s="576"/>
      <c r="GI3" s="576"/>
      <c r="GK3" s="575" t="s">
        <v>305</v>
      </c>
      <c r="GL3" s="576"/>
      <c r="GM3" s="576"/>
      <c r="GN3" s="576"/>
      <c r="GO3" s="576"/>
      <c r="GP3" s="576"/>
      <c r="GQ3" s="576"/>
      <c r="GR3" s="576"/>
      <c r="GT3" s="575" t="s">
        <v>306</v>
      </c>
      <c r="GU3" s="576"/>
      <c r="GV3" s="576"/>
      <c r="GW3" s="576"/>
      <c r="GX3" s="576"/>
      <c r="GY3" s="576"/>
      <c r="GZ3" s="576"/>
      <c r="HA3" s="576"/>
      <c r="HC3" s="575" t="s">
        <v>307</v>
      </c>
      <c r="HD3" s="576"/>
      <c r="HE3" s="576"/>
      <c r="HF3" s="576"/>
      <c r="HG3" s="576"/>
      <c r="HH3" s="576"/>
      <c r="HI3" s="576"/>
      <c r="HJ3" s="576"/>
      <c r="HL3" s="575" t="s">
        <v>308</v>
      </c>
      <c r="HM3" s="576"/>
      <c r="HN3" s="576"/>
      <c r="HO3" s="576"/>
      <c r="HP3" s="576"/>
      <c r="HQ3" s="576"/>
      <c r="HR3" s="576"/>
      <c r="HS3" s="576"/>
      <c r="HU3" s="575" t="s">
        <v>309</v>
      </c>
      <c r="HV3" s="576"/>
      <c r="HW3" s="576"/>
      <c r="HX3" s="576"/>
      <c r="HY3" s="576"/>
      <c r="HZ3" s="576"/>
      <c r="IA3" s="576"/>
      <c r="IB3" s="576"/>
      <c r="ID3" s="575" t="s">
        <v>311</v>
      </c>
      <c r="IE3" s="576"/>
      <c r="IF3" s="576"/>
      <c r="IG3" s="576"/>
      <c r="IH3" s="576"/>
      <c r="II3" s="576"/>
      <c r="IJ3" s="576"/>
      <c r="IK3" s="576"/>
    </row>
    <row r="4" spans="2:245" ht="7.5" customHeight="1" x14ac:dyDescent="0.25"/>
    <row r="5" spans="2:245" s="131" customFormat="1" ht="27" customHeight="1" x14ac:dyDescent="0.25">
      <c r="B5" s="577"/>
      <c r="C5" s="577"/>
      <c r="D5" s="578" t="s">
        <v>4</v>
      </c>
      <c r="E5" s="578"/>
      <c r="F5" s="579" t="s">
        <v>1</v>
      </c>
      <c r="G5" s="580"/>
      <c r="H5" s="581"/>
      <c r="I5" s="130"/>
      <c r="J5" s="582" t="s">
        <v>108</v>
      </c>
      <c r="K5" s="583"/>
      <c r="M5" s="571" t="s">
        <v>4</v>
      </c>
      <c r="N5" s="571"/>
      <c r="O5" s="572" t="s">
        <v>1</v>
      </c>
      <c r="P5" s="573"/>
      <c r="Q5" s="574"/>
      <c r="R5" s="130"/>
      <c r="S5" s="567" t="s">
        <v>108</v>
      </c>
      <c r="T5" s="568"/>
      <c r="V5" s="571" t="s">
        <v>4</v>
      </c>
      <c r="W5" s="571"/>
      <c r="X5" s="572" t="s">
        <v>1</v>
      </c>
      <c r="Y5" s="573"/>
      <c r="Z5" s="574"/>
      <c r="AA5" s="130"/>
      <c r="AB5" s="567" t="s">
        <v>108</v>
      </c>
      <c r="AC5" s="568"/>
      <c r="AE5" s="571" t="s">
        <v>4</v>
      </c>
      <c r="AF5" s="571"/>
      <c r="AG5" s="572" t="s">
        <v>1</v>
      </c>
      <c r="AH5" s="573"/>
      <c r="AI5" s="574"/>
      <c r="AJ5" s="130"/>
      <c r="AK5" s="567" t="s">
        <v>108</v>
      </c>
      <c r="AL5" s="568"/>
      <c r="AN5" s="571" t="s">
        <v>4</v>
      </c>
      <c r="AO5" s="571"/>
      <c r="AP5" s="572" t="s">
        <v>1</v>
      </c>
      <c r="AQ5" s="573"/>
      <c r="AR5" s="574"/>
      <c r="AS5" s="130"/>
      <c r="AT5" s="567" t="s">
        <v>108</v>
      </c>
      <c r="AU5" s="568"/>
      <c r="AW5" s="571" t="s">
        <v>4</v>
      </c>
      <c r="AX5" s="571"/>
      <c r="AY5" s="572" t="s">
        <v>1</v>
      </c>
      <c r="AZ5" s="573"/>
      <c r="BA5" s="574"/>
      <c r="BB5" s="130"/>
      <c r="BC5" s="567" t="s">
        <v>108</v>
      </c>
      <c r="BD5" s="568"/>
      <c r="BF5" s="571" t="s">
        <v>4</v>
      </c>
      <c r="BG5" s="571"/>
      <c r="BH5" s="572" t="s">
        <v>1</v>
      </c>
      <c r="BI5" s="573"/>
      <c r="BJ5" s="574"/>
      <c r="BK5" s="130"/>
      <c r="BL5" s="567" t="s">
        <v>108</v>
      </c>
      <c r="BM5" s="568"/>
      <c r="BO5" s="571" t="s">
        <v>4</v>
      </c>
      <c r="BP5" s="571"/>
      <c r="BQ5" s="572" t="s">
        <v>1</v>
      </c>
      <c r="BR5" s="573"/>
      <c r="BS5" s="574"/>
      <c r="BT5" s="130"/>
      <c r="BU5" s="567" t="s">
        <v>108</v>
      </c>
      <c r="BV5" s="568"/>
      <c r="BX5" s="571" t="s">
        <v>4</v>
      </c>
      <c r="BY5" s="571"/>
      <c r="BZ5" s="572" t="s">
        <v>1</v>
      </c>
      <c r="CA5" s="573"/>
      <c r="CB5" s="574"/>
      <c r="CC5" s="130"/>
      <c r="CD5" s="567" t="s">
        <v>108</v>
      </c>
      <c r="CE5" s="568"/>
      <c r="CG5" s="571" t="s">
        <v>4</v>
      </c>
      <c r="CH5" s="571"/>
      <c r="CI5" s="572" t="s">
        <v>1</v>
      </c>
      <c r="CJ5" s="573"/>
      <c r="CK5" s="574"/>
      <c r="CL5" s="130"/>
      <c r="CM5" s="567" t="s">
        <v>108</v>
      </c>
      <c r="CN5" s="568"/>
      <c r="CP5" s="571" t="s">
        <v>4</v>
      </c>
      <c r="CQ5" s="571"/>
      <c r="CR5" s="572" t="s">
        <v>1</v>
      </c>
      <c r="CS5" s="573"/>
      <c r="CT5" s="574"/>
      <c r="CU5" s="130"/>
      <c r="CV5" s="567" t="s">
        <v>108</v>
      </c>
      <c r="CW5" s="568"/>
      <c r="CY5" s="571" t="s">
        <v>4</v>
      </c>
      <c r="CZ5" s="571"/>
      <c r="DA5" s="572" t="s">
        <v>1</v>
      </c>
      <c r="DB5" s="573"/>
      <c r="DC5" s="574"/>
      <c r="DD5" s="130"/>
      <c r="DE5" s="567" t="s">
        <v>108</v>
      </c>
      <c r="DF5" s="568"/>
      <c r="DH5" s="571" t="s">
        <v>4</v>
      </c>
      <c r="DI5" s="571"/>
      <c r="DJ5" s="572" t="s">
        <v>1</v>
      </c>
      <c r="DK5" s="573"/>
      <c r="DL5" s="574"/>
      <c r="DM5" s="130"/>
      <c r="DN5" s="567" t="s">
        <v>108</v>
      </c>
      <c r="DO5" s="568"/>
      <c r="DQ5" s="571" t="s">
        <v>4</v>
      </c>
      <c r="DR5" s="571"/>
      <c r="DS5" s="572" t="s">
        <v>1</v>
      </c>
      <c r="DT5" s="573"/>
      <c r="DU5" s="574"/>
      <c r="DV5" s="130"/>
      <c r="DW5" s="567" t="s">
        <v>108</v>
      </c>
      <c r="DX5" s="568"/>
      <c r="DZ5" s="571" t="s">
        <v>4</v>
      </c>
      <c r="EA5" s="571"/>
      <c r="EB5" s="572" t="s">
        <v>1</v>
      </c>
      <c r="EC5" s="573"/>
      <c r="ED5" s="574"/>
      <c r="EE5" s="130"/>
      <c r="EF5" s="567" t="s">
        <v>108</v>
      </c>
      <c r="EG5" s="568"/>
      <c r="EI5" s="571" t="s">
        <v>4</v>
      </c>
      <c r="EJ5" s="571"/>
      <c r="EK5" s="572" t="s">
        <v>1</v>
      </c>
      <c r="EL5" s="573"/>
      <c r="EM5" s="574"/>
      <c r="EN5" s="130"/>
      <c r="EO5" s="567" t="s">
        <v>108</v>
      </c>
      <c r="EP5" s="568"/>
      <c r="ER5" s="571" t="s">
        <v>4</v>
      </c>
      <c r="ES5" s="571"/>
      <c r="ET5" s="572" t="s">
        <v>1</v>
      </c>
      <c r="EU5" s="573"/>
      <c r="EV5" s="574"/>
      <c r="EW5" s="130"/>
      <c r="EX5" s="567" t="s">
        <v>108</v>
      </c>
      <c r="EY5" s="568"/>
      <c r="FA5" s="571" t="s">
        <v>4</v>
      </c>
      <c r="FB5" s="571"/>
      <c r="FC5" s="572" t="s">
        <v>1</v>
      </c>
      <c r="FD5" s="573"/>
      <c r="FE5" s="574"/>
      <c r="FF5" s="130"/>
      <c r="FG5" s="567" t="s">
        <v>108</v>
      </c>
      <c r="FH5" s="568"/>
      <c r="FJ5" s="571" t="s">
        <v>4</v>
      </c>
      <c r="FK5" s="571"/>
      <c r="FL5" s="572" t="s">
        <v>1</v>
      </c>
      <c r="FM5" s="573"/>
      <c r="FN5" s="574"/>
      <c r="FO5" s="130"/>
      <c r="FP5" s="567" t="s">
        <v>108</v>
      </c>
      <c r="FQ5" s="568"/>
      <c r="FS5" s="571" t="s">
        <v>4</v>
      </c>
      <c r="FT5" s="571"/>
      <c r="FU5" s="572" t="s">
        <v>1</v>
      </c>
      <c r="FV5" s="573"/>
      <c r="FW5" s="574"/>
      <c r="FX5" s="130"/>
      <c r="FY5" s="567" t="s">
        <v>108</v>
      </c>
      <c r="FZ5" s="568"/>
      <c r="GB5" s="571" t="s">
        <v>4</v>
      </c>
      <c r="GC5" s="571"/>
      <c r="GD5" s="572" t="s">
        <v>1</v>
      </c>
      <c r="GE5" s="573"/>
      <c r="GF5" s="574"/>
      <c r="GG5" s="130"/>
      <c r="GH5" s="567" t="s">
        <v>108</v>
      </c>
      <c r="GI5" s="568"/>
      <c r="GK5" s="571" t="s">
        <v>4</v>
      </c>
      <c r="GL5" s="571"/>
      <c r="GM5" s="572" t="s">
        <v>1</v>
      </c>
      <c r="GN5" s="573"/>
      <c r="GO5" s="574"/>
      <c r="GP5" s="130"/>
      <c r="GQ5" s="567" t="s">
        <v>108</v>
      </c>
      <c r="GR5" s="568"/>
      <c r="GT5" s="571" t="s">
        <v>4</v>
      </c>
      <c r="GU5" s="571"/>
      <c r="GV5" s="572" t="s">
        <v>1</v>
      </c>
      <c r="GW5" s="573"/>
      <c r="GX5" s="574"/>
      <c r="GY5" s="130"/>
      <c r="GZ5" s="567" t="s">
        <v>108</v>
      </c>
      <c r="HA5" s="568"/>
      <c r="HC5" s="571" t="s">
        <v>4</v>
      </c>
      <c r="HD5" s="571"/>
      <c r="HE5" s="572" t="s">
        <v>1</v>
      </c>
      <c r="HF5" s="573"/>
      <c r="HG5" s="574"/>
      <c r="HH5" s="130"/>
      <c r="HI5" s="567" t="s">
        <v>108</v>
      </c>
      <c r="HJ5" s="568"/>
      <c r="HL5" s="571" t="s">
        <v>4</v>
      </c>
      <c r="HM5" s="571"/>
      <c r="HN5" s="572" t="s">
        <v>1</v>
      </c>
      <c r="HO5" s="573"/>
      <c r="HP5" s="574"/>
      <c r="HQ5" s="130"/>
      <c r="HR5" s="567" t="s">
        <v>108</v>
      </c>
      <c r="HS5" s="568"/>
      <c r="HU5" s="571" t="s">
        <v>4</v>
      </c>
      <c r="HV5" s="571"/>
      <c r="HW5" s="572" t="s">
        <v>1</v>
      </c>
      <c r="HX5" s="573"/>
      <c r="HY5" s="574"/>
      <c r="HZ5" s="130"/>
      <c r="IA5" s="567" t="s">
        <v>108</v>
      </c>
      <c r="IB5" s="568"/>
      <c r="ID5" s="571" t="s">
        <v>4</v>
      </c>
      <c r="IE5" s="571"/>
      <c r="IF5" s="572" t="s">
        <v>1</v>
      </c>
      <c r="IG5" s="573"/>
      <c r="IH5" s="574"/>
      <c r="II5" s="130"/>
      <c r="IJ5" s="567" t="s">
        <v>108</v>
      </c>
      <c r="IK5" s="568"/>
    </row>
    <row r="6" spans="2:245" s="133" customFormat="1" ht="24.75" customHeight="1" x14ac:dyDescent="0.25">
      <c r="B6" s="577"/>
      <c r="C6" s="577"/>
      <c r="D6" s="154" t="s">
        <v>0</v>
      </c>
      <c r="E6" s="155" t="s">
        <v>2</v>
      </c>
      <c r="F6" s="154" t="s">
        <v>0</v>
      </c>
      <c r="G6" s="584" t="s">
        <v>2</v>
      </c>
      <c r="H6" s="585"/>
      <c r="I6" s="132"/>
      <c r="J6" s="106" t="s">
        <v>109</v>
      </c>
      <c r="K6" s="106" t="s">
        <v>43</v>
      </c>
      <c r="M6" s="152" t="s">
        <v>0</v>
      </c>
      <c r="N6" s="153" t="s">
        <v>2</v>
      </c>
      <c r="O6" s="152" t="s">
        <v>0</v>
      </c>
      <c r="P6" s="569" t="s">
        <v>2</v>
      </c>
      <c r="Q6" s="570"/>
      <c r="R6" s="132"/>
      <c r="S6" s="84" t="s">
        <v>109</v>
      </c>
      <c r="T6" s="84" t="s">
        <v>43</v>
      </c>
      <c r="V6" s="152" t="s">
        <v>0</v>
      </c>
      <c r="W6" s="153" t="s">
        <v>2</v>
      </c>
      <c r="X6" s="152" t="s">
        <v>0</v>
      </c>
      <c r="Y6" s="569" t="s">
        <v>2</v>
      </c>
      <c r="Z6" s="570"/>
      <c r="AA6" s="132"/>
      <c r="AB6" s="84" t="s">
        <v>109</v>
      </c>
      <c r="AC6" s="84" t="s">
        <v>43</v>
      </c>
      <c r="AE6" s="152" t="s">
        <v>0</v>
      </c>
      <c r="AF6" s="153" t="s">
        <v>2</v>
      </c>
      <c r="AG6" s="152" t="s">
        <v>0</v>
      </c>
      <c r="AH6" s="569" t="s">
        <v>2</v>
      </c>
      <c r="AI6" s="570"/>
      <c r="AJ6" s="132"/>
      <c r="AK6" s="84" t="s">
        <v>109</v>
      </c>
      <c r="AL6" s="84" t="s">
        <v>43</v>
      </c>
      <c r="AN6" s="152" t="s">
        <v>0</v>
      </c>
      <c r="AO6" s="153" t="s">
        <v>2</v>
      </c>
      <c r="AP6" s="152" t="s">
        <v>0</v>
      </c>
      <c r="AQ6" s="569" t="s">
        <v>2</v>
      </c>
      <c r="AR6" s="570"/>
      <c r="AS6" s="132"/>
      <c r="AT6" s="84" t="s">
        <v>109</v>
      </c>
      <c r="AU6" s="84" t="s">
        <v>43</v>
      </c>
      <c r="AW6" s="152" t="s">
        <v>0</v>
      </c>
      <c r="AX6" s="153" t="s">
        <v>2</v>
      </c>
      <c r="AY6" s="152" t="s">
        <v>0</v>
      </c>
      <c r="AZ6" s="569" t="s">
        <v>2</v>
      </c>
      <c r="BA6" s="570"/>
      <c r="BB6" s="132"/>
      <c r="BC6" s="84" t="s">
        <v>109</v>
      </c>
      <c r="BD6" s="84" t="s">
        <v>43</v>
      </c>
      <c r="BF6" s="152" t="s">
        <v>0</v>
      </c>
      <c r="BG6" s="153" t="s">
        <v>2</v>
      </c>
      <c r="BH6" s="152" t="s">
        <v>0</v>
      </c>
      <c r="BI6" s="569" t="s">
        <v>2</v>
      </c>
      <c r="BJ6" s="570"/>
      <c r="BK6" s="132"/>
      <c r="BL6" s="84" t="s">
        <v>109</v>
      </c>
      <c r="BM6" s="84" t="s">
        <v>43</v>
      </c>
      <c r="BO6" s="152" t="s">
        <v>0</v>
      </c>
      <c r="BP6" s="153" t="s">
        <v>2</v>
      </c>
      <c r="BQ6" s="152" t="s">
        <v>0</v>
      </c>
      <c r="BR6" s="569" t="s">
        <v>2</v>
      </c>
      <c r="BS6" s="570"/>
      <c r="BT6" s="132"/>
      <c r="BU6" s="84" t="s">
        <v>109</v>
      </c>
      <c r="BV6" s="84" t="s">
        <v>43</v>
      </c>
      <c r="BX6" s="152" t="s">
        <v>0</v>
      </c>
      <c r="BY6" s="153" t="s">
        <v>2</v>
      </c>
      <c r="BZ6" s="152" t="s">
        <v>0</v>
      </c>
      <c r="CA6" s="569" t="s">
        <v>2</v>
      </c>
      <c r="CB6" s="570"/>
      <c r="CC6" s="132"/>
      <c r="CD6" s="84" t="s">
        <v>109</v>
      </c>
      <c r="CE6" s="84" t="s">
        <v>43</v>
      </c>
      <c r="CG6" s="152" t="s">
        <v>0</v>
      </c>
      <c r="CH6" s="153" t="s">
        <v>2</v>
      </c>
      <c r="CI6" s="152" t="s">
        <v>0</v>
      </c>
      <c r="CJ6" s="569" t="s">
        <v>2</v>
      </c>
      <c r="CK6" s="570"/>
      <c r="CL6" s="132"/>
      <c r="CM6" s="84" t="s">
        <v>109</v>
      </c>
      <c r="CN6" s="84" t="s">
        <v>43</v>
      </c>
      <c r="CP6" s="152" t="s">
        <v>0</v>
      </c>
      <c r="CQ6" s="153" t="s">
        <v>2</v>
      </c>
      <c r="CR6" s="152" t="s">
        <v>0</v>
      </c>
      <c r="CS6" s="569" t="s">
        <v>2</v>
      </c>
      <c r="CT6" s="570"/>
      <c r="CU6" s="132"/>
      <c r="CV6" s="84" t="s">
        <v>109</v>
      </c>
      <c r="CW6" s="84" t="s">
        <v>43</v>
      </c>
      <c r="CY6" s="152" t="s">
        <v>0</v>
      </c>
      <c r="CZ6" s="153" t="s">
        <v>2</v>
      </c>
      <c r="DA6" s="152" t="s">
        <v>0</v>
      </c>
      <c r="DB6" s="569" t="s">
        <v>2</v>
      </c>
      <c r="DC6" s="570"/>
      <c r="DD6" s="132"/>
      <c r="DE6" s="84" t="s">
        <v>109</v>
      </c>
      <c r="DF6" s="84" t="s">
        <v>43</v>
      </c>
      <c r="DH6" s="152" t="s">
        <v>0</v>
      </c>
      <c r="DI6" s="153" t="s">
        <v>2</v>
      </c>
      <c r="DJ6" s="152" t="s">
        <v>0</v>
      </c>
      <c r="DK6" s="569" t="s">
        <v>2</v>
      </c>
      <c r="DL6" s="570"/>
      <c r="DM6" s="132"/>
      <c r="DN6" s="84" t="s">
        <v>109</v>
      </c>
      <c r="DO6" s="84" t="s">
        <v>43</v>
      </c>
      <c r="DQ6" s="152" t="s">
        <v>0</v>
      </c>
      <c r="DR6" s="153" t="s">
        <v>2</v>
      </c>
      <c r="DS6" s="152" t="s">
        <v>0</v>
      </c>
      <c r="DT6" s="569" t="s">
        <v>2</v>
      </c>
      <c r="DU6" s="570"/>
      <c r="DV6" s="132"/>
      <c r="DW6" s="84" t="s">
        <v>109</v>
      </c>
      <c r="DX6" s="84" t="s">
        <v>43</v>
      </c>
      <c r="DZ6" s="152" t="s">
        <v>0</v>
      </c>
      <c r="EA6" s="153" t="s">
        <v>2</v>
      </c>
      <c r="EB6" s="152" t="s">
        <v>0</v>
      </c>
      <c r="EC6" s="569" t="s">
        <v>2</v>
      </c>
      <c r="ED6" s="570"/>
      <c r="EE6" s="132"/>
      <c r="EF6" s="84" t="s">
        <v>109</v>
      </c>
      <c r="EG6" s="84" t="s">
        <v>43</v>
      </c>
      <c r="EI6" s="152" t="s">
        <v>0</v>
      </c>
      <c r="EJ6" s="153" t="s">
        <v>2</v>
      </c>
      <c r="EK6" s="152" t="s">
        <v>0</v>
      </c>
      <c r="EL6" s="569" t="s">
        <v>2</v>
      </c>
      <c r="EM6" s="570"/>
      <c r="EN6" s="132"/>
      <c r="EO6" s="84" t="s">
        <v>109</v>
      </c>
      <c r="EP6" s="84" t="s">
        <v>43</v>
      </c>
      <c r="ER6" s="152" t="s">
        <v>0</v>
      </c>
      <c r="ES6" s="153" t="s">
        <v>2</v>
      </c>
      <c r="ET6" s="152" t="s">
        <v>0</v>
      </c>
      <c r="EU6" s="569" t="s">
        <v>2</v>
      </c>
      <c r="EV6" s="570"/>
      <c r="EW6" s="132"/>
      <c r="EX6" s="84" t="s">
        <v>109</v>
      </c>
      <c r="EY6" s="84" t="s">
        <v>43</v>
      </c>
      <c r="FA6" s="152" t="s">
        <v>0</v>
      </c>
      <c r="FB6" s="153" t="s">
        <v>2</v>
      </c>
      <c r="FC6" s="152" t="s">
        <v>0</v>
      </c>
      <c r="FD6" s="569" t="s">
        <v>2</v>
      </c>
      <c r="FE6" s="570"/>
      <c r="FF6" s="132"/>
      <c r="FG6" s="84" t="s">
        <v>109</v>
      </c>
      <c r="FH6" s="84" t="s">
        <v>43</v>
      </c>
      <c r="FJ6" s="152" t="s">
        <v>0</v>
      </c>
      <c r="FK6" s="153" t="s">
        <v>2</v>
      </c>
      <c r="FL6" s="152" t="s">
        <v>0</v>
      </c>
      <c r="FM6" s="569" t="s">
        <v>2</v>
      </c>
      <c r="FN6" s="570"/>
      <c r="FO6" s="132"/>
      <c r="FP6" s="84" t="s">
        <v>109</v>
      </c>
      <c r="FQ6" s="84" t="s">
        <v>43</v>
      </c>
      <c r="FS6" s="152" t="s">
        <v>0</v>
      </c>
      <c r="FT6" s="153" t="s">
        <v>2</v>
      </c>
      <c r="FU6" s="152" t="s">
        <v>0</v>
      </c>
      <c r="FV6" s="569" t="s">
        <v>2</v>
      </c>
      <c r="FW6" s="570"/>
      <c r="FX6" s="132"/>
      <c r="FY6" s="84" t="s">
        <v>109</v>
      </c>
      <c r="FZ6" s="84" t="s">
        <v>43</v>
      </c>
      <c r="GB6" s="152" t="s">
        <v>0</v>
      </c>
      <c r="GC6" s="153" t="s">
        <v>2</v>
      </c>
      <c r="GD6" s="152" t="s">
        <v>0</v>
      </c>
      <c r="GE6" s="569" t="s">
        <v>2</v>
      </c>
      <c r="GF6" s="570"/>
      <c r="GG6" s="132"/>
      <c r="GH6" s="84" t="s">
        <v>109</v>
      </c>
      <c r="GI6" s="84" t="s">
        <v>43</v>
      </c>
      <c r="GK6" s="152" t="s">
        <v>0</v>
      </c>
      <c r="GL6" s="153" t="s">
        <v>2</v>
      </c>
      <c r="GM6" s="152" t="s">
        <v>0</v>
      </c>
      <c r="GN6" s="569" t="s">
        <v>2</v>
      </c>
      <c r="GO6" s="570"/>
      <c r="GP6" s="132"/>
      <c r="GQ6" s="84" t="s">
        <v>109</v>
      </c>
      <c r="GR6" s="84" t="s">
        <v>43</v>
      </c>
      <c r="GT6" s="152" t="s">
        <v>0</v>
      </c>
      <c r="GU6" s="153" t="s">
        <v>2</v>
      </c>
      <c r="GV6" s="152" t="s">
        <v>0</v>
      </c>
      <c r="GW6" s="569" t="s">
        <v>2</v>
      </c>
      <c r="GX6" s="570"/>
      <c r="GY6" s="132"/>
      <c r="GZ6" s="84" t="s">
        <v>109</v>
      </c>
      <c r="HA6" s="84" t="s">
        <v>43</v>
      </c>
      <c r="HC6" s="152" t="s">
        <v>0</v>
      </c>
      <c r="HD6" s="153" t="s">
        <v>2</v>
      </c>
      <c r="HE6" s="152" t="s">
        <v>0</v>
      </c>
      <c r="HF6" s="569" t="s">
        <v>2</v>
      </c>
      <c r="HG6" s="570"/>
      <c r="HH6" s="132"/>
      <c r="HI6" s="84" t="s">
        <v>109</v>
      </c>
      <c r="HJ6" s="84" t="s">
        <v>43</v>
      </c>
      <c r="HL6" s="152" t="s">
        <v>0</v>
      </c>
      <c r="HM6" s="153" t="s">
        <v>2</v>
      </c>
      <c r="HN6" s="152" t="s">
        <v>0</v>
      </c>
      <c r="HO6" s="569" t="s">
        <v>2</v>
      </c>
      <c r="HP6" s="570"/>
      <c r="HQ6" s="132"/>
      <c r="HR6" s="84" t="s">
        <v>109</v>
      </c>
      <c r="HS6" s="84" t="s">
        <v>43</v>
      </c>
      <c r="HU6" s="152" t="s">
        <v>0</v>
      </c>
      <c r="HV6" s="153" t="s">
        <v>2</v>
      </c>
      <c r="HW6" s="152" t="s">
        <v>0</v>
      </c>
      <c r="HX6" s="569" t="s">
        <v>2</v>
      </c>
      <c r="HY6" s="570"/>
      <c r="HZ6" s="132"/>
      <c r="IA6" s="84" t="s">
        <v>109</v>
      </c>
      <c r="IB6" s="84" t="s">
        <v>43</v>
      </c>
      <c r="ID6" s="152" t="s">
        <v>0</v>
      </c>
      <c r="IE6" s="153" t="s">
        <v>2</v>
      </c>
      <c r="IF6" s="152" t="s">
        <v>0</v>
      </c>
      <c r="IG6" s="569" t="s">
        <v>2</v>
      </c>
      <c r="IH6" s="570"/>
      <c r="II6" s="132"/>
      <c r="IJ6" s="84" t="s">
        <v>109</v>
      </c>
      <c r="IK6" s="84" t="s">
        <v>43</v>
      </c>
    </row>
    <row r="7" spans="2:245" x14ac:dyDescent="0.25">
      <c r="B7" s="93">
        <v>1</v>
      </c>
      <c r="C7" s="93" t="s">
        <v>14</v>
      </c>
      <c r="D7" s="254">
        <v>3473</v>
      </c>
      <c r="E7" s="255">
        <v>117597885.89999999</v>
      </c>
      <c r="F7" s="254">
        <v>657</v>
      </c>
      <c r="G7" s="255">
        <v>644972.17000000004</v>
      </c>
      <c r="H7" s="256">
        <f t="shared" ref="H7:H36" si="0">+G7/$G$37</f>
        <v>1.4670978565849112E-2</v>
      </c>
      <c r="I7" s="257"/>
      <c r="J7" s="256">
        <f t="shared" ref="J7:K36" si="1">+F7/D7</f>
        <v>0.18917362510797581</v>
      </c>
      <c r="K7" s="258">
        <f t="shared" si="1"/>
        <v>5.4845558239750639E-3</v>
      </c>
      <c r="L7" s="259"/>
      <c r="M7" s="260">
        <v>380</v>
      </c>
      <c r="N7" s="261">
        <v>11349196.980000004</v>
      </c>
      <c r="O7" s="260">
        <v>123</v>
      </c>
      <c r="P7" s="261">
        <v>90877.919999999984</v>
      </c>
      <c r="Q7" s="258">
        <f>+P7/$P$37</f>
        <v>2.3334546083057614E-2</v>
      </c>
      <c r="R7" s="259"/>
      <c r="S7" s="258">
        <f>+O7/M7</f>
        <v>0.3236842105263158</v>
      </c>
      <c r="T7" s="262">
        <f>+P7/G7</f>
        <v>0.14090207954243975</v>
      </c>
      <c r="U7" s="259"/>
      <c r="V7" s="260">
        <v>325</v>
      </c>
      <c r="W7" s="261">
        <v>9003534.0100000016</v>
      </c>
      <c r="X7" s="260">
        <v>44</v>
      </c>
      <c r="Y7" s="261">
        <v>43574.05</v>
      </c>
      <c r="Z7" s="258">
        <f>+Y7/$P$37</f>
        <v>1.1188423741987679E-2</v>
      </c>
      <c r="AA7" s="259"/>
      <c r="AB7" s="258">
        <f>+X7/V7</f>
        <v>0.13538461538461538</v>
      </c>
      <c r="AC7" s="262">
        <f>+Y7/P7</f>
        <v>0.47947895374365973</v>
      </c>
      <c r="AD7" s="259"/>
      <c r="AE7" s="260">
        <v>254</v>
      </c>
      <c r="AF7" s="261">
        <v>6970017.1399999987</v>
      </c>
      <c r="AG7" s="260">
        <v>44</v>
      </c>
      <c r="AH7" s="261">
        <v>57517.240000000005</v>
      </c>
      <c r="AI7" s="258">
        <f>+AH7/$P$37</f>
        <v>1.4768589414791679E-2</v>
      </c>
      <c r="AJ7" s="259"/>
      <c r="AK7" s="258">
        <f>+AG7/AE7</f>
        <v>0.17322834645669291</v>
      </c>
      <c r="AL7" s="262">
        <f>+AH7/Y7</f>
        <v>1.3199883875838945</v>
      </c>
      <c r="AN7" s="260">
        <v>503</v>
      </c>
      <c r="AO7" s="261">
        <v>15468679.090000004</v>
      </c>
      <c r="AP7" s="260">
        <v>112</v>
      </c>
      <c r="AQ7" s="261">
        <v>78793.91</v>
      </c>
      <c r="AR7" s="258">
        <f>+AQ7/$P$37</f>
        <v>2.0231758428882335E-2</v>
      </c>
      <c r="AS7" s="259"/>
      <c r="AT7" s="258">
        <f>+AP7/AN7</f>
        <v>0.22266401590457258</v>
      </c>
      <c r="AU7" s="262">
        <f>+AQ7/AH7</f>
        <v>1.3699181323721374</v>
      </c>
      <c r="AW7" s="260">
        <v>434</v>
      </c>
      <c r="AX7" s="261">
        <v>13722341.830000002</v>
      </c>
      <c r="AY7" s="260">
        <v>109</v>
      </c>
      <c r="AZ7" s="261">
        <v>71014.320000000007</v>
      </c>
      <c r="BA7" s="258">
        <f>+AZ7/$P$37</f>
        <v>1.8234208293906821E-2</v>
      </c>
      <c r="BB7" s="259"/>
      <c r="BC7" s="258">
        <f>+AY7/AW7</f>
        <v>0.25115207373271892</v>
      </c>
      <c r="BD7" s="262">
        <f>+AZ7/AQ7</f>
        <v>0.90126660804115455</v>
      </c>
      <c r="BF7" s="260">
        <v>208</v>
      </c>
      <c r="BG7" s="261">
        <v>7364293.9800000004</v>
      </c>
      <c r="BH7" s="260">
        <v>43</v>
      </c>
      <c r="BI7" s="261">
        <v>26772.199999999997</v>
      </c>
      <c r="BJ7" s="258">
        <f>+BI7/$P$37</f>
        <v>6.8742455223979055E-3</v>
      </c>
      <c r="BK7" s="259"/>
      <c r="BL7" s="258">
        <f>+BH7/BF7</f>
        <v>0.20673076923076922</v>
      </c>
      <c r="BM7" s="262">
        <f>+BI7/AZ7</f>
        <v>0.37699720281768512</v>
      </c>
      <c r="BO7" s="260">
        <v>215</v>
      </c>
      <c r="BP7" s="261">
        <v>7488391.1500000004</v>
      </c>
      <c r="BQ7" s="260">
        <v>32</v>
      </c>
      <c r="BR7" s="261">
        <v>169334.19</v>
      </c>
      <c r="BS7" s="258">
        <f>+BR7/$P$37</f>
        <v>4.3479609348367948E-2</v>
      </c>
      <c r="BT7" s="259"/>
      <c r="BU7" s="258">
        <f>+BQ7/BO7</f>
        <v>0.14883720930232558</v>
      </c>
      <c r="BV7" s="262">
        <f>+BR7/BI7</f>
        <v>6.3250009338044695</v>
      </c>
      <c r="BX7" s="260">
        <v>197</v>
      </c>
      <c r="BY7" s="261">
        <v>6656709.160000002</v>
      </c>
      <c r="BZ7" s="260">
        <v>96</v>
      </c>
      <c r="CA7" s="261">
        <v>132812.70000000004</v>
      </c>
      <c r="CB7" s="258">
        <f>+CA7/$P$37</f>
        <v>3.4102057667751498E-2</v>
      </c>
      <c r="CC7" s="259"/>
      <c r="CD7" s="258">
        <f>+BZ7/BX7</f>
        <v>0.48730964467005078</v>
      </c>
      <c r="CE7" s="262">
        <f>+CA7/BR7</f>
        <v>0.78432300057064697</v>
      </c>
      <c r="CG7" s="260">
        <v>244</v>
      </c>
      <c r="CH7" s="261">
        <v>9740868.3199999966</v>
      </c>
      <c r="CI7" s="260">
        <v>43</v>
      </c>
      <c r="CJ7" s="261">
        <v>42349.369999999995</v>
      </c>
      <c r="CK7" s="258">
        <f>+CJ7/$P$37</f>
        <v>1.0873965049524216E-2</v>
      </c>
      <c r="CL7" s="259"/>
      <c r="CM7" s="258">
        <f>+CI7/CG7</f>
        <v>0.17622950819672131</v>
      </c>
      <c r="CN7" s="262">
        <f>+CJ7/CA7</f>
        <v>0.3188653645321568</v>
      </c>
      <c r="CP7" s="260">
        <v>245</v>
      </c>
      <c r="CQ7" s="261">
        <v>9568275.5100000016</v>
      </c>
      <c r="CR7" s="260">
        <v>33</v>
      </c>
      <c r="CS7" s="261">
        <v>35725.410000000003</v>
      </c>
      <c r="CT7" s="258">
        <f>+CS7/$P$37</f>
        <v>9.1731437733294022E-3</v>
      </c>
      <c r="CU7" s="259"/>
      <c r="CV7" s="258">
        <f>+CR7/CP7</f>
        <v>0.13469387755102041</v>
      </c>
      <c r="CW7" s="262">
        <f>+CS7/CJ7</f>
        <v>0.84358775585091361</v>
      </c>
      <c r="CY7" s="260">
        <v>217</v>
      </c>
      <c r="CZ7" s="261">
        <v>7908706.3200000022</v>
      </c>
      <c r="DA7" s="260">
        <v>37</v>
      </c>
      <c r="DB7" s="261">
        <v>32235.16</v>
      </c>
      <c r="DC7" s="258">
        <f>+DB7/$P$37</f>
        <v>8.2769590953967204E-3</v>
      </c>
      <c r="DD7" s="259"/>
      <c r="DE7" s="258">
        <f>+DA7/CY7</f>
        <v>0.17050691244239632</v>
      </c>
      <c r="DF7" s="262">
        <f>+DB7/CS7</f>
        <v>0.9023034305274592</v>
      </c>
      <c r="DH7" s="260">
        <v>213</v>
      </c>
      <c r="DI7" s="261">
        <v>7631918.8199999984</v>
      </c>
      <c r="DJ7" s="260">
        <v>110</v>
      </c>
      <c r="DK7" s="261">
        <v>239770.68999999994</v>
      </c>
      <c r="DL7" s="258">
        <f>+DK7/$P$37</f>
        <v>6.1565451929044161E-2</v>
      </c>
      <c r="DM7" s="259"/>
      <c r="DN7" s="258">
        <f>+DJ7/DH7</f>
        <v>0.51643192488262912</v>
      </c>
      <c r="DO7" s="262">
        <f>+DK7/DB7</f>
        <v>7.4381727902079575</v>
      </c>
      <c r="DQ7" s="260">
        <f>AVERAGE(M7,V7,AE7,AN7,AW7,BF7,BO7,BX7,CG7,CP7,CY7,DH7)</f>
        <v>286.25</v>
      </c>
      <c r="DR7" s="260">
        <f>AVERAGE(N7,W7,AF7,AO7,AX7,BG7,BP7,BY7,CH7,CQ7,CZ7,DI7)</f>
        <v>9406077.6925000008</v>
      </c>
      <c r="DS7" s="260">
        <f>AVERAGE(O7,X7,AG7,AP7,AY7,BH7,BQ7,BZ7,CI7,CR7,DA7,DJ7)</f>
        <v>68.833333333333329</v>
      </c>
      <c r="DT7" s="260">
        <f>P7+Y7+AH7+AQ7+AZ7+BI7+BR7+CA7+CJ7+CS7+DB7+DK7</f>
        <v>1020777.1600000001</v>
      </c>
      <c r="DU7" s="258">
        <f>DT7/$DT$37</f>
        <v>2.4191875455042082E-2</v>
      </c>
      <c r="DV7" s="259"/>
      <c r="DW7" s="258">
        <f>+DS7/DQ7</f>
        <v>0.24046579330422124</v>
      </c>
      <c r="DX7" s="262">
        <f>+DT7/DR7</f>
        <v>0.10852314783811787</v>
      </c>
      <c r="DZ7" s="260">
        <v>214</v>
      </c>
      <c r="EA7" s="261">
        <v>7481934.9799999986</v>
      </c>
      <c r="EB7" s="260">
        <v>23</v>
      </c>
      <c r="EC7" s="261">
        <v>14217.57</v>
      </c>
      <c r="ED7" s="258">
        <f>EC7/$EC$37</f>
        <v>4.8112787853111646E-3</v>
      </c>
      <c r="EE7" s="259"/>
      <c r="EF7" s="258">
        <f>+EB7/DZ7</f>
        <v>0.10747663551401869</v>
      </c>
      <c r="EG7" s="262">
        <f>+EC7/EA7</f>
        <v>1.9002530813225541E-3</v>
      </c>
      <c r="EH7" s="259"/>
      <c r="EI7" s="260">
        <v>99</v>
      </c>
      <c r="EJ7" s="261">
        <v>3914358.22</v>
      </c>
      <c r="EK7" s="260">
        <v>25</v>
      </c>
      <c r="EL7" s="261">
        <v>21906.279999999992</v>
      </c>
      <c r="EM7" s="258">
        <f>+EL7/$P$37</f>
        <v>5.6248327445034309E-3</v>
      </c>
      <c r="EN7" s="259"/>
      <c r="EO7" s="258">
        <f>+EK7/EI7</f>
        <v>0.25252525252525254</v>
      </c>
      <c r="EP7" s="262">
        <f>+EL7/EJ7</f>
        <v>5.5963912265546284E-3</v>
      </c>
      <c r="EQ7" s="259"/>
      <c r="ER7" s="260"/>
      <c r="ES7" s="261"/>
      <c r="ET7" s="260"/>
      <c r="EU7" s="261"/>
      <c r="EV7" s="258">
        <f>+EU7/$P$37</f>
        <v>0</v>
      </c>
      <c r="EW7" s="259"/>
      <c r="EX7" s="258" t="e">
        <f>+ET7/ER7</f>
        <v>#DIV/0!</v>
      </c>
      <c r="EY7" s="262">
        <f>+EU7/EL7</f>
        <v>0</v>
      </c>
      <c r="FA7" s="260"/>
      <c r="FB7" s="261"/>
      <c r="FC7" s="260"/>
      <c r="FD7" s="261"/>
      <c r="FE7" s="258">
        <f>+FD7/$P$37</f>
        <v>0</v>
      </c>
      <c r="FF7" s="259"/>
      <c r="FG7" s="258" t="e">
        <f>+FC7/FA7</f>
        <v>#DIV/0!</v>
      </c>
      <c r="FH7" s="262" t="e">
        <f>+FD7/EU7</f>
        <v>#DIV/0!</v>
      </c>
      <c r="FJ7" s="260"/>
      <c r="FK7" s="261"/>
      <c r="FL7" s="260"/>
      <c r="FM7" s="261"/>
      <c r="FN7" s="258">
        <f>+FM7/$P$37</f>
        <v>0</v>
      </c>
      <c r="FO7" s="259"/>
      <c r="FP7" s="258" t="e">
        <f>+FL7/FJ7</f>
        <v>#DIV/0!</v>
      </c>
      <c r="FQ7" s="262" t="e">
        <f>+FM7/FD7</f>
        <v>#DIV/0!</v>
      </c>
      <c r="FS7" s="260"/>
      <c r="FT7" s="261"/>
      <c r="FU7" s="260"/>
      <c r="FV7" s="261"/>
      <c r="FW7" s="258">
        <f>+FV7/$P$37</f>
        <v>0</v>
      </c>
      <c r="FX7" s="259"/>
      <c r="FY7" s="258" t="e">
        <f>+FU7/FS7</f>
        <v>#DIV/0!</v>
      </c>
      <c r="FZ7" s="262" t="e">
        <f>+FV7/FM7</f>
        <v>#DIV/0!</v>
      </c>
      <c r="GB7" s="260"/>
      <c r="GC7" s="261"/>
      <c r="GD7" s="260"/>
      <c r="GE7" s="261"/>
      <c r="GF7" s="258">
        <f>+GE7/$P$37</f>
        <v>0</v>
      </c>
      <c r="GG7" s="259"/>
      <c r="GH7" s="258" t="e">
        <f>+GD7/GB7</f>
        <v>#DIV/0!</v>
      </c>
      <c r="GI7" s="262" t="e">
        <f>+GE7/FV7</f>
        <v>#DIV/0!</v>
      </c>
      <c r="GK7" s="260"/>
      <c r="GL7" s="261"/>
      <c r="GM7" s="260"/>
      <c r="GN7" s="261"/>
      <c r="GO7" s="258">
        <f>+GN7/$P$37</f>
        <v>0</v>
      </c>
      <c r="GP7" s="259"/>
      <c r="GQ7" s="258" t="e">
        <f>+GM7/GK7</f>
        <v>#DIV/0!</v>
      </c>
      <c r="GR7" s="262" t="e">
        <f>+GN7/GE7</f>
        <v>#DIV/0!</v>
      </c>
      <c r="GT7" s="260"/>
      <c r="GU7" s="261"/>
      <c r="GV7" s="260"/>
      <c r="GW7" s="261"/>
      <c r="GX7" s="258">
        <f>+GW7/$P$37</f>
        <v>0</v>
      </c>
      <c r="GY7" s="259"/>
      <c r="GZ7" s="258" t="e">
        <f>+GV7/GT7</f>
        <v>#DIV/0!</v>
      </c>
      <c r="HA7" s="262" t="e">
        <f>+GW7/GN7</f>
        <v>#DIV/0!</v>
      </c>
      <c r="HC7" s="260"/>
      <c r="HD7" s="261"/>
      <c r="HE7" s="260"/>
      <c r="HF7" s="261"/>
      <c r="HG7" s="258">
        <f>+HF7/$P$37</f>
        <v>0</v>
      </c>
      <c r="HH7" s="259"/>
      <c r="HI7" s="258" t="e">
        <f>+HE7/HC7</f>
        <v>#DIV/0!</v>
      </c>
      <c r="HJ7" s="262" t="e">
        <f>+HF7/GW7</f>
        <v>#DIV/0!</v>
      </c>
      <c r="HL7" s="260"/>
      <c r="HM7" s="261"/>
      <c r="HN7" s="260"/>
      <c r="HO7" s="261"/>
      <c r="HP7" s="258">
        <f>+HO7/$P$37</f>
        <v>0</v>
      </c>
      <c r="HQ7" s="259"/>
      <c r="HR7" s="258" t="e">
        <f>+HN7/HL7</f>
        <v>#DIV/0!</v>
      </c>
      <c r="HS7" s="262" t="e">
        <f>+HO7/HF7</f>
        <v>#DIV/0!</v>
      </c>
      <c r="HU7" s="260"/>
      <c r="HV7" s="261"/>
      <c r="HW7" s="260"/>
      <c r="HX7" s="261"/>
      <c r="HY7" s="258">
        <f>+HX7/$P$37</f>
        <v>0</v>
      </c>
      <c r="HZ7" s="259"/>
      <c r="IA7" s="258" t="e">
        <f>+HW7/HU7</f>
        <v>#DIV/0!</v>
      </c>
      <c r="IB7" s="262" t="e">
        <f>+HX7/HO7</f>
        <v>#DIV/0!</v>
      </c>
      <c r="ID7" s="260">
        <f>DZ7+EI7+ER7+FA7+FJ7+FS7+GB7+GK7+GT7+HC7+HL7+HU7</f>
        <v>313</v>
      </c>
      <c r="IE7" s="260">
        <f>EA7+EJ7+ES7+FB7+FK7+FT7+GC7+GL7+GU7+HD7+HM7+HV7</f>
        <v>11396293.199999999</v>
      </c>
      <c r="IF7" s="260">
        <f>EB7+EK7+ET7+FC7+FL7+FU7+GD7+GM7+GV7+HE7+HN7+HW7</f>
        <v>48</v>
      </c>
      <c r="IG7" s="260">
        <f>EC7+EL7+EU7+FD7+FM7+FV7+GE7+GN7+GW7+HF7+HO7+HX7</f>
        <v>36123.849999999991</v>
      </c>
      <c r="IH7" s="258">
        <f>+IG7/$P$37</f>
        <v>9.2754504341919439E-3</v>
      </c>
      <c r="II7" s="259"/>
      <c r="IJ7" s="258">
        <f>+IF7/ID7</f>
        <v>0.15335463258785942</v>
      </c>
      <c r="IK7" s="262">
        <f>+IG7/IE7</f>
        <v>3.1697894539954442E-3</v>
      </c>
    </row>
    <row r="8" spans="2:245" x14ac:dyDescent="0.25">
      <c r="B8" s="93">
        <v>2</v>
      </c>
      <c r="C8" s="93" t="s">
        <v>17</v>
      </c>
      <c r="D8" s="254">
        <v>753</v>
      </c>
      <c r="E8" s="255">
        <v>25766341.769999996</v>
      </c>
      <c r="F8" s="254">
        <v>87</v>
      </c>
      <c r="G8" s="255">
        <v>153033.54000000004</v>
      </c>
      <c r="H8" s="256">
        <f t="shared" si="0"/>
        <v>3.4810056768744191E-3</v>
      </c>
      <c r="I8" s="257"/>
      <c r="J8" s="256">
        <f t="shared" si="1"/>
        <v>0.11553784860557768</v>
      </c>
      <c r="K8" s="258">
        <f t="shared" si="1"/>
        <v>5.939280840331726E-3</v>
      </c>
      <c r="L8" s="259"/>
      <c r="M8" s="263">
        <v>0</v>
      </c>
      <c r="N8" s="255">
        <v>0</v>
      </c>
      <c r="O8" s="263">
        <v>0</v>
      </c>
      <c r="P8" s="255">
        <v>0</v>
      </c>
      <c r="Q8" s="258">
        <f t="shared" ref="Q8:Q36" si="2">+P8/$P$37</f>
        <v>0</v>
      </c>
      <c r="R8" s="259"/>
      <c r="S8" s="264"/>
      <c r="T8" s="262">
        <f t="shared" ref="T8:T37" si="3">+P8/G8</f>
        <v>0</v>
      </c>
      <c r="U8" s="259"/>
      <c r="V8" s="263">
        <v>0</v>
      </c>
      <c r="W8" s="255">
        <v>0</v>
      </c>
      <c r="X8" s="263">
        <v>0</v>
      </c>
      <c r="Y8" s="255">
        <v>0</v>
      </c>
      <c r="Z8" s="258">
        <f t="shared" ref="Z8:Z10" si="4">+Y8/$P$37</f>
        <v>0</v>
      </c>
      <c r="AA8" s="259"/>
      <c r="AB8" s="264"/>
      <c r="AC8" s="262">
        <v>0</v>
      </c>
      <c r="AD8" s="259"/>
      <c r="AE8" s="263">
        <v>0</v>
      </c>
      <c r="AF8" s="255">
        <v>0</v>
      </c>
      <c r="AG8" s="263">
        <v>0</v>
      </c>
      <c r="AH8" s="255">
        <v>0</v>
      </c>
      <c r="AI8" s="258">
        <f t="shared" ref="AI8:AI10" si="5">+AH8/$P$37</f>
        <v>0</v>
      </c>
      <c r="AJ8" s="259"/>
      <c r="AK8" s="264"/>
      <c r="AL8" s="262">
        <v>0</v>
      </c>
      <c r="AN8" s="263">
        <v>0</v>
      </c>
      <c r="AO8" s="255">
        <v>0</v>
      </c>
      <c r="AP8" s="263">
        <v>0</v>
      </c>
      <c r="AQ8" s="255">
        <v>0</v>
      </c>
      <c r="AR8" s="258">
        <f t="shared" ref="AR8:AR10" si="6">+AQ8/$P$37</f>
        <v>0</v>
      </c>
      <c r="AS8" s="259"/>
      <c r="AT8" s="264"/>
      <c r="AU8" s="262">
        <v>0</v>
      </c>
      <c r="AW8" s="263">
        <v>0</v>
      </c>
      <c r="AX8" s="255">
        <v>0</v>
      </c>
      <c r="AY8" s="263">
        <v>0</v>
      </c>
      <c r="AZ8" s="255">
        <v>0</v>
      </c>
      <c r="BA8" s="258">
        <f t="shared" ref="BA8:BA10" si="7">+AZ8/$P$37</f>
        <v>0</v>
      </c>
      <c r="BB8" s="259"/>
      <c r="BC8" s="264"/>
      <c r="BD8" s="262">
        <v>0</v>
      </c>
      <c r="BF8" s="260">
        <v>0</v>
      </c>
      <c r="BG8" s="261">
        <v>0</v>
      </c>
      <c r="BH8" s="260">
        <v>0</v>
      </c>
      <c r="BI8" s="261">
        <v>0</v>
      </c>
      <c r="BJ8" s="258">
        <f t="shared" ref="BJ8:BJ10" si="8">+BI8/$P$37</f>
        <v>0</v>
      </c>
      <c r="BK8" s="259"/>
      <c r="BL8" s="264"/>
      <c r="BM8" s="262">
        <v>0</v>
      </c>
      <c r="BO8" s="260">
        <v>0</v>
      </c>
      <c r="BP8" s="261">
        <v>0</v>
      </c>
      <c r="BQ8" s="260">
        <v>0</v>
      </c>
      <c r="BR8" s="261">
        <v>0</v>
      </c>
      <c r="BS8" s="258">
        <f t="shared" ref="BS8:BS10" si="9">+BR8/$P$37</f>
        <v>0</v>
      </c>
      <c r="BT8" s="259"/>
      <c r="BU8" s="264"/>
      <c r="BV8" s="262">
        <v>0</v>
      </c>
      <c r="BX8" s="260">
        <v>0</v>
      </c>
      <c r="BY8" s="261">
        <v>0</v>
      </c>
      <c r="BZ8" s="260">
        <v>0</v>
      </c>
      <c r="CA8" s="261">
        <v>0</v>
      </c>
      <c r="CB8" s="258">
        <f t="shared" ref="CB8:CB10" si="10">+CA8/$P$37</f>
        <v>0</v>
      </c>
      <c r="CC8" s="259"/>
      <c r="CD8" s="264"/>
      <c r="CE8" s="262">
        <v>0</v>
      </c>
      <c r="CG8" s="260">
        <v>0</v>
      </c>
      <c r="CH8" s="261">
        <v>0</v>
      </c>
      <c r="CI8" s="260">
        <v>0</v>
      </c>
      <c r="CJ8" s="261">
        <v>0</v>
      </c>
      <c r="CK8" s="258">
        <f t="shared" ref="CK8:CK10" si="11">+CJ8/$P$37</f>
        <v>0</v>
      </c>
      <c r="CL8" s="259"/>
      <c r="CM8" s="264"/>
      <c r="CN8" s="262">
        <v>0</v>
      </c>
      <c r="CP8" s="260">
        <v>0</v>
      </c>
      <c r="CQ8" s="261">
        <v>0</v>
      </c>
      <c r="CR8" s="260">
        <v>0</v>
      </c>
      <c r="CS8" s="261">
        <v>0</v>
      </c>
      <c r="CT8" s="258">
        <f t="shared" ref="CT8:CT10" si="12">+CS8/$P$37</f>
        <v>0</v>
      </c>
      <c r="CU8" s="259"/>
      <c r="CV8" s="264"/>
      <c r="CW8" s="262">
        <v>0</v>
      </c>
      <c r="CY8" s="260"/>
      <c r="CZ8" s="261"/>
      <c r="DA8" s="260"/>
      <c r="DB8" s="261">
        <v>0</v>
      </c>
      <c r="DC8" s="258">
        <f t="shared" ref="DC8:DC10" si="13">+DB8/$P$37</f>
        <v>0</v>
      </c>
      <c r="DD8" s="259"/>
      <c r="DE8" s="264"/>
      <c r="DF8" s="262">
        <v>0</v>
      </c>
      <c r="DH8" s="260">
        <v>0</v>
      </c>
      <c r="DI8" s="261">
        <v>0</v>
      </c>
      <c r="DJ8" s="260">
        <v>0</v>
      </c>
      <c r="DK8" s="261">
        <v>0</v>
      </c>
      <c r="DL8" s="258">
        <f t="shared" ref="DL8:DL10" si="14">+DK8/$P$37</f>
        <v>0</v>
      </c>
      <c r="DM8" s="259"/>
      <c r="DN8" s="264"/>
      <c r="DO8" s="262">
        <v>0</v>
      </c>
      <c r="DQ8" s="260"/>
      <c r="DR8" s="260"/>
      <c r="DS8" s="260"/>
      <c r="DT8" s="260"/>
      <c r="DU8" s="258"/>
      <c r="DV8" s="259"/>
      <c r="DW8" s="258"/>
      <c r="DX8" s="262">
        <v>0</v>
      </c>
      <c r="DZ8" s="263"/>
      <c r="EA8" s="255"/>
      <c r="EB8" s="260"/>
      <c r="EC8" s="261"/>
      <c r="ED8" s="258"/>
      <c r="EE8" s="259"/>
      <c r="EF8" s="264"/>
      <c r="EG8" s="262"/>
      <c r="EH8" s="259"/>
      <c r="EI8" s="263"/>
      <c r="EJ8" s="255"/>
      <c r="EK8" s="263"/>
      <c r="EL8" s="255"/>
      <c r="EM8" s="258">
        <f t="shared" ref="EM8:EM10" si="15">+EL8/$P$37</f>
        <v>0</v>
      </c>
      <c r="EN8" s="259"/>
      <c r="EO8" s="264"/>
      <c r="EP8" s="262"/>
      <c r="EQ8" s="259"/>
      <c r="ER8" s="263"/>
      <c r="ES8" s="255"/>
      <c r="ET8" s="263"/>
      <c r="EU8" s="255"/>
      <c r="EV8" s="258">
        <f t="shared" ref="EV8:EV10" si="16">+EU8/$P$37</f>
        <v>0</v>
      </c>
      <c r="EW8" s="259"/>
      <c r="EX8" s="264"/>
      <c r="EY8" s="262">
        <v>0</v>
      </c>
      <c r="FA8" s="263"/>
      <c r="FB8" s="255"/>
      <c r="FC8" s="263"/>
      <c r="FD8" s="255"/>
      <c r="FE8" s="258">
        <f t="shared" ref="FE8:FE10" si="17">+FD8/$P$37</f>
        <v>0</v>
      </c>
      <c r="FF8" s="259"/>
      <c r="FG8" s="264"/>
      <c r="FH8" s="262">
        <v>0</v>
      </c>
      <c r="FJ8" s="263"/>
      <c r="FK8" s="255"/>
      <c r="FL8" s="263"/>
      <c r="FM8" s="255"/>
      <c r="FN8" s="258">
        <f t="shared" ref="FN8:FN10" si="18">+FM8/$P$37</f>
        <v>0</v>
      </c>
      <c r="FO8" s="259"/>
      <c r="FP8" s="264"/>
      <c r="FQ8" s="262">
        <v>0</v>
      </c>
      <c r="FS8" s="260"/>
      <c r="FT8" s="261"/>
      <c r="FU8" s="260"/>
      <c r="FV8" s="261"/>
      <c r="FW8" s="258">
        <f t="shared" ref="FW8:FW10" si="19">+FV8/$P$37</f>
        <v>0</v>
      </c>
      <c r="FX8" s="259"/>
      <c r="FY8" s="264"/>
      <c r="FZ8" s="262">
        <v>0</v>
      </c>
      <c r="GB8" s="260"/>
      <c r="GC8" s="261"/>
      <c r="GD8" s="260"/>
      <c r="GE8" s="261"/>
      <c r="GF8" s="258">
        <f t="shared" ref="GF8:GF10" si="20">+GE8/$P$37</f>
        <v>0</v>
      </c>
      <c r="GG8" s="259"/>
      <c r="GH8" s="264"/>
      <c r="GI8" s="262">
        <v>0</v>
      </c>
      <c r="GK8" s="260"/>
      <c r="GL8" s="261"/>
      <c r="GM8" s="260"/>
      <c r="GN8" s="261"/>
      <c r="GO8" s="258">
        <f t="shared" ref="GO8:GO10" si="21">+GN8/$P$37</f>
        <v>0</v>
      </c>
      <c r="GP8" s="259"/>
      <c r="GQ8" s="264"/>
      <c r="GR8" s="262">
        <v>0</v>
      </c>
      <c r="GT8" s="260"/>
      <c r="GU8" s="261"/>
      <c r="GV8" s="260"/>
      <c r="GW8" s="261"/>
      <c r="GX8" s="258">
        <f t="shared" ref="GX8:GX10" si="22">+GW8/$P$37</f>
        <v>0</v>
      </c>
      <c r="GY8" s="259"/>
      <c r="GZ8" s="264"/>
      <c r="HA8" s="262">
        <v>0</v>
      </c>
      <c r="HC8" s="260"/>
      <c r="HD8" s="261"/>
      <c r="HE8" s="260"/>
      <c r="HF8" s="261"/>
      <c r="HG8" s="258">
        <f t="shared" ref="HG8:HG10" si="23">+HF8/$P$37</f>
        <v>0</v>
      </c>
      <c r="HH8" s="259"/>
      <c r="HI8" s="264"/>
      <c r="HJ8" s="262">
        <v>0</v>
      </c>
      <c r="HL8" s="260"/>
      <c r="HM8" s="261"/>
      <c r="HN8" s="260"/>
      <c r="HO8" s="261"/>
      <c r="HP8" s="258">
        <f t="shared" ref="HP8:HP10" si="24">+HO8/$P$37</f>
        <v>0</v>
      </c>
      <c r="HQ8" s="259"/>
      <c r="HR8" s="264"/>
      <c r="HS8" s="262">
        <v>0</v>
      </c>
      <c r="HU8" s="260"/>
      <c r="HV8" s="261"/>
      <c r="HW8" s="260"/>
      <c r="HX8" s="261"/>
      <c r="HY8" s="258">
        <f t="shared" ref="HY8:HY10" si="25">+HX8/$P$37</f>
        <v>0</v>
      </c>
      <c r="HZ8" s="259"/>
      <c r="IA8" s="264"/>
      <c r="IB8" s="262">
        <v>0</v>
      </c>
      <c r="ID8" s="260">
        <f t="shared" ref="ID8:ID36" si="26">DZ8+EI8+ER8+FA8+FJ8+FS8+GB8+GK8+GT8+HC8+HL8+HU8</f>
        <v>0</v>
      </c>
      <c r="IE8" s="260">
        <f t="shared" ref="IE8:IE36" si="27">EA8+EJ8+ES8+FB8+FK8+FT8+GC8+GL8+GU8+HD8+HM8+HV8</f>
        <v>0</v>
      </c>
      <c r="IF8" s="260">
        <f t="shared" ref="IF8:IF36" si="28">EB8+EK8+ET8+FC8+FL8+FU8+GD8+GM8+GV8+HE8+HN8+HW8</f>
        <v>0</v>
      </c>
      <c r="IG8" s="260">
        <f t="shared" ref="IG8:IG36" si="29">EC8+EL8+EU8+FD8+FM8+FV8+GE8+GN8+GW8+HF8+HO8+HX8</f>
        <v>0</v>
      </c>
      <c r="IH8" s="258">
        <f t="shared" ref="IH8:IH10" si="30">+IG8/$P$37</f>
        <v>0</v>
      </c>
      <c r="II8" s="259"/>
      <c r="IJ8" s="258"/>
      <c r="IK8" s="262"/>
    </row>
    <row r="9" spans="2:245" x14ac:dyDescent="0.25">
      <c r="B9" s="93">
        <v>3</v>
      </c>
      <c r="C9" s="93" t="s">
        <v>5</v>
      </c>
      <c r="D9" s="254">
        <v>3146</v>
      </c>
      <c r="E9" s="255">
        <v>123008107.14</v>
      </c>
      <c r="F9" s="254">
        <v>646</v>
      </c>
      <c r="G9" s="255">
        <v>791189.17999999993</v>
      </c>
      <c r="H9" s="256">
        <f t="shared" si="0"/>
        <v>1.7996930784334047E-2</v>
      </c>
      <c r="I9" s="257"/>
      <c r="J9" s="256">
        <f t="shared" si="1"/>
        <v>0.20534011443102351</v>
      </c>
      <c r="K9" s="258">
        <f t="shared" si="1"/>
        <v>6.4320084130675935E-3</v>
      </c>
      <c r="L9" s="259"/>
      <c r="M9" s="260">
        <v>336</v>
      </c>
      <c r="N9" s="261">
        <v>7471582.3900000006</v>
      </c>
      <c r="O9" s="260">
        <v>42</v>
      </c>
      <c r="P9" s="261">
        <v>40975.960000000006</v>
      </c>
      <c r="Q9" s="258">
        <f t="shared" si="2"/>
        <v>1.0521317245349869E-2</v>
      </c>
      <c r="R9" s="259"/>
      <c r="S9" s="258">
        <f t="shared" ref="S9:S37" si="31">+O9/M9</f>
        <v>0.125</v>
      </c>
      <c r="T9" s="262">
        <f t="shared" si="3"/>
        <v>5.1790344251168866E-2</v>
      </c>
      <c r="U9" s="259"/>
      <c r="V9" s="260">
        <v>306</v>
      </c>
      <c r="W9" s="261">
        <v>5933792.6999999974</v>
      </c>
      <c r="X9" s="260">
        <v>28</v>
      </c>
      <c r="Y9" s="261">
        <v>41839.699999999997</v>
      </c>
      <c r="Z9" s="258">
        <f t="shared" si="4"/>
        <v>1.0743098078733599E-2</v>
      </c>
      <c r="AA9" s="259"/>
      <c r="AB9" s="258">
        <f t="shared" ref="AB9:AB28" si="32">+X9/V9</f>
        <v>9.1503267973856203E-2</v>
      </c>
      <c r="AC9" s="262">
        <f t="shared" ref="AC9:AC36" si="33">+Y9/P9</f>
        <v>1.0210791888707424</v>
      </c>
      <c r="AD9" s="259"/>
      <c r="AE9" s="260">
        <v>321</v>
      </c>
      <c r="AF9" s="261">
        <v>6714844.7999999989</v>
      </c>
      <c r="AG9" s="260">
        <v>36</v>
      </c>
      <c r="AH9" s="261">
        <v>20965.82</v>
      </c>
      <c r="AI9" s="258">
        <f t="shared" si="5"/>
        <v>5.3833526665122951E-3</v>
      </c>
      <c r="AJ9" s="259"/>
      <c r="AK9" s="258">
        <f t="shared" ref="AK9" si="34">+AG9/AE9</f>
        <v>0.11214953271028037</v>
      </c>
      <c r="AL9" s="262">
        <f t="shared" ref="AL9:AL28" si="35">+AH9/Y9</f>
        <v>0.5010987172470166</v>
      </c>
      <c r="AN9" s="260">
        <v>298</v>
      </c>
      <c r="AO9" s="261">
        <v>8814430.2999999989</v>
      </c>
      <c r="AP9" s="260">
        <v>45</v>
      </c>
      <c r="AQ9" s="261">
        <v>46320.630000000005</v>
      </c>
      <c r="AR9" s="258">
        <f t="shared" si="6"/>
        <v>1.1893657726004966E-2</v>
      </c>
      <c r="AS9" s="259"/>
      <c r="AT9" s="258">
        <f t="shared" ref="AT9" si="36">+AP9/AN9</f>
        <v>0.15100671140939598</v>
      </c>
      <c r="AU9" s="262">
        <f t="shared" ref="AU9:AU28" si="37">+AQ9/AH9</f>
        <v>2.2093402499878376</v>
      </c>
      <c r="AW9" s="260">
        <v>259</v>
      </c>
      <c r="AX9" s="261">
        <v>6215057.4599999981</v>
      </c>
      <c r="AY9" s="260">
        <v>21</v>
      </c>
      <c r="AZ9" s="261">
        <v>24612.57</v>
      </c>
      <c r="BA9" s="258">
        <f t="shared" si="7"/>
        <v>6.3197215438852627E-3</v>
      </c>
      <c r="BB9" s="259"/>
      <c r="BC9" s="258">
        <f t="shared" ref="BC9" si="38">+AY9/AW9</f>
        <v>8.1081081081081086E-2</v>
      </c>
      <c r="BD9" s="262">
        <f t="shared" ref="BD9:BD28" si="39">+AZ9/AQ9</f>
        <v>0.53135222901761048</v>
      </c>
      <c r="BF9" s="260">
        <v>0</v>
      </c>
      <c r="BG9" s="261">
        <v>0</v>
      </c>
      <c r="BH9" s="260">
        <v>0</v>
      </c>
      <c r="BI9" s="261">
        <v>0</v>
      </c>
      <c r="BJ9" s="258">
        <f t="shared" si="8"/>
        <v>0</v>
      </c>
      <c r="BK9" s="259"/>
      <c r="BL9" s="258"/>
      <c r="BM9" s="262">
        <f t="shared" ref="BM9" si="40">+BI9/AZ9</f>
        <v>0</v>
      </c>
      <c r="BO9" s="260">
        <v>0</v>
      </c>
      <c r="BP9" s="261">
        <v>0</v>
      </c>
      <c r="BQ9" s="260">
        <v>0</v>
      </c>
      <c r="BR9" s="261">
        <v>0</v>
      </c>
      <c r="BS9" s="258">
        <f t="shared" si="9"/>
        <v>0</v>
      </c>
      <c r="BT9" s="259"/>
      <c r="BU9" s="258"/>
      <c r="BV9" s="262">
        <v>0</v>
      </c>
      <c r="BX9" s="260">
        <v>0</v>
      </c>
      <c r="BY9" s="261">
        <v>0</v>
      </c>
      <c r="BZ9" s="260">
        <v>0</v>
      </c>
      <c r="CA9" s="261">
        <v>0</v>
      </c>
      <c r="CB9" s="258">
        <f t="shared" si="10"/>
        <v>0</v>
      </c>
      <c r="CC9" s="259"/>
      <c r="CD9" s="258"/>
      <c r="CE9" s="262">
        <v>0</v>
      </c>
      <c r="CG9" s="260">
        <v>0</v>
      </c>
      <c r="CH9" s="261">
        <v>0</v>
      </c>
      <c r="CI9" s="260">
        <v>0</v>
      </c>
      <c r="CJ9" s="261">
        <v>0</v>
      </c>
      <c r="CK9" s="258">
        <f t="shared" si="11"/>
        <v>0</v>
      </c>
      <c r="CL9" s="259"/>
      <c r="CM9" s="258"/>
      <c r="CN9" s="262">
        <v>0</v>
      </c>
      <c r="CP9" s="260">
        <v>0</v>
      </c>
      <c r="CQ9" s="261">
        <v>0</v>
      </c>
      <c r="CR9" s="260">
        <v>0</v>
      </c>
      <c r="CS9" s="261">
        <v>0</v>
      </c>
      <c r="CT9" s="258">
        <f t="shared" si="12"/>
        <v>0</v>
      </c>
      <c r="CU9" s="259"/>
      <c r="CV9" s="258"/>
      <c r="CW9" s="262">
        <v>0</v>
      </c>
      <c r="CY9" s="260"/>
      <c r="CZ9" s="261"/>
      <c r="DA9" s="260"/>
      <c r="DB9" s="261">
        <v>0</v>
      </c>
      <c r="DC9" s="258">
        <f t="shared" si="13"/>
        <v>0</v>
      </c>
      <c r="DD9" s="259"/>
      <c r="DE9" s="258"/>
      <c r="DF9" s="262">
        <v>0</v>
      </c>
      <c r="DH9" s="260">
        <v>0</v>
      </c>
      <c r="DI9" s="261">
        <v>0</v>
      </c>
      <c r="DJ9" s="260">
        <v>0</v>
      </c>
      <c r="DK9" s="261">
        <v>0</v>
      </c>
      <c r="DL9" s="258">
        <f t="shared" si="14"/>
        <v>0</v>
      </c>
      <c r="DM9" s="259"/>
      <c r="DN9" s="258"/>
      <c r="DO9" s="262">
        <v>0</v>
      </c>
      <c r="DQ9" s="260">
        <f t="shared" ref="DQ9:DQ36" si="41">AVERAGE(M9,V9,AE9,AN9,AW9,BF9,BO9,BX9,CG9,CP9,CY9,DH9)</f>
        <v>138.18181818181819</v>
      </c>
      <c r="DR9" s="260">
        <f t="shared" ref="DR9:DR36" si="42">AVERAGE(N9,W9,AF9,AO9,AX9,BG9,BP9,BY9,CH9,CQ9,CZ9,DI9)</f>
        <v>3195427.9681818183</v>
      </c>
      <c r="DS9" s="260">
        <f t="shared" ref="DS9:DS36" si="43">AVERAGE(O9,X9,AG9,AP9,AY9,BH9,BQ9,BZ9,CI9,CR9,DA9,DJ9)</f>
        <v>15.636363636363637</v>
      </c>
      <c r="DT9" s="260">
        <f t="shared" ref="DT9:DT36" si="44">P9+Y9+AH9+AQ9+AZ9+BI9+BR9+CA9+CJ9+CS9+DB9+DK9</f>
        <v>174714.68000000002</v>
      </c>
      <c r="DU9" s="258">
        <f t="shared" ref="DU9:DU37" si="45">DT9/$DT$37</f>
        <v>4.1406449363811512E-3</v>
      </c>
      <c r="DV9" s="259"/>
      <c r="DW9" s="258">
        <f>+DS9/DQ9</f>
        <v>0.11315789473684211</v>
      </c>
      <c r="DX9" s="262">
        <f t="shared" ref="DX9:DX36" si="46">+DT9/DR9</f>
        <v>5.4676457031641916E-2</v>
      </c>
      <c r="DZ9" s="260"/>
      <c r="EA9" s="261"/>
      <c r="EB9" s="260"/>
      <c r="EC9" s="261"/>
      <c r="ED9" s="258"/>
      <c r="EE9" s="259"/>
      <c r="EF9" s="258"/>
      <c r="EG9" s="262"/>
      <c r="EH9" s="259"/>
      <c r="EI9" s="260"/>
      <c r="EJ9" s="261"/>
      <c r="EK9" s="260"/>
      <c r="EL9" s="261"/>
      <c r="EM9" s="258">
        <f t="shared" si="15"/>
        <v>0</v>
      </c>
      <c r="EN9" s="259"/>
      <c r="EO9" s="258"/>
      <c r="EP9" s="262"/>
      <c r="EQ9" s="259"/>
      <c r="ER9" s="260"/>
      <c r="ES9" s="261"/>
      <c r="ET9" s="260"/>
      <c r="EU9" s="261"/>
      <c r="EV9" s="258">
        <f t="shared" si="16"/>
        <v>0</v>
      </c>
      <c r="EW9" s="259"/>
      <c r="EX9" s="258" t="e">
        <f t="shared" ref="EX9" si="47">+ET9/ER9</f>
        <v>#DIV/0!</v>
      </c>
      <c r="EY9" s="262" t="e">
        <f t="shared" ref="EY9:EY28" si="48">+EU9/EL9</f>
        <v>#DIV/0!</v>
      </c>
      <c r="FA9" s="260"/>
      <c r="FB9" s="261"/>
      <c r="FC9" s="260"/>
      <c r="FD9" s="261"/>
      <c r="FE9" s="258">
        <f t="shared" si="17"/>
        <v>0</v>
      </c>
      <c r="FF9" s="259"/>
      <c r="FG9" s="258" t="e">
        <f t="shared" ref="FG9" si="49">+FC9/FA9</f>
        <v>#DIV/0!</v>
      </c>
      <c r="FH9" s="262" t="e">
        <f t="shared" ref="FH9" si="50">+FD9/EU9</f>
        <v>#DIV/0!</v>
      </c>
      <c r="FJ9" s="260"/>
      <c r="FK9" s="261"/>
      <c r="FL9" s="260"/>
      <c r="FM9" s="261"/>
      <c r="FN9" s="258">
        <f t="shared" si="18"/>
        <v>0</v>
      </c>
      <c r="FO9" s="259"/>
      <c r="FP9" s="258" t="e">
        <f t="shared" ref="FP9" si="51">+FL9/FJ9</f>
        <v>#DIV/0!</v>
      </c>
      <c r="FQ9" s="262" t="e">
        <f t="shared" ref="FQ9" si="52">+FM9/FD9</f>
        <v>#DIV/0!</v>
      </c>
      <c r="FS9" s="260"/>
      <c r="FT9" s="261"/>
      <c r="FU9" s="260"/>
      <c r="FV9" s="261"/>
      <c r="FW9" s="258">
        <f t="shared" si="19"/>
        <v>0</v>
      </c>
      <c r="FX9" s="259"/>
      <c r="FY9" s="258"/>
      <c r="FZ9" s="262" t="e">
        <f t="shared" ref="FZ9" si="53">+FV9/FM9</f>
        <v>#DIV/0!</v>
      </c>
      <c r="GB9" s="260"/>
      <c r="GC9" s="261"/>
      <c r="GD9" s="260"/>
      <c r="GE9" s="261"/>
      <c r="GF9" s="258">
        <f t="shared" si="20"/>
        <v>0</v>
      </c>
      <c r="GG9" s="259"/>
      <c r="GH9" s="258"/>
      <c r="GI9" s="262">
        <v>0</v>
      </c>
      <c r="GK9" s="260"/>
      <c r="GL9" s="261"/>
      <c r="GM9" s="260"/>
      <c r="GN9" s="261"/>
      <c r="GO9" s="258">
        <f t="shared" si="21"/>
        <v>0</v>
      </c>
      <c r="GP9" s="259"/>
      <c r="GQ9" s="258"/>
      <c r="GR9" s="262">
        <v>0</v>
      </c>
      <c r="GT9" s="260"/>
      <c r="GU9" s="261"/>
      <c r="GV9" s="260"/>
      <c r="GW9" s="261"/>
      <c r="GX9" s="258">
        <f t="shared" si="22"/>
        <v>0</v>
      </c>
      <c r="GY9" s="259"/>
      <c r="GZ9" s="258"/>
      <c r="HA9" s="262">
        <v>0</v>
      </c>
      <c r="HC9" s="260"/>
      <c r="HD9" s="261"/>
      <c r="HE9" s="260"/>
      <c r="HF9" s="261"/>
      <c r="HG9" s="258">
        <f t="shared" si="23"/>
        <v>0</v>
      </c>
      <c r="HH9" s="259"/>
      <c r="HI9" s="258"/>
      <c r="HJ9" s="262">
        <v>0</v>
      </c>
      <c r="HL9" s="260"/>
      <c r="HM9" s="261"/>
      <c r="HN9" s="260"/>
      <c r="HO9" s="261"/>
      <c r="HP9" s="258">
        <f t="shared" si="24"/>
        <v>0</v>
      </c>
      <c r="HQ9" s="259"/>
      <c r="HR9" s="258"/>
      <c r="HS9" s="262">
        <v>0</v>
      </c>
      <c r="HU9" s="260"/>
      <c r="HV9" s="261"/>
      <c r="HW9" s="260"/>
      <c r="HX9" s="261"/>
      <c r="HY9" s="258">
        <f t="shared" si="25"/>
        <v>0</v>
      </c>
      <c r="HZ9" s="259"/>
      <c r="IA9" s="258"/>
      <c r="IB9" s="262">
        <v>0</v>
      </c>
      <c r="ID9" s="260">
        <f t="shared" si="26"/>
        <v>0</v>
      </c>
      <c r="IE9" s="260">
        <f t="shared" si="27"/>
        <v>0</v>
      </c>
      <c r="IF9" s="260">
        <f t="shared" si="28"/>
        <v>0</v>
      </c>
      <c r="IG9" s="260">
        <f t="shared" si="29"/>
        <v>0</v>
      </c>
      <c r="IH9" s="258">
        <f t="shared" si="30"/>
        <v>0</v>
      </c>
      <c r="II9" s="259"/>
      <c r="IJ9" s="258"/>
      <c r="IK9" s="262"/>
    </row>
    <row r="10" spans="2:245" x14ac:dyDescent="0.25">
      <c r="B10" s="93">
        <v>4</v>
      </c>
      <c r="C10" s="93" t="s">
        <v>6</v>
      </c>
      <c r="D10" s="254">
        <v>2490</v>
      </c>
      <c r="E10" s="255">
        <v>119025332.36</v>
      </c>
      <c r="F10" s="254">
        <v>503</v>
      </c>
      <c r="G10" s="255">
        <v>948633.48</v>
      </c>
      <c r="H10" s="256">
        <f t="shared" si="0"/>
        <v>2.157826662804203E-2</v>
      </c>
      <c r="I10" s="257"/>
      <c r="J10" s="256">
        <f t="shared" si="1"/>
        <v>0.20200803212851406</v>
      </c>
      <c r="K10" s="258">
        <f t="shared" si="1"/>
        <v>7.9700132836495272E-3</v>
      </c>
      <c r="L10" s="259"/>
      <c r="M10" s="260">
        <v>132</v>
      </c>
      <c r="N10" s="261">
        <v>5791687.54</v>
      </c>
      <c r="O10" s="260">
        <v>29</v>
      </c>
      <c r="P10" s="261">
        <v>47797.450000000004</v>
      </c>
      <c r="Q10" s="258">
        <f t="shared" si="2"/>
        <v>1.227285791397561E-2</v>
      </c>
      <c r="R10" s="259"/>
      <c r="S10" s="258">
        <f t="shared" si="31"/>
        <v>0.2196969696969697</v>
      </c>
      <c r="T10" s="262">
        <f t="shared" si="3"/>
        <v>5.0385582005813251E-2</v>
      </c>
      <c r="U10" s="259"/>
      <c r="V10" s="260">
        <v>0</v>
      </c>
      <c r="W10" s="261">
        <v>0</v>
      </c>
      <c r="X10" s="260">
        <v>0</v>
      </c>
      <c r="Y10" s="261">
        <v>0</v>
      </c>
      <c r="Z10" s="258">
        <f t="shared" si="4"/>
        <v>0</v>
      </c>
      <c r="AA10" s="259"/>
      <c r="AB10" s="258"/>
      <c r="AC10" s="262">
        <f t="shared" si="33"/>
        <v>0</v>
      </c>
      <c r="AD10" s="259"/>
      <c r="AE10" s="260">
        <v>0</v>
      </c>
      <c r="AF10" s="261">
        <v>0</v>
      </c>
      <c r="AG10" s="260">
        <v>0</v>
      </c>
      <c r="AH10" s="261">
        <v>0</v>
      </c>
      <c r="AI10" s="258">
        <f t="shared" si="5"/>
        <v>0</v>
      </c>
      <c r="AJ10" s="259"/>
      <c r="AK10" s="258"/>
      <c r="AL10" s="262" t="e">
        <f t="shared" si="35"/>
        <v>#DIV/0!</v>
      </c>
      <c r="AN10" s="260">
        <v>0</v>
      </c>
      <c r="AO10" s="261">
        <v>0</v>
      </c>
      <c r="AP10" s="260">
        <v>0</v>
      </c>
      <c r="AQ10" s="261">
        <v>0</v>
      </c>
      <c r="AR10" s="258">
        <f t="shared" si="6"/>
        <v>0</v>
      </c>
      <c r="AS10" s="259"/>
      <c r="AT10" s="258"/>
      <c r="AU10" s="262">
        <v>0</v>
      </c>
      <c r="AW10" s="260">
        <v>0</v>
      </c>
      <c r="AX10" s="261">
        <v>0</v>
      </c>
      <c r="AY10" s="260">
        <v>0</v>
      </c>
      <c r="AZ10" s="261">
        <v>0</v>
      </c>
      <c r="BA10" s="258">
        <f t="shared" si="7"/>
        <v>0</v>
      </c>
      <c r="BB10" s="259"/>
      <c r="BC10" s="258"/>
      <c r="BD10" s="262">
        <v>0</v>
      </c>
      <c r="BF10" s="260">
        <v>0</v>
      </c>
      <c r="BG10" s="261">
        <v>0</v>
      </c>
      <c r="BH10" s="260">
        <v>0</v>
      </c>
      <c r="BI10" s="261">
        <v>0</v>
      </c>
      <c r="BJ10" s="258">
        <f t="shared" si="8"/>
        <v>0</v>
      </c>
      <c r="BK10" s="259"/>
      <c r="BL10" s="258"/>
      <c r="BM10" s="262">
        <v>0</v>
      </c>
      <c r="BO10" s="260">
        <v>0</v>
      </c>
      <c r="BP10" s="261">
        <v>0</v>
      </c>
      <c r="BQ10" s="260">
        <v>0</v>
      </c>
      <c r="BR10" s="261">
        <v>0</v>
      </c>
      <c r="BS10" s="258">
        <f t="shared" si="9"/>
        <v>0</v>
      </c>
      <c r="BT10" s="259"/>
      <c r="BU10" s="258"/>
      <c r="BV10" s="262">
        <v>0</v>
      </c>
      <c r="BX10" s="260">
        <v>0</v>
      </c>
      <c r="BY10" s="261">
        <v>0</v>
      </c>
      <c r="BZ10" s="260">
        <v>0</v>
      </c>
      <c r="CA10" s="261">
        <v>0</v>
      </c>
      <c r="CB10" s="258">
        <f t="shared" si="10"/>
        <v>0</v>
      </c>
      <c r="CC10" s="259"/>
      <c r="CD10" s="258"/>
      <c r="CE10" s="262">
        <v>0</v>
      </c>
      <c r="CG10" s="260">
        <v>0</v>
      </c>
      <c r="CH10" s="261">
        <v>0</v>
      </c>
      <c r="CI10" s="260">
        <v>0</v>
      </c>
      <c r="CJ10" s="261">
        <v>0</v>
      </c>
      <c r="CK10" s="258">
        <f t="shared" si="11"/>
        <v>0</v>
      </c>
      <c r="CL10" s="259"/>
      <c r="CM10" s="258"/>
      <c r="CN10" s="262">
        <v>0</v>
      </c>
      <c r="CP10" s="260">
        <v>0</v>
      </c>
      <c r="CQ10" s="261">
        <v>0</v>
      </c>
      <c r="CR10" s="260">
        <v>0</v>
      </c>
      <c r="CS10" s="261">
        <v>0</v>
      </c>
      <c r="CT10" s="258">
        <f t="shared" si="12"/>
        <v>0</v>
      </c>
      <c r="CU10" s="259"/>
      <c r="CV10" s="258"/>
      <c r="CW10" s="262">
        <v>0</v>
      </c>
      <c r="CY10" s="260"/>
      <c r="CZ10" s="261"/>
      <c r="DA10" s="260"/>
      <c r="DB10" s="261">
        <v>0</v>
      </c>
      <c r="DC10" s="258">
        <f t="shared" si="13"/>
        <v>0</v>
      </c>
      <c r="DD10" s="259"/>
      <c r="DE10" s="258"/>
      <c r="DF10" s="262">
        <v>0</v>
      </c>
      <c r="DH10" s="260">
        <v>0</v>
      </c>
      <c r="DI10" s="261">
        <v>0</v>
      </c>
      <c r="DJ10" s="260">
        <v>0</v>
      </c>
      <c r="DK10" s="261">
        <v>0</v>
      </c>
      <c r="DL10" s="258">
        <f t="shared" si="14"/>
        <v>0</v>
      </c>
      <c r="DM10" s="259"/>
      <c r="DN10" s="258"/>
      <c r="DO10" s="262">
        <v>0</v>
      </c>
      <c r="DQ10" s="260">
        <f t="shared" si="41"/>
        <v>12</v>
      </c>
      <c r="DR10" s="260">
        <f t="shared" si="42"/>
        <v>526517.04909090907</v>
      </c>
      <c r="DS10" s="260">
        <f t="shared" si="43"/>
        <v>2.6363636363636362</v>
      </c>
      <c r="DT10" s="260">
        <f t="shared" si="44"/>
        <v>47797.450000000004</v>
      </c>
      <c r="DU10" s="258">
        <f t="shared" si="45"/>
        <v>1.1327741281638797E-3</v>
      </c>
      <c r="DV10" s="259"/>
      <c r="DW10" s="258">
        <f>+DS10/DQ10</f>
        <v>0.2196969696969697</v>
      </c>
      <c r="DX10" s="262">
        <f t="shared" si="46"/>
        <v>9.0780441170001391E-2</v>
      </c>
      <c r="DZ10" s="260"/>
      <c r="EA10" s="261"/>
      <c r="EB10" s="260"/>
      <c r="EC10" s="261"/>
      <c r="ED10" s="258"/>
      <c r="EE10" s="259"/>
      <c r="EF10" s="258"/>
      <c r="EG10" s="262"/>
      <c r="EH10" s="259"/>
      <c r="EI10" s="260"/>
      <c r="EJ10" s="261"/>
      <c r="EK10" s="260"/>
      <c r="EL10" s="261"/>
      <c r="EM10" s="258">
        <f t="shared" si="15"/>
        <v>0</v>
      </c>
      <c r="EN10" s="259"/>
      <c r="EO10" s="258"/>
      <c r="EP10" s="262"/>
      <c r="EQ10" s="259"/>
      <c r="ER10" s="260"/>
      <c r="ES10" s="261"/>
      <c r="ET10" s="260"/>
      <c r="EU10" s="261"/>
      <c r="EV10" s="258">
        <f t="shared" si="16"/>
        <v>0</v>
      </c>
      <c r="EW10" s="259"/>
      <c r="EX10" s="258"/>
      <c r="EY10" s="262" t="e">
        <f t="shared" si="48"/>
        <v>#DIV/0!</v>
      </c>
      <c r="FA10" s="260"/>
      <c r="FB10" s="261"/>
      <c r="FC10" s="260"/>
      <c r="FD10" s="261"/>
      <c r="FE10" s="258">
        <f t="shared" si="17"/>
        <v>0</v>
      </c>
      <c r="FF10" s="259"/>
      <c r="FG10" s="258"/>
      <c r="FH10" s="262">
        <v>0</v>
      </c>
      <c r="FJ10" s="260"/>
      <c r="FK10" s="261"/>
      <c r="FL10" s="260"/>
      <c r="FM10" s="261"/>
      <c r="FN10" s="258">
        <f t="shared" si="18"/>
        <v>0</v>
      </c>
      <c r="FO10" s="259"/>
      <c r="FP10" s="258"/>
      <c r="FQ10" s="262">
        <v>0</v>
      </c>
      <c r="FS10" s="260"/>
      <c r="FT10" s="261"/>
      <c r="FU10" s="260"/>
      <c r="FV10" s="261"/>
      <c r="FW10" s="258">
        <f t="shared" si="19"/>
        <v>0</v>
      </c>
      <c r="FX10" s="259"/>
      <c r="FY10" s="258"/>
      <c r="FZ10" s="262">
        <v>0</v>
      </c>
      <c r="GB10" s="260"/>
      <c r="GC10" s="261"/>
      <c r="GD10" s="260"/>
      <c r="GE10" s="261"/>
      <c r="GF10" s="258">
        <f t="shared" si="20"/>
        <v>0</v>
      </c>
      <c r="GG10" s="259"/>
      <c r="GH10" s="258"/>
      <c r="GI10" s="262">
        <v>0</v>
      </c>
      <c r="GK10" s="260"/>
      <c r="GL10" s="261"/>
      <c r="GM10" s="260"/>
      <c r="GN10" s="261"/>
      <c r="GO10" s="258">
        <f t="shared" si="21"/>
        <v>0</v>
      </c>
      <c r="GP10" s="259"/>
      <c r="GQ10" s="258"/>
      <c r="GR10" s="262">
        <v>0</v>
      </c>
      <c r="GT10" s="260"/>
      <c r="GU10" s="261"/>
      <c r="GV10" s="260"/>
      <c r="GW10" s="261"/>
      <c r="GX10" s="258">
        <f t="shared" si="22"/>
        <v>0</v>
      </c>
      <c r="GY10" s="259"/>
      <c r="GZ10" s="258"/>
      <c r="HA10" s="262">
        <v>0</v>
      </c>
      <c r="HC10" s="260"/>
      <c r="HD10" s="261"/>
      <c r="HE10" s="260"/>
      <c r="HF10" s="261"/>
      <c r="HG10" s="258">
        <f t="shared" si="23"/>
        <v>0</v>
      </c>
      <c r="HH10" s="259"/>
      <c r="HI10" s="258"/>
      <c r="HJ10" s="262">
        <v>0</v>
      </c>
      <c r="HL10" s="260"/>
      <c r="HM10" s="261"/>
      <c r="HN10" s="260"/>
      <c r="HO10" s="261"/>
      <c r="HP10" s="258">
        <f t="shared" si="24"/>
        <v>0</v>
      </c>
      <c r="HQ10" s="259"/>
      <c r="HR10" s="258"/>
      <c r="HS10" s="262">
        <v>0</v>
      </c>
      <c r="HU10" s="260"/>
      <c r="HV10" s="261"/>
      <c r="HW10" s="260"/>
      <c r="HX10" s="261"/>
      <c r="HY10" s="258">
        <f t="shared" si="25"/>
        <v>0</v>
      </c>
      <c r="HZ10" s="259"/>
      <c r="IA10" s="258"/>
      <c r="IB10" s="262">
        <v>0</v>
      </c>
      <c r="ID10" s="260">
        <f t="shared" si="26"/>
        <v>0</v>
      </c>
      <c r="IE10" s="260">
        <f t="shared" si="27"/>
        <v>0</v>
      </c>
      <c r="IF10" s="260">
        <f t="shared" si="28"/>
        <v>0</v>
      </c>
      <c r="IG10" s="260">
        <f t="shared" si="29"/>
        <v>0</v>
      </c>
      <c r="IH10" s="258">
        <f t="shared" si="30"/>
        <v>0</v>
      </c>
      <c r="II10" s="259"/>
      <c r="IJ10" s="258"/>
      <c r="IK10" s="262"/>
    </row>
    <row r="11" spans="2:245" x14ac:dyDescent="0.25">
      <c r="B11" s="93">
        <v>5</v>
      </c>
      <c r="C11" s="93" t="s">
        <v>18</v>
      </c>
      <c r="D11" s="254">
        <v>6630</v>
      </c>
      <c r="E11" s="255">
        <v>310452961.83000004</v>
      </c>
      <c r="F11" s="254">
        <v>426</v>
      </c>
      <c r="G11" s="255">
        <v>1244974.4099999999</v>
      </c>
      <c r="H11" s="256">
        <f t="shared" si="0"/>
        <v>2.8319040314779227E-2</v>
      </c>
      <c r="I11" s="257"/>
      <c r="J11" s="256">
        <f t="shared" si="1"/>
        <v>6.4253393665158365E-2</v>
      </c>
      <c r="K11" s="258">
        <f t="shared" si="1"/>
        <v>4.0101869302884329E-3</v>
      </c>
      <c r="L11" s="259"/>
      <c r="M11" s="260">
        <v>435</v>
      </c>
      <c r="N11" s="261">
        <v>13546955.690000003</v>
      </c>
      <c r="O11" s="260">
        <v>20</v>
      </c>
      <c r="P11" s="261">
        <v>33396.04</v>
      </c>
      <c r="Q11" s="258">
        <f>+P11/$P$37</f>
        <v>8.5750359864270164E-3</v>
      </c>
      <c r="R11" s="259"/>
      <c r="S11" s="258">
        <f t="shared" si="31"/>
        <v>4.5977011494252873E-2</v>
      </c>
      <c r="T11" s="262">
        <f t="shared" si="3"/>
        <v>2.6824679874343765E-2</v>
      </c>
      <c r="U11" s="259"/>
      <c r="V11" s="260">
        <v>239</v>
      </c>
      <c r="W11" s="261">
        <v>7122568.5999999996</v>
      </c>
      <c r="X11" s="260">
        <v>22</v>
      </c>
      <c r="Y11" s="261">
        <v>176830.57</v>
      </c>
      <c r="Z11" s="258">
        <f>+Y11/$P$37</f>
        <v>4.5404440204599161E-2</v>
      </c>
      <c r="AA11" s="259"/>
      <c r="AB11" s="258">
        <f t="shared" si="32"/>
        <v>9.2050209205020925E-2</v>
      </c>
      <c r="AC11" s="262">
        <f t="shared" si="33"/>
        <v>5.2949562283432412</v>
      </c>
      <c r="AD11" s="259"/>
      <c r="AE11" s="260">
        <v>268</v>
      </c>
      <c r="AF11" s="261">
        <v>7613914.2199999979</v>
      </c>
      <c r="AG11" s="260">
        <v>29</v>
      </c>
      <c r="AH11" s="261">
        <v>78768.89</v>
      </c>
      <c r="AI11" s="258">
        <f>+AH11/$P$37</f>
        <v>2.022533409233284E-2</v>
      </c>
      <c r="AJ11" s="259"/>
      <c r="AK11" s="258">
        <f t="shared" ref="AK11:AK28" si="54">+AG11/AE11</f>
        <v>0.10820895522388059</v>
      </c>
      <c r="AL11" s="262">
        <f t="shared" si="35"/>
        <v>0.44544837467865422</v>
      </c>
      <c r="AN11" s="260">
        <v>321</v>
      </c>
      <c r="AO11" s="261">
        <v>10660108.52</v>
      </c>
      <c r="AP11" s="260">
        <v>26</v>
      </c>
      <c r="AQ11" s="261">
        <v>184705.27</v>
      </c>
      <c r="AR11" s="258">
        <f>+AQ11/$P$37</f>
        <v>4.7426411548576373E-2</v>
      </c>
      <c r="AS11" s="259"/>
      <c r="AT11" s="258">
        <f t="shared" ref="AT11:AT23" si="55">+AP11/AN11</f>
        <v>8.0996884735202487E-2</v>
      </c>
      <c r="AU11" s="262">
        <f t="shared" si="37"/>
        <v>2.344901267492788</v>
      </c>
      <c r="AW11" s="260">
        <v>235</v>
      </c>
      <c r="AX11" s="261">
        <v>9781954.129999999</v>
      </c>
      <c r="AY11" s="260">
        <v>17</v>
      </c>
      <c r="AZ11" s="261">
        <v>48911.380000000005</v>
      </c>
      <c r="BA11" s="258">
        <f>+AZ11/$P$37</f>
        <v>1.255887954517382E-2</v>
      </c>
      <c r="BB11" s="259"/>
      <c r="BC11" s="258">
        <f t="shared" ref="BC11:BC23" si="56">+AY11/AW11</f>
        <v>7.2340425531914887E-2</v>
      </c>
      <c r="BD11" s="262">
        <f t="shared" si="39"/>
        <v>0.26480771230837108</v>
      </c>
      <c r="BF11" s="260">
        <v>273</v>
      </c>
      <c r="BG11" s="261">
        <v>10384728.989999998</v>
      </c>
      <c r="BH11" s="260">
        <v>21</v>
      </c>
      <c r="BI11" s="261">
        <v>51176.880000000005</v>
      </c>
      <c r="BJ11" s="258">
        <f>+BI11/$P$37</f>
        <v>1.3140587556879711E-2</v>
      </c>
      <c r="BK11" s="259"/>
      <c r="BL11" s="258">
        <f t="shared" ref="BL11:BL20" si="57">+BH11/BF11</f>
        <v>7.6923076923076927E-2</v>
      </c>
      <c r="BM11" s="262">
        <f t="shared" ref="BM11:BM20" si="58">+BI11/AZ11</f>
        <v>1.0463184641283889</v>
      </c>
      <c r="BO11" s="260">
        <v>206</v>
      </c>
      <c r="BP11" s="261">
        <v>8656685.1900000013</v>
      </c>
      <c r="BQ11" s="260">
        <v>83</v>
      </c>
      <c r="BR11" s="261">
        <v>195865.14999999997</v>
      </c>
      <c r="BS11" s="258">
        <f>+BR11/$P$37</f>
        <v>5.0291912146976869E-2</v>
      </c>
      <c r="BT11" s="259"/>
      <c r="BU11" s="258">
        <f t="shared" ref="BU11:BU20" si="59">+BQ11/BO11</f>
        <v>0.40291262135922329</v>
      </c>
      <c r="BV11" s="262">
        <f t="shared" ref="BV11:BV20" si="60">+BR11/BI11</f>
        <v>3.8272194397157455</v>
      </c>
      <c r="BX11" s="260">
        <v>203</v>
      </c>
      <c r="BY11" s="261">
        <v>7783953.3999999994</v>
      </c>
      <c r="BZ11" s="260">
        <v>77</v>
      </c>
      <c r="CA11" s="261">
        <v>187463.62</v>
      </c>
      <c r="CB11" s="258">
        <f>+CA11/$P$37</f>
        <v>4.8134667692513226E-2</v>
      </c>
      <c r="CC11" s="259"/>
      <c r="CD11" s="258">
        <f t="shared" ref="CD11:CD20" si="61">+BZ11/BX11</f>
        <v>0.37931034482758619</v>
      </c>
      <c r="CE11" s="262">
        <f t="shared" ref="CE11:CE20" si="62">+CA11/BR11</f>
        <v>0.95710553919367503</v>
      </c>
      <c r="CG11" s="260">
        <v>207</v>
      </c>
      <c r="CH11" s="261">
        <v>11171499.580000004</v>
      </c>
      <c r="CI11" s="260">
        <v>78</v>
      </c>
      <c r="CJ11" s="261">
        <v>134566.18000000002</v>
      </c>
      <c r="CK11" s="258">
        <f>+CJ11/$P$37</f>
        <v>3.4552295303755046E-2</v>
      </c>
      <c r="CL11" s="259"/>
      <c r="CM11" s="258">
        <f t="shared" ref="CM11:CM20" si="63">+CI11/CG11</f>
        <v>0.37681159420289856</v>
      </c>
      <c r="CN11" s="262">
        <f t="shared" ref="CN11:CN20" si="64">+CJ11/CA11</f>
        <v>0.71782557063605212</v>
      </c>
      <c r="CP11" s="260">
        <v>220</v>
      </c>
      <c r="CQ11" s="261">
        <v>11954893.070000002</v>
      </c>
      <c r="CR11" s="260">
        <v>75</v>
      </c>
      <c r="CS11" s="261">
        <v>182224.78000000003</v>
      </c>
      <c r="CT11" s="258">
        <f>+CS11/$P$37</f>
        <v>4.6789500974329483E-2</v>
      </c>
      <c r="CU11" s="259"/>
      <c r="CV11" s="258">
        <f t="shared" ref="CV11:CV20" si="65">+CR11/CP11</f>
        <v>0.34090909090909088</v>
      </c>
      <c r="CW11" s="262">
        <f t="shared" ref="CW11:CW20" si="66">+CS11/CJ11</f>
        <v>1.35416476859193</v>
      </c>
      <c r="CY11" s="260">
        <v>143</v>
      </c>
      <c r="CZ11" s="261">
        <v>7163898.2200000025</v>
      </c>
      <c r="DA11" s="260">
        <v>42</v>
      </c>
      <c r="DB11" s="261">
        <v>78923.58</v>
      </c>
      <c r="DC11" s="258">
        <f>+DB11/$P$37</f>
        <v>2.0265053541607077E-2</v>
      </c>
      <c r="DD11" s="259"/>
      <c r="DE11" s="258">
        <f t="shared" ref="DE11:DE20" si="67">+DA11/CY11</f>
        <v>0.2937062937062937</v>
      </c>
      <c r="DF11" s="262">
        <f t="shared" ref="DF11:DF20" si="68">+DB11/CS11</f>
        <v>0.43311112791575324</v>
      </c>
      <c r="DH11" s="260">
        <v>136</v>
      </c>
      <c r="DI11" s="261">
        <v>7118692.370000001</v>
      </c>
      <c r="DJ11" s="260">
        <v>16</v>
      </c>
      <c r="DK11" s="261">
        <v>53718.569999999992</v>
      </c>
      <c r="DL11" s="258">
        <f>+DK11/$P$37</f>
        <v>1.3793212335636162E-2</v>
      </c>
      <c r="DM11" s="259"/>
      <c r="DN11" s="258">
        <f t="shared" ref="DN11:DN20" si="69">+DJ11/DH11</f>
        <v>0.11764705882352941</v>
      </c>
      <c r="DO11" s="262">
        <f t="shared" ref="DO11:DO20" si="70">+DK11/DB11</f>
        <v>0.68064031053837126</v>
      </c>
      <c r="DQ11" s="260">
        <f t="shared" si="41"/>
        <v>240.5</v>
      </c>
      <c r="DR11" s="260">
        <f t="shared" si="42"/>
        <v>9413320.9983333331</v>
      </c>
      <c r="DS11" s="260">
        <f t="shared" si="43"/>
        <v>42.166666666666664</v>
      </c>
      <c r="DT11" s="260">
        <f t="shared" si="44"/>
        <v>1406550.9100000001</v>
      </c>
      <c r="DU11" s="258">
        <f t="shared" si="45"/>
        <v>3.3334508029055139E-2</v>
      </c>
      <c r="DV11" s="259"/>
      <c r="DW11" s="258">
        <f t="shared" ref="DW11:DW20" si="71">+DS11/DQ11</f>
        <v>0.17532917532917533</v>
      </c>
      <c r="DX11" s="262">
        <f t="shared" si="46"/>
        <v>0.14942132646374598</v>
      </c>
      <c r="DZ11" s="260">
        <v>191</v>
      </c>
      <c r="EA11" s="261">
        <v>9851027.7799999993</v>
      </c>
      <c r="EB11" s="260">
        <v>19</v>
      </c>
      <c r="EC11" s="261">
        <v>27756.82</v>
      </c>
      <c r="ED11" s="258">
        <f t="shared" ref="ED11:ED37" si="72">EC11/$EC$37</f>
        <v>9.3930115493506012E-3</v>
      </c>
      <c r="EE11" s="259"/>
      <c r="EF11" s="258">
        <f t="shared" ref="EF11:EF37" si="73">+EB11/DZ11</f>
        <v>9.947643979057591E-2</v>
      </c>
      <c r="EG11" s="262">
        <f t="shared" ref="EG11:EG37" si="74">+EC11/EA11</f>
        <v>2.8176572658086649E-3</v>
      </c>
      <c r="EH11" s="259"/>
      <c r="EI11" s="260">
        <v>207</v>
      </c>
      <c r="EJ11" s="261">
        <v>11070028.699999997</v>
      </c>
      <c r="EK11" s="260">
        <v>29</v>
      </c>
      <c r="EL11" s="261">
        <v>64221.649999999994</v>
      </c>
      <c r="EM11" s="258">
        <f>+EL11/$P$37</f>
        <v>1.6490067680411228E-2</v>
      </c>
      <c r="EN11" s="259"/>
      <c r="EO11" s="258">
        <f t="shared" ref="EO11:EO36" si="75">+EK11/EI11</f>
        <v>0.14009661835748793</v>
      </c>
      <c r="EP11" s="262">
        <f t="shared" ref="EP11:EP36" si="76">+EL11/EJ11</f>
        <v>5.8013986901407051E-3</v>
      </c>
      <c r="EQ11" s="259"/>
      <c r="ER11" s="260"/>
      <c r="ES11" s="261"/>
      <c r="ET11" s="260"/>
      <c r="EU11" s="261"/>
      <c r="EV11" s="258">
        <f>+EU11/$P$37</f>
        <v>0</v>
      </c>
      <c r="EW11" s="259"/>
      <c r="EX11" s="258" t="e">
        <f t="shared" ref="EX11:EX23" si="77">+ET11/ER11</f>
        <v>#DIV/0!</v>
      </c>
      <c r="EY11" s="262">
        <f t="shared" si="48"/>
        <v>0</v>
      </c>
      <c r="FA11" s="260"/>
      <c r="FB11" s="261"/>
      <c r="FC11" s="260"/>
      <c r="FD11" s="261"/>
      <c r="FE11" s="258">
        <f>+FD11/$P$37</f>
        <v>0</v>
      </c>
      <c r="FF11" s="259"/>
      <c r="FG11" s="258" t="e">
        <f t="shared" ref="FG11:FG20" si="78">+FC11/FA11</f>
        <v>#DIV/0!</v>
      </c>
      <c r="FH11" s="262" t="e">
        <f t="shared" ref="FH11:FH28" si="79">+FD11/EU11</f>
        <v>#DIV/0!</v>
      </c>
      <c r="FJ11" s="260"/>
      <c r="FK11" s="261"/>
      <c r="FL11" s="260"/>
      <c r="FM11" s="261"/>
      <c r="FN11" s="258">
        <f>+FM11/$P$37</f>
        <v>0</v>
      </c>
      <c r="FO11" s="259"/>
      <c r="FP11" s="258" t="e">
        <f t="shared" ref="FP11:FP20" si="80">+FL11/FJ11</f>
        <v>#DIV/0!</v>
      </c>
      <c r="FQ11" s="262" t="e">
        <f t="shared" ref="FQ11:FQ20" si="81">+FM11/FD11</f>
        <v>#DIV/0!</v>
      </c>
      <c r="FS11" s="260"/>
      <c r="FT11" s="261"/>
      <c r="FU11" s="260"/>
      <c r="FV11" s="261"/>
      <c r="FW11" s="258">
        <f>+FV11/$P$37</f>
        <v>0</v>
      </c>
      <c r="FX11" s="259"/>
      <c r="FY11" s="258" t="e">
        <f t="shared" ref="FY11:FY20" si="82">+FU11/FS11</f>
        <v>#DIV/0!</v>
      </c>
      <c r="FZ11" s="262" t="e">
        <f t="shared" ref="FZ11:FZ20" si="83">+FV11/FM11</f>
        <v>#DIV/0!</v>
      </c>
      <c r="GB11" s="260"/>
      <c r="GC11" s="261"/>
      <c r="GD11" s="260"/>
      <c r="GE11" s="261"/>
      <c r="GF11" s="258">
        <f>+GE11/$P$37</f>
        <v>0</v>
      </c>
      <c r="GG11" s="259"/>
      <c r="GH11" s="258" t="e">
        <f t="shared" ref="GH11:GH20" si="84">+GD11/GB11</f>
        <v>#DIV/0!</v>
      </c>
      <c r="GI11" s="262" t="e">
        <f t="shared" ref="GI11:GI20" si="85">+GE11/FV11</f>
        <v>#DIV/0!</v>
      </c>
      <c r="GK11" s="260"/>
      <c r="GL11" s="261"/>
      <c r="GM11" s="260"/>
      <c r="GN11" s="261"/>
      <c r="GO11" s="258">
        <f>+GN11/$P$37</f>
        <v>0</v>
      </c>
      <c r="GP11" s="259"/>
      <c r="GQ11" s="258" t="e">
        <f t="shared" ref="GQ11:GQ20" si="86">+GM11/GK11</f>
        <v>#DIV/0!</v>
      </c>
      <c r="GR11" s="262" t="e">
        <f t="shared" ref="GR11:GR20" si="87">+GN11/GE11</f>
        <v>#DIV/0!</v>
      </c>
      <c r="GT11" s="260"/>
      <c r="GU11" s="261"/>
      <c r="GV11" s="260"/>
      <c r="GW11" s="261"/>
      <c r="GX11" s="258">
        <f>+GW11/$P$37</f>
        <v>0</v>
      </c>
      <c r="GY11" s="259"/>
      <c r="GZ11" s="258" t="e">
        <f t="shared" ref="GZ11:GZ20" si="88">+GV11/GT11</f>
        <v>#DIV/0!</v>
      </c>
      <c r="HA11" s="262" t="e">
        <f t="shared" ref="HA11:HA20" si="89">+GW11/GN11</f>
        <v>#DIV/0!</v>
      </c>
      <c r="HC11" s="260"/>
      <c r="HD11" s="261"/>
      <c r="HE11" s="260"/>
      <c r="HF11" s="261"/>
      <c r="HG11" s="258">
        <f>+HF11/$P$37</f>
        <v>0</v>
      </c>
      <c r="HH11" s="259"/>
      <c r="HI11" s="258" t="e">
        <f t="shared" ref="HI11:HI20" si="90">+HE11/HC11</f>
        <v>#DIV/0!</v>
      </c>
      <c r="HJ11" s="262" t="e">
        <f t="shared" ref="HJ11:HJ20" si="91">+HF11/GW11</f>
        <v>#DIV/0!</v>
      </c>
      <c r="HL11" s="260"/>
      <c r="HM11" s="261"/>
      <c r="HN11" s="260"/>
      <c r="HO11" s="261"/>
      <c r="HP11" s="258">
        <f>+HO11/$P$37</f>
        <v>0</v>
      </c>
      <c r="HQ11" s="259"/>
      <c r="HR11" s="258" t="e">
        <f t="shared" ref="HR11:HR20" si="92">+HN11/HL11</f>
        <v>#DIV/0!</v>
      </c>
      <c r="HS11" s="262" t="e">
        <f t="shared" ref="HS11:HS20" si="93">+HO11/HF11</f>
        <v>#DIV/0!</v>
      </c>
      <c r="HU11" s="260"/>
      <c r="HV11" s="261"/>
      <c r="HW11" s="260"/>
      <c r="HX11" s="261"/>
      <c r="HY11" s="258">
        <f>+HX11/$P$37</f>
        <v>0</v>
      </c>
      <c r="HZ11" s="259"/>
      <c r="IA11" s="258" t="e">
        <f t="shared" ref="IA11:IA20" si="94">+HW11/HU11</f>
        <v>#DIV/0!</v>
      </c>
      <c r="IB11" s="262" t="e">
        <f t="shared" ref="IB11:IB20" si="95">+HX11/HO11</f>
        <v>#DIV/0!</v>
      </c>
      <c r="ID11" s="260">
        <f t="shared" si="26"/>
        <v>398</v>
      </c>
      <c r="IE11" s="260">
        <f t="shared" si="27"/>
        <v>20921056.479999997</v>
      </c>
      <c r="IF11" s="260">
        <f t="shared" si="28"/>
        <v>48</v>
      </c>
      <c r="IG11" s="260">
        <f t="shared" si="29"/>
        <v>91978.47</v>
      </c>
      <c r="IH11" s="258">
        <f>+IG11/$P$37</f>
        <v>2.3617132157779719E-2</v>
      </c>
      <c r="II11" s="259"/>
      <c r="IJ11" s="258">
        <f t="shared" ref="IJ11:IJ36" si="96">+IF11/ID11</f>
        <v>0.12060301507537688</v>
      </c>
      <c r="IK11" s="262">
        <f t="shared" ref="IK11:IK36" si="97">+IG11/IE11</f>
        <v>4.3964543610849243E-3</v>
      </c>
    </row>
    <row r="12" spans="2:245" x14ac:dyDescent="0.25">
      <c r="B12" s="93">
        <v>6</v>
      </c>
      <c r="C12" s="93" t="s">
        <v>30</v>
      </c>
      <c r="D12" s="254">
        <v>6420</v>
      </c>
      <c r="E12" s="255">
        <v>465036201.67999983</v>
      </c>
      <c r="F12" s="254">
        <v>378</v>
      </c>
      <c r="G12" s="255">
        <v>1070787.74</v>
      </c>
      <c r="H12" s="256">
        <f t="shared" si="0"/>
        <v>2.4356871060210256E-2</v>
      </c>
      <c r="I12" s="257"/>
      <c r="J12" s="256">
        <f t="shared" si="1"/>
        <v>5.8878504672897194E-2</v>
      </c>
      <c r="K12" s="258">
        <f t="shared" si="1"/>
        <v>2.3025900696153311E-3</v>
      </c>
      <c r="L12" s="259"/>
      <c r="M12" s="260">
        <v>417</v>
      </c>
      <c r="N12" s="261">
        <v>36595870.189999998</v>
      </c>
      <c r="O12" s="260">
        <v>19</v>
      </c>
      <c r="P12" s="261">
        <v>28077.85</v>
      </c>
      <c r="Q12" s="258">
        <f t="shared" si="2"/>
        <v>7.209494723670825E-3</v>
      </c>
      <c r="R12" s="259"/>
      <c r="S12" s="258">
        <f t="shared" si="31"/>
        <v>4.5563549160671464E-2</v>
      </c>
      <c r="T12" s="262">
        <f t="shared" si="3"/>
        <v>2.6221676762940897E-2</v>
      </c>
      <c r="U12" s="259"/>
      <c r="V12" s="260">
        <v>225</v>
      </c>
      <c r="W12" s="261">
        <v>9738924.4800000004</v>
      </c>
      <c r="X12" s="260">
        <v>20</v>
      </c>
      <c r="Y12" s="261">
        <v>39765.08</v>
      </c>
      <c r="Z12" s="258">
        <f t="shared" ref="Z12:Z36" si="98">+Y12/$P$37</f>
        <v>1.0210401951942484E-2</v>
      </c>
      <c r="AA12" s="259"/>
      <c r="AB12" s="258">
        <f t="shared" si="32"/>
        <v>8.8888888888888892E-2</v>
      </c>
      <c r="AC12" s="262">
        <f t="shared" si="33"/>
        <v>1.4162437651030975</v>
      </c>
      <c r="AD12" s="259"/>
      <c r="AE12" s="260">
        <v>221</v>
      </c>
      <c r="AF12" s="261">
        <v>10011168.02</v>
      </c>
      <c r="AG12" s="260">
        <v>13</v>
      </c>
      <c r="AH12" s="261">
        <v>57691</v>
      </c>
      <c r="AI12" s="258">
        <f t="shared" ref="AI12:AI36" si="99">+AH12/$P$37</f>
        <v>1.4813205430732538E-2</v>
      </c>
      <c r="AJ12" s="259"/>
      <c r="AK12" s="258">
        <f t="shared" si="54"/>
        <v>5.8823529411764705E-2</v>
      </c>
      <c r="AL12" s="262">
        <f t="shared" si="35"/>
        <v>1.4507955221013009</v>
      </c>
      <c r="AN12" s="260">
        <v>244</v>
      </c>
      <c r="AO12" s="261">
        <v>10489330.790000003</v>
      </c>
      <c r="AP12" s="260">
        <v>14</v>
      </c>
      <c r="AQ12" s="261">
        <v>18740.599999999999</v>
      </c>
      <c r="AR12" s="258">
        <f t="shared" ref="AR12:AR36" si="100">+AQ12/$P$37</f>
        <v>4.811987271761387E-3</v>
      </c>
      <c r="AS12" s="259"/>
      <c r="AT12" s="258">
        <f t="shared" si="55"/>
        <v>5.737704918032787E-2</v>
      </c>
      <c r="AU12" s="262">
        <f t="shared" si="37"/>
        <v>0.32484442980707562</v>
      </c>
      <c r="AW12" s="260">
        <v>211</v>
      </c>
      <c r="AX12" s="261">
        <v>9332828.3299999982</v>
      </c>
      <c r="AY12" s="260">
        <v>14</v>
      </c>
      <c r="AZ12" s="261">
        <v>28910.6</v>
      </c>
      <c r="BA12" s="258">
        <f t="shared" ref="BA12:BA36" si="101">+AZ12/$P$37</f>
        <v>7.4233183152612381E-3</v>
      </c>
      <c r="BB12" s="259"/>
      <c r="BC12" s="258">
        <f t="shared" si="56"/>
        <v>6.6350710900473939E-2</v>
      </c>
      <c r="BD12" s="262">
        <f t="shared" si="39"/>
        <v>1.5426720595925425</v>
      </c>
      <c r="BF12" s="260">
        <v>113</v>
      </c>
      <c r="BG12" s="261">
        <v>6253503.9600000009</v>
      </c>
      <c r="BH12" s="260">
        <v>11</v>
      </c>
      <c r="BI12" s="261">
        <v>18816.22</v>
      </c>
      <c r="BJ12" s="258">
        <f t="shared" ref="BJ12:BJ36" si="102">+BI12/$P$37</f>
        <v>4.8314040715164968E-3</v>
      </c>
      <c r="BK12" s="259"/>
      <c r="BL12" s="258">
        <f t="shared" si="57"/>
        <v>9.7345132743362831E-2</v>
      </c>
      <c r="BM12" s="262">
        <f t="shared" si="58"/>
        <v>0.65084155984310266</v>
      </c>
      <c r="BO12" s="260">
        <v>149</v>
      </c>
      <c r="BP12" s="261">
        <v>7200629.9199999981</v>
      </c>
      <c r="BQ12" s="260">
        <v>32</v>
      </c>
      <c r="BR12" s="261">
        <v>75524.160000000003</v>
      </c>
      <c r="BS12" s="258">
        <f t="shared" ref="BS12:BS36" si="103">+BR12/$P$37</f>
        <v>1.9392191105432617E-2</v>
      </c>
      <c r="BT12" s="259"/>
      <c r="BU12" s="258">
        <f t="shared" si="59"/>
        <v>0.21476510067114093</v>
      </c>
      <c r="BV12" s="262">
        <f t="shared" si="60"/>
        <v>4.0137796007912323</v>
      </c>
      <c r="BX12" s="260">
        <v>137</v>
      </c>
      <c r="BY12" s="261">
        <v>6445494.7699999996</v>
      </c>
      <c r="BZ12" s="260">
        <v>23</v>
      </c>
      <c r="CA12" s="261">
        <v>61117.279999999999</v>
      </c>
      <c r="CB12" s="258">
        <f t="shared" ref="CB12:CB36" si="104">+CA12/$P$37</f>
        <v>1.569296465666397E-2</v>
      </c>
      <c r="CC12" s="259"/>
      <c r="CD12" s="258">
        <f t="shared" si="61"/>
        <v>0.16788321167883211</v>
      </c>
      <c r="CE12" s="262">
        <f t="shared" si="62"/>
        <v>0.80924144009016452</v>
      </c>
      <c r="CG12" s="260">
        <v>199</v>
      </c>
      <c r="CH12" s="261">
        <v>21305163.810000014</v>
      </c>
      <c r="CI12" s="260">
        <v>19</v>
      </c>
      <c r="CJ12" s="261">
        <v>31096.19</v>
      </c>
      <c r="CK12" s="258">
        <f t="shared" ref="CK12:CK36" si="105">+CJ12/$P$37</f>
        <v>7.984507992288066E-3</v>
      </c>
      <c r="CL12" s="259"/>
      <c r="CM12" s="258">
        <f t="shared" si="63"/>
        <v>9.5477386934673364E-2</v>
      </c>
      <c r="CN12" s="262">
        <f t="shared" si="64"/>
        <v>0.50879538487314879</v>
      </c>
      <c r="CP12" s="260">
        <v>198</v>
      </c>
      <c r="CQ12" s="261">
        <v>21265124.010000009</v>
      </c>
      <c r="CR12" s="260">
        <v>19</v>
      </c>
      <c r="CS12" s="261">
        <v>56597.35</v>
      </c>
      <c r="CT12" s="258">
        <f t="shared" ref="CT12:CT36" si="106">+CS12/$P$37</f>
        <v>1.4532391055538475E-2</v>
      </c>
      <c r="CU12" s="259"/>
      <c r="CV12" s="258">
        <f t="shared" si="65"/>
        <v>9.5959595959595953E-2</v>
      </c>
      <c r="CW12" s="262">
        <f t="shared" si="66"/>
        <v>1.8200734559442813</v>
      </c>
      <c r="CY12" s="260">
        <v>124</v>
      </c>
      <c r="CZ12" s="261">
        <v>11712551.98</v>
      </c>
      <c r="DA12" s="260">
        <v>9</v>
      </c>
      <c r="DB12" s="261">
        <v>23454.83</v>
      </c>
      <c r="DC12" s="258">
        <f t="shared" ref="DC12:DC36" si="107">+DB12/$P$37</f>
        <v>6.0224509045242493E-3</v>
      </c>
      <c r="DD12" s="259"/>
      <c r="DE12" s="258">
        <f t="shared" si="67"/>
        <v>7.2580645161290328E-2</v>
      </c>
      <c r="DF12" s="262">
        <f t="shared" si="68"/>
        <v>0.4144156926075161</v>
      </c>
      <c r="DH12" s="260">
        <v>123</v>
      </c>
      <c r="DI12" s="261">
        <v>11676172.09</v>
      </c>
      <c r="DJ12" s="260">
        <v>12</v>
      </c>
      <c r="DK12" s="261">
        <v>37711.259999999995</v>
      </c>
      <c r="DL12" s="258">
        <f t="shared" ref="DL12:DL36" si="108">+DK12/$P$37</f>
        <v>9.6830466005402328E-3</v>
      </c>
      <c r="DM12" s="259"/>
      <c r="DN12" s="258">
        <f t="shared" si="69"/>
        <v>9.7560975609756101E-2</v>
      </c>
      <c r="DO12" s="262">
        <f t="shared" si="70"/>
        <v>1.6078249128217936</v>
      </c>
      <c r="DQ12" s="260">
        <f t="shared" si="41"/>
        <v>196.75</v>
      </c>
      <c r="DR12" s="260">
        <f t="shared" si="42"/>
        <v>13502230.195833335</v>
      </c>
      <c r="DS12" s="260">
        <f t="shared" si="43"/>
        <v>17.083333333333332</v>
      </c>
      <c r="DT12" s="260">
        <f t="shared" si="44"/>
        <v>477502.42000000004</v>
      </c>
      <c r="DU12" s="258">
        <f t="shared" si="45"/>
        <v>1.1316553236870225E-2</v>
      </c>
      <c r="DV12" s="259"/>
      <c r="DW12" s="258">
        <f t="shared" si="71"/>
        <v>8.6827615417196094E-2</v>
      </c>
      <c r="DX12" s="262">
        <f t="shared" si="46"/>
        <v>3.5364707390883689E-2</v>
      </c>
      <c r="DZ12" s="260">
        <v>202</v>
      </c>
      <c r="EA12" s="261">
        <v>12648160.020000003</v>
      </c>
      <c r="EB12" s="260">
        <v>13</v>
      </c>
      <c r="EC12" s="261">
        <v>34981.86</v>
      </c>
      <c r="ED12" s="258">
        <f t="shared" si="72"/>
        <v>1.1837992068175167E-2</v>
      </c>
      <c r="EE12" s="259"/>
      <c r="EF12" s="258">
        <f t="shared" si="73"/>
        <v>6.4356435643564358E-2</v>
      </c>
      <c r="EG12" s="262">
        <f t="shared" si="74"/>
        <v>2.7657667158452024E-3</v>
      </c>
      <c r="EH12" s="259"/>
      <c r="EI12" s="260">
        <v>193</v>
      </c>
      <c r="EJ12" s="261">
        <v>12466782.680000003</v>
      </c>
      <c r="EK12" s="260">
        <v>10</v>
      </c>
      <c r="EL12" s="261">
        <v>21283.550000000003</v>
      </c>
      <c r="EM12" s="258">
        <f t="shared" ref="EM12:EM36" si="109">+EL12/$P$37</f>
        <v>5.4649355782577444E-3</v>
      </c>
      <c r="EN12" s="259"/>
      <c r="EO12" s="258">
        <f t="shared" si="75"/>
        <v>5.181347150259067E-2</v>
      </c>
      <c r="EP12" s="262">
        <f t="shared" si="76"/>
        <v>1.70722074382065E-3</v>
      </c>
      <c r="EQ12" s="259"/>
      <c r="ER12" s="260"/>
      <c r="ES12" s="261"/>
      <c r="ET12" s="260"/>
      <c r="EU12" s="261"/>
      <c r="EV12" s="258">
        <f t="shared" ref="EV12:EV36" si="110">+EU12/$P$37</f>
        <v>0</v>
      </c>
      <c r="EW12" s="259"/>
      <c r="EX12" s="258" t="e">
        <f t="shared" si="77"/>
        <v>#DIV/0!</v>
      </c>
      <c r="EY12" s="262">
        <f t="shared" si="48"/>
        <v>0</v>
      </c>
      <c r="FA12" s="260"/>
      <c r="FB12" s="261"/>
      <c r="FC12" s="260"/>
      <c r="FD12" s="261"/>
      <c r="FE12" s="258">
        <f t="shared" ref="FE12:FE36" si="111">+FD12/$P$37</f>
        <v>0</v>
      </c>
      <c r="FF12" s="259"/>
      <c r="FG12" s="258" t="e">
        <f t="shared" si="78"/>
        <v>#DIV/0!</v>
      </c>
      <c r="FH12" s="262" t="e">
        <f t="shared" si="79"/>
        <v>#DIV/0!</v>
      </c>
      <c r="FJ12" s="260"/>
      <c r="FK12" s="261"/>
      <c r="FL12" s="260"/>
      <c r="FM12" s="261"/>
      <c r="FN12" s="258">
        <f t="shared" ref="FN12:FN36" si="112">+FM12/$P$37</f>
        <v>0</v>
      </c>
      <c r="FO12" s="259"/>
      <c r="FP12" s="258" t="e">
        <f t="shared" si="80"/>
        <v>#DIV/0!</v>
      </c>
      <c r="FQ12" s="262" t="e">
        <f t="shared" si="81"/>
        <v>#DIV/0!</v>
      </c>
      <c r="FS12" s="260"/>
      <c r="FT12" s="261"/>
      <c r="FU12" s="260"/>
      <c r="FV12" s="261"/>
      <c r="FW12" s="258">
        <f t="shared" ref="FW12:FW36" si="113">+FV12/$P$37</f>
        <v>0</v>
      </c>
      <c r="FX12" s="259"/>
      <c r="FY12" s="258" t="e">
        <f t="shared" si="82"/>
        <v>#DIV/0!</v>
      </c>
      <c r="FZ12" s="262" t="e">
        <f t="shared" si="83"/>
        <v>#DIV/0!</v>
      </c>
      <c r="GB12" s="260"/>
      <c r="GC12" s="261"/>
      <c r="GD12" s="260"/>
      <c r="GE12" s="261"/>
      <c r="GF12" s="258">
        <f t="shared" ref="GF12:GF36" si="114">+GE12/$P$37</f>
        <v>0</v>
      </c>
      <c r="GG12" s="259"/>
      <c r="GH12" s="258" t="e">
        <f t="shared" si="84"/>
        <v>#DIV/0!</v>
      </c>
      <c r="GI12" s="262" t="e">
        <f t="shared" si="85"/>
        <v>#DIV/0!</v>
      </c>
      <c r="GK12" s="260"/>
      <c r="GL12" s="261"/>
      <c r="GM12" s="260"/>
      <c r="GN12" s="261"/>
      <c r="GO12" s="258">
        <f t="shared" ref="GO12:GO36" si="115">+GN12/$P$37</f>
        <v>0</v>
      </c>
      <c r="GP12" s="259"/>
      <c r="GQ12" s="258" t="e">
        <f t="shared" si="86"/>
        <v>#DIV/0!</v>
      </c>
      <c r="GR12" s="262" t="e">
        <f t="shared" si="87"/>
        <v>#DIV/0!</v>
      </c>
      <c r="GT12" s="260"/>
      <c r="GU12" s="261"/>
      <c r="GV12" s="260"/>
      <c r="GW12" s="261"/>
      <c r="GX12" s="258">
        <f t="shared" ref="GX12:GX36" si="116">+GW12/$P$37</f>
        <v>0</v>
      </c>
      <c r="GY12" s="259"/>
      <c r="GZ12" s="258" t="e">
        <f t="shared" si="88"/>
        <v>#DIV/0!</v>
      </c>
      <c r="HA12" s="262" t="e">
        <f t="shared" si="89"/>
        <v>#DIV/0!</v>
      </c>
      <c r="HC12" s="260"/>
      <c r="HD12" s="261"/>
      <c r="HE12" s="260"/>
      <c r="HF12" s="261"/>
      <c r="HG12" s="258">
        <f t="shared" ref="HG12:HG36" si="117">+HF12/$P$37</f>
        <v>0</v>
      </c>
      <c r="HH12" s="259"/>
      <c r="HI12" s="258" t="e">
        <f t="shared" si="90"/>
        <v>#DIV/0!</v>
      </c>
      <c r="HJ12" s="262" t="e">
        <f t="shared" si="91"/>
        <v>#DIV/0!</v>
      </c>
      <c r="HL12" s="260"/>
      <c r="HM12" s="261"/>
      <c r="HN12" s="260"/>
      <c r="HO12" s="261"/>
      <c r="HP12" s="258">
        <f t="shared" ref="HP12:HP36" si="118">+HO12/$P$37</f>
        <v>0</v>
      </c>
      <c r="HQ12" s="259"/>
      <c r="HR12" s="258" t="e">
        <f t="shared" si="92"/>
        <v>#DIV/0!</v>
      </c>
      <c r="HS12" s="262" t="e">
        <f t="shared" si="93"/>
        <v>#DIV/0!</v>
      </c>
      <c r="HU12" s="260"/>
      <c r="HV12" s="261"/>
      <c r="HW12" s="260"/>
      <c r="HX12" s="261"/>
      <c r="HY12" s="258">
        <f t="shared" ref="HY12:HY36" si="119">+HX12/$P$37</f>
        <v>0</v>
      </c>
      <c r="HZ12" s="259"/>
      <c r="IA12" s="258" t="e">
        <f t="shared" si="94"/>
        <v>#DIV/0!</v>
      </c>
      <c r="IB12" s="262" t="e">
        <f t="shared" si="95"/>
        <v>#DIV/0!</v>
      </c>
      <c r="ID12" s="260">
        <f t="shared" si="26"/>
        <v>395</v>
      </c>
      <c r="IE12" s="260">
        <f t="shared" si="27"/>
        <v>25114942.700000007</v>
      </c>
      <c r="IF12" s="260">
        <f t="shared" si="28"/>
        <v>23</v>
      </c>
      <c r="IG12" s="260">
        <f t="shared" si="29"/>
        <v>56265.41</v>
      </c>
      <c r="IH12" s="258">
        <f t="shared" ref="IH12:IH36" si="120">+IG12/$P$37</f>
        <v>1.4447159469837458E-2</v>
      </c>
      <c r="II12" s="259"/>
      <c r="IJ12" s="258">
        <f t="shared" si="96"/>
        <v>5.8227848101265821E-2</v>
      </c>
      <c r="IK12" s="262">
        <f t="shared" si="97"/>
        <v>2.2403160808326266E-3</v>
      </c>
    </row>
    <row r="13" spans="2:245" x14ac:dyDescent="0.25">
      <c r="B13" s="93">
        <v>7</v>
      </c>
      <c r="C13" s="93" t="s">
        <v>9</v>
      </c>
      <c r="D13" s="254">
        <v>6948</v>
      </c>
      <c r="E13" s="255">
        <v>283451727.68000025</v>
      </c>
      <c r="F13" s="254">
        <v>1518</v>
      </c>
      <c r="G13" s="255">
        <v>3122057.0200000005</v>
      </c>
      <c r="H13" s="256">
        <f t="shared" si="0"/>
        <v>7.1016446526334237E-2</v>
      </c>
      <c r="I13" s="257"/>
      <c r="J13" s="256">
        <f t="shared" si="1"/>
        <v>0.21848013816925735</v>
      </c>
      <c r="K13" s="258">
        <f t="shared" si="1"/>
        <v>1.101442226354892E-2</v>
      </c>
      <c r="L13" s="259"/>
      <c r="M13" s="260">
        <v>701</v>
      </c>
      <c r="N13" s="261">
        <v>23585557.969999991</v>
      </c>
      <c r="O13" s="260">
        <v>123</v>
      </c>
      <c r="P13" s="261">
        <v>198401.77</v>
      </c>
      <c r="Q13" s="258">
        <f t="shared" si="2"/>
        <v>5.0943235111732293E-2</v>
      </c>
      <c r="R13" s="259"/>
      <c r="S13" s="258">
        <f t="shared" si="31"/>
        <v>0.17546362339514979</v>
      </c>
      <c r="T13" s="262">
        <f t="shared" si="3"/>
        <v>6.354841334704385E-2</v>
      </c>
      <c r="U13" s="259"/>
      <c r="V13" s="260">
        <v>691</v>
      </c>
      <c r="W13" s="261">
        <v>24186644.519999996</v>
      </c>
      <c r="X13" s="260">
        <v>319</v>
      </c>
      <c r="Y13" s="261">
        <v>394226.20000000007</v>
      </c>
      <c r="Z13" s="258">
        <f t="shared" si="98"/>
        <v>0.10122469166381329</v>
      </c>
      <c r="AA13" s="259"/>
      <c r="AB13" s="258">
        <f t="shared" si="32"/>
        <v>0.46164978292329956</v>
      </c>
      <c r="AC13" s="262">
        <f t="shared" si="33"/>
        <v>1.9870094908931513</v>
      </c>
      <c r="AD13" s="259"/>
      <c r="AE13" s="260">
        <v>1075</v>
      </c>
      <c r="AF13" s="261">
        <v>32861111.119999997</v>
      </c>
      <c r="AG13" s="260">
        <v>540</v>
      </c>
      <c r="AH13" s="261">
        <v>602517.22999999975</v>
      </c>
      <c r="AI13" s="258">
        <f t="shared" si="99"/>
        <v>0.15470717275737847</v>
      </c>
      <c r="AJ13" s="259"/>
      <c r="AK13" s="258">
        <f t="shared" si="54"/>
        <v>0.50232558139534889</v>
      </c>
      <c r="AL13" s="262">
        <f t="shared" si="35"/>
        <v>1.5283541022894969</v>
      </c>
      <c r="AN13" s="260">
        <v>887</v>
      </c>
      <c r="AO13" s="261">
        <v>27048066.460000012</v>
      </c>
      <c r="AP13" s="260">
        <v>120</v>
      </c>
      <c r="AQ13" s="261">
        <v>160262.19999999998</v>
      </c>
      <c r="AR13" s="258">
        <f t="shared" si="100"/>
        <v>4.1150212188749438E-2</v>
      </c>
      <c r="AS13" s="259"/>
      <c r="AT13" s="258">
        <f t="shared" si="55"/>
        <v>0.13528748590755355</v>
      </c>
      <c r="AU13" s="262">
        <f t="shared" si="37"/>
        <v>0.26598774610976694</v>
      </c>
      <c r="AW13" s="260">
        <v>765</v>
      </c>
      <c r="AX13" s="261">
        <v>24294084.689999998</v>
      </c>
      <c r="AY13" s="260">
        <v>105</v>
      </c>
      <c r="AZ13" s="261">
        <v>184484.63000000003</v>
      </c>
      <c r="BA13" s="258">
        <f t="shared" si="101"/>
        <v>4.7369758246566765E-2</v>
      </c>
      <c r="BB13" s="259"/>
      <c r="BC13" s="258">
        <f t="shared" si="56"/>
        <v>0.13725490196078433</v>
      </c>
      <c r="BD13" s="262">
        <f t="shared" si="39"/>
        <v>1.1511425027236619</v>
      </c>
      <c r="BF13" s="260">
        <v>673</v>
      </c>
      <c r="BG13" s="261">
        <v>20533529.02</v>
      </c>
      <c r="BH13" s="260">
        <v>96</v>
      </c>
      <c r="BI13" s="261">
        <v>122328.44</v>
      </c>
      <c r="BJ13" s="258">
        <f t="shared" si="102"/>
        <v>3.1410034697631165E-2</v>
      </c>
      <c r="BK13" s="259"/>
      <c r="BL13" s="258">
        <f t="shared" si="57"/>
        <v>0.1426448736998514</v>
      </c>
      <c r="BM13" s="262">
        <f t="shared" si="58"/>
        <v>0.66308201393254262</v>
      </c>
      <c r="BO13" s="260">
        <v>302</v>
      </c>
      <c r="BP13" s="261">
        <v>11598878.710000005</v>
      </c>
      <c r="BQ13" s="260">
        <v>128</v>
      </c>
      <c r="BR13" s="261">
        <v>404992.71</v>
      </c>
      <c r="BS13" s="258">
        <f t="shared" si="103"/>
        <v>0.10398918741535226</v>
      </c>
      <c r="BT13" s="259"/>
      <c r="BU13" s="258">
        <f t="shared" si="59"/>
        <v>0.42384105960264901</v>
      </c>
      <c r="BV13" s="262">
        <f t="shared" si="60"/>
        <v>3.3106995396982093</v>
      </c>
      <c r="BX13" s="260">
        <v>355</v>
      </c>
      <c r="BY13" s="261">
        <v>15600833.750000004</v>
      </c>
      <c r="BZ13" s="260">
        <v>122</v>
      </c>
      <c r="CA13" s="261">
        <v>186503.64</v>
      </c>
      <c r="CB13" s="258">
        <f t="shared" si="104"/>
        <v>4.7888175502234079E-2</v>
      </c>
      <c r="CC13" s="259"/>
      <c r="CD13" s="258">
        <f t="shared" si="61"/>
        <v>0.3436619718309859</v>
      </c>
      <c r="CE13" s="262">
        <f t="shared" si="62"/>
        <v>0.46051110401468709</v>
      </c>
      <c r="CG13" s="260">
        <v>439</v>
      </c>
      <c r="CH13" s="261">
        <v>18652559.450000003</v>
      </c>
      <c r="CI13" s="260">
        <v>187</v>
      </c>
      <c r="CJ13" s="261">
        <v>425992.14</v>
      </c>
      <c r="CK13" s="258">
        <f t="shared" si="105"/>
        <v>0.10938117005594244</v>
      </c>
      <c r="CL13" s="259"/>
      <c r="CM13" s="258">
        <f t="shared" si="63"/>
        <v>0.42596810933940776</v>
      </c>
      <c r="CN13" s="262">
        <f t="shared" si="64"/>
        <v>2.2840955811908015</v>
      </c>
      <c r="CP13" s="260">
        <v>452</v>
      </c>
      <c r="CQ13" s="261">
        <v>19934866.070000011</v>
      </c>
      <c r="CR13" s="260">
        <v>131</v>
      </c>
      <c r="CS13" s="261">
        <v>198266.17000000004</v>
      </c>
      <c r="CT13" s="258">
        <f t="shared" si="106"/>
        <v>5.0908417364485641E-2</v>
      </c>
      <c r="CU13" s="259"/>
      <c r="CV13" s="258">
        <f t="shared" si="65"/>
        <v>0.28982300884955753</v>
      </c>
      <c r="CW13" s="262">
        <f t="shared" si="66"/>
        <v>0.46542213196703591</v>
      </c>
      <c r="CY13" s="260">
        <v>396</v>
      </c>
      <c r="CZ13" s="261">
        <v>18113850.570000011</v>
      </c>
      <c r="DA13" s="260">
        <v>98</v>
      </c>
      <c r="DB13" s="261">
        <v>138244.76999999999</v>
      </c>
      <c r="DC13" s="258">
        <f t="shared" si="107"/>
        <v>3.5496839675761734E-2</v>
      </c>
      <c r="DD13" s="259"/>
      <c r="DE13" s="258">
        <f t="shared" si="67"/>
        <v>0.24747474747474749</v>
      </c>
      <c r="DF13" s="262">
        <f t="shared" si="68"/>
        <v>0.69726857587454261</v>
      </c>
      <c r="DH13" s="260">
        <v>358</v>
      </c>
      <c r="DI13" s="261">
        <v>16765375.400000006</v>
      </c>
      <c r="DJ13" s="260">
        <v>103</v>
      </c>
      <c r="DK13" s="261">
        <v>151311.31999999989</v>
      </c>
      <c r="DL13" s="258">
        <f t="shared" si="108"/>
        <v>3.8851912207368687E-2</v>
      </c>
      <c r="DM13" s="259"/>
      <c r="DN13" s="258">
        <f t="shared" si="69"/>
        <v>0.28770949720670391</v>
      </c>
      <c r="DO13" s="262">
        <f t="shared" si="70"/>
        <v>1.0945174996493532</v>
      </c>
      <c r="DQ13" s="260">
        <f t="shared" si="41"/>
        <v>591.16666666666663</v>
      </c>
      <c r="DR13" s="260">
        <f t="shared" si="42"/>
        <v>21097946.477500003</v>
      </c>
      <c r="DS13" s="260">
        <f t="shared" si="43"/>
        <v>172.66666666666666</v>
      </c>
      <c r="DT13" s="260">
        <f t="shared" si="44"/>
        <v>3167531.2199999997</v>
      </c>
      <c r="DU13" s="258">
        <f t="shared" si="45"/>
        <v>7.5068804217952409E-2</v>
      </c>
      <c r="DV13" s="259"/>
      <c r="DW13" s="258">
        <f t="shared" si="71"/>
        <v>0.29207781223569212</v>
      </c>
      <c r="DX13" s="262">
        <f t="shared" si="46"/>
        <v>0.15013457463161295</v>
      </c>
      <c r="DZ13" s="260">
        <v>269</v>
      </c>
      <c r="EA13" s="261">
        <v>17656116.409999993</v>
      </c>
      <c r="EB13" s="260">
        <v>137</v>
      </c>
      <c r="EC13" s="261">
        <v>224412.36000000004</v>
      </c>
      <c r="ED13" s="258">
        <f t="shared" si="72"/>
        <v>7.5941980720306765E-2</v>
      </c>
      <c r="EE13" s="259"/>
      <c r="EF13" s="258">
        <f t="shared" si="73"/>
        <v>0.50929368029739774</v>
      </c>
      <c r="EG13" s="262">
        <f t="shared" si="74"/>
        <v>1.2710176733593485E-2</v>
      </c>
      <c r="EH13" s="259"/>
      <c r="EI13" s="260">
        <v>349</v>
      </c>
      <c r="EJ13" s="261">
        <v>19169343.019999988</v>
      </c>
      <c r="EK13" s="260">
        <v>106</v>
      </c>
      <c r="EL13" s="261">
        <v>178232.53000000003</v>
      </c>
      <c r="EM13" s="258">
        <f t="shared" si="109"/>
        <v>4.5764418736530831E-2</v>
      </c>
      <c r="EN13" s="259"/>
      <c r="EO13" s="258">
        <f t="shared" si="75"/>
        <v>0.30372492836676218</v>
      </c>
      <c r="EP13" s="262">
        <f t="shared" si="76"/>
        <v>9.2977902171213871E-3</v>
      </c>
      <c r="EQ13" s="259"/>
      <c r="ER13" s="260"/>
      <c r="ES13" s="261"/>
      <c r="ET13" s="260"/>
      <c r="EU13" s="261"/>
      <c r="EV13" s="258">
        <f t="shared" si="110"/>
        <v>0</v>
      </c>
      <c r="EW13" s="259"/>
      <c r="EX13" s="258" t="e">
        <f t="shared" si="77"/>
        <v>#DIV/0!</v>
      </c>
      <c r="EY13" s="262">
        <f t="shared" si="48"/>
        <v>0</v>
      </c>
      <c r="FA13" s="260"/>
      <c r="FB13" s="261"/>
      <c r="FC13" s="260"/>
      <c r="FD13" s="261"/>
      <c r="FE13" s="258">
        <f t="shared" si="111"/>
        <v>0</v>
      </c>
      <c r="FF13" s="259"/>
      <c r="FG13" s="258" t="e">
        <f t="shared" si="78"/>
        <v>#DIV/0!</v>
      </c>
      <c r="FH13" s="262" t="e">
        <f t="shared" si="79"/>
        <v>#DIV/0!</v>
      </c>
      <c r="FJ13" s="260"/>
      <c r="FK13" s="261"/>
      <c r="FL13" s="260"/>
      <c r="FM13" s="261"/>
      <c r="FN13" s="258">
        <f t="shared" si="112"/>
        <v>0</v>
      </c>
      <c r="FO13" s="259"/>
      <c r="FP13" s="258" t="e">
        <f t="shared" si="80"/>
        <v>#DIV/0!</v>
      </c>
      <c r="FQ13" s="262" t="e">
        <f t="shared" si="81"/>
        <v>#DIV/0!</v>
      </c>
      <c r="FS13" s="260"/>
      <c r="FT13" s="261"/>
      <c r="FU13" s="260"/>
      <c r="FV13" s="261"/>
      <c r="FW13" s="258">
        <f t="shared" si="113"/>
        <v>0</v>
      </c>
      <c r="FX13" s="259"/>
      <c r="FY13" s="258" t="e">
        <f t="shared" si="82"/>
        <v>#DIV/0!</v>
      </c>
      <c r="FZ13" s="262" t="e">
        <f t="shared" si="83"/>
        <v>#DIV/0!</v>
      </c>
      <c r="GB13" s="260"/>
      <c r="GC13" s="261"/>
      <c r="GD13" s="260"/>
      <c r="GE13" s="261"/>
      <c r="GF13" s="258">
        <f t="shared" si="114"/>
        <v>0</v>
      </c>
      <c r="GG13" s="259"/>
      <c r="GH13" s="258" t="e">
        <f t="shared" si="84"/>
        <v>#DIV/0!</v>
      </c>
      <c r="GI13" s="262" t="e">
        <f t="shared" si="85"/>
        <v>#DIV/0!</v>
      </c>
      <c r="GK13" s="260"/>
      <c r="GL13" s="261"/>
      <c r="GM13" s="260"/>
      <c r="GN13" s="261"/>
      <c r="GO13" s="258">
        <f t="shared" si="115"/>
        <v>0</v>
      </c>
      <c r="GP13" s="259"/>
      <c r="GQ13" s="258" t="e">
        <f t="shared" si="86"/>
        <v>#DIV/0!</v>
      </c>
      <c r="GR13" s="262" t="e">
        <f t="shared" si="87"/>
        <v>#DIV/0!</v>
      </c>
      <c r="GT13" s="260"/>
      <c r="GU13" s="261"/>
      <c r="GV13" s="260"/>
      <c r="GW13" s="261"/>
      <c r="GX13" s="258">
        <f t="shared" si="116"/>
        <v>0</v>
      </c>
      <c r="GY13" s="259"/>
      <c r="GZ13" s="258" t="e">
        <f t="shared" si="88"/>
        <v>#DIV/0!</v>
      </c>
      <c r="HA13" s="262" t="e">
        <f t="shared" si="89"/>
        <v>#DIV/0!</v>
      </c>
      <c r="HC13" s="260"/>
      <c r="HD13" s="261"/>
      <c r="HE13" s="260"/>
      <c r="HF13" s="261"/>
      <c r="HG13" s="258">
        <f t="shared" si="117"/>
        <v>0</v>
      </c>
      <c r="HH13" s="259"/>
      <c r="HI13" s="258" t="e">
        <f t="shared" si="90"/>
        <v>#DIV/0!</v>
      </c>
      <c r="HJ13" s="262" t="e">
        <f t="shared" si="91"/>
        <v>#DIV/0!</v>
      </c>
      <c r="HL13" s="260"/>
      <c r="HM13" s="261"/>
      <c r="HN13" s="260"/>
      <c r="HO13" s="261"/>
      <c r="HP13" s="258">
        <f t="shared" si="118"/>
        <v>0</v>
      </c>
      <c r="HQ13" s="259"/>
      <c r="HR13" s="258" t="e">
        <f t="shared" si="92"/>
        <v>#DIV/0!</v>
      </c>
      <c r="HS13" s="262" t="e">
        <f t="shared" si="93"/>
        <v>#DIV/0!</v>
      </c>
      <c r="HU13" s="260"/>
      <c r="HV13" s="261"/>
      <c r="HW13" s="260"/>
      <c r="HX13" s="261"/>
      <c r="HY13" s="258">
        <f t="shared" si="119"/>
        <v>0</v>
      </c>
      <c r="HZ13" s="259"/>
      <c r="IA13" s="258" t="e">
        <f t="shared" si="94"/>
        <v>#DIV/0!</v>
      </c>
      <c r="IB13" s="262" t="e">
        <f t="shared" si="95"/>
        <v>#DIV/0!</v>
      </c>
      <c r="ID13" s="260">
        <f t="shared" si="26"/>
        <v>618</v>
      </c>
      <c r="IE13" s="260">
        <f t="shared" si="27"/>
        <v>36825459.429999977</v>
      </c>
      <c r="IF13" s="260">
        <f t="shared" si="28"/>
        <v>243</v>
      </c>
      <c r="IG13" s="260">
        <f t="shared" si="29"/>
        <v>402644.89000000007</v>
      </c>
      <c r="IH13" s="258">
        <f t="shared" si="120"/>
        <v>0.10338634225797275</v>
      </c>
      <c r="II13" s="259"/>
      <c r="IJ13" s="258">
        <f t="shared" si="96"/>
        <v>0.39320388349514562</v>
      </c>
      <c r="IK13" s="262">
        <f t="shared" si="97"/>
        <v>1.0933872821474813E-2</v>
      </c>
    </row>
    <row r="14" spans="2:245" x14ac:dyDescent="0.25">
      <c r="B14" s="93">
        <v>8</v>
      </c>
      <c r="C14" s="93" t="s">
        <v>22</v>
      </c>
      <c r="D14" s="254">
        <v>2261</v>
      </c>
      <c r="E14" s="255">
        <v>145782973.56999999</v>
      </c>
      <c r="F14" s="254">
        <v>780</v>
      </c>
      <c r="G14" s="255">
        <v>1789504.8099999998</v>
      </c>
      <c r="H14" s="256">
        <f t="shared" si="0"/>
        <v>4.0705301611686409E-2</v>
      </c>
      <c r="I14" s="257"/>
      <c r="J14" s="256">
        <f t="shared" si="1"/>
        <v>0.34498009730207874</v>
      </c>
      <c r="K14" s="258">
        <f t="shared" si="1"/>
        <v>1.2275129023491491E-2</v>
      </c>
      <c r="L14" s="259"/>
      <c r="M14" s="260">
        <v>242</v>
      </c>
      <c r="N14" s="261">
        <v>9488646.4799999986</v>
      </c>
      <c r="O14" s="260">
        <v>134</v>
      </c>
      <c r="P14" s="261">
        <v>225301.39</v>
      </c>
      <c r="Q14" s="258">
        <f t="shared" si="2"/>
        <v>5.7850198018747974E-2</v>
      </c>
      <c r="R14" s="259"/>
      <c r="S14" s="258">
        <f t="shared" si="31"/>
        <v>0.55371900826446285</v>
      </c>
      <c r="T14" s="262">
        <f t="shared" si="3"/>
        <v>0.12590152803221583</v>
      </c>
      <c r="U14" s="259"/>
      <c r="V14" s="260">
        <v>303</v>
      </c>
      <c r="W14" s="261">
        <v>13473059.189999996</v>
      </c>
      <c r="X14" s="260">
        <v>147</v>
      </c>
      <c r="Y14" s="261">
        <v>192629.07</v>
      </c>
      <c r="Z14" s="258">
        <f t="shared" si="98"/>
        <v>4.9460990203687889E-2</v>
      </c>
      <c r="AA14" s="259"/>
      <c r="AB14" s="258">
        <f t="shared" si="32"/>
        <v>0.48514851485148514</v>
      </c>
      <c r="AC14" s="262">
        <f t="shared" si="33"/>
        <v>0.85498393951320051</v>
      </c>
      <c r="AD14" s="259"/>
      <c r="AE14" s="260">
        <v>277</v>
      </c>
      <c r="AF14" s="261">
        <v>10337800.050000001</v>
      </c>
      <c r="AG14" s="260">
        <v>88</v>
      </c>
      <c r="AH14" s="261">
        <v>161579.55000000002</v>
      </c>
      <c r="AI14" s="258">
        <f t="shared" si="99"/>
        <v>4.14884655761786E-2</v>
      </c>
      <c r="AJ14" s="259"/>
      <c r="AK14" s="258">
        <f t="shared" si="54"/>
        <v>0.3176895306859206</v>
      </c>
      <c r="AL14" s="262">
        <f t="shared" si="35"/>
        <v>0.83881186780375372</v>
      </c>
      <c r="AN14" s="260">
        <v>244</v>
      </c>
      <c r="AO14" s="261">
        <v>15688799.420000006</v>
      </c>
      <c r="AP14" s="260">
        <v>92</v>
      </c>
      <c r="AQ14" s="261">
        <v>178968.21000000002</v>
      </c>
      <c r="AR14" s="258">
        <f t="shared" si="100"/>
        <v>4.5953317853746366E-2</v>
      </c>
      <c r="AS14" s="259"/>
      <c r="AT14" s="258">
        <f t="shared" si="55"/>
        <v>0.37704918032786883</v>
      </c>
      <c r="AU14" s="262">
        <f t="shared" si="37"/>
        <v>1.1076167126347363</v>
      </c>
      <c r="AW14" s="260">
        <v>162</v>
      </c>
      <c r="AX14" s="261">
        <v>10804615.980000002</v>
      </c>
      <c r="AY14" s="260">
        <v>85</v>
      </c>
      <c r="AZ14" s="261">
        <v>198884.55999999997</v>
      </c>
      <c r="BA14" s="258">
        <f t="shared" si="101"/>
        <v>5.1067200157404978E-2</v>
      </c>
      <c r="BB14" s="259"/>
      <c r="BC14" s="258">
        <f t="shared" si="56"/>
        <v>0.52469135802469136</v>
      </c>
      <c r="BD14" s="262">
        <f t="shared" si="39"/>
        <v>1.1112842889807075</v>
      </c>
      <c r="BF14" s="260">
        <v>368</v>
      </c>
      <c r="BG14" s="261">
        <v>16946842.700000007</v>
      </c>
      <c r="BH14" s="260">
        <v>86</v>
      </c>
      <c r="BI14" s="261">
        <v>222975.70999999996</v>
      </c>
      <c r="BJ14" s="258">
        <f t="shared" si="102"/>
        <v>5.7253037705941007E-2</v>
      </c>
      <c r="BK14" s="259"/>
      <c r="BL14" s="258">
        <f t="shared" si="57"/>
        <v>0.23369565217391305</v>
      </c>
      <c r="BM14" s="262">
        <f t="shared" si="58"/>
        <v>1.1211313236180827</v>
      </c>
      <c r="BO14" s="260">
        <v>145</v>
      </c>
      <c r="BP14" s="261">
        <v>9455889.3000000007</v>
      </c>
      <c r="BQ14" s="260">
        <v>97</v>
      </c>
      <c r="BR14" s="261">
        <v>178316.44</v>
      </c>
      <c r="BS14" s="258">
        <f t="shared" si="103"/>
        <v>4.5785964143400054E-2</v>
      </c>
      <c r="BT14" s="259"/>
      <c r="BU14" s="258">
        <f t="shared" si="59"/>
        <v>0.66896551724137931</v>
      </c>
      <c r="BV14" s="262">
        <f t="shared" si="60"/>
        <v>0.79971239916670755</v>
      </c>
      <c r="BX14" s="260">
        <v>154</v>
      </c>
      <c r="BY14" s="261">
        <v>10718359.560000002</v>
      </c>
      <c r="BZ14" s="260">
        <v>89</v>
      </c>
      <c r="CA14" s="261">
        <v>180065.69</v>
      </c>
      <c r="CB14" s="258">
        <f t="shared" si="104"/>
        <v>4.6235115650562507E-2</v>
      </c>
      <c r="CC14" s="259"/>
      <c r="CD14" s="258">
        <f t="shared" si="61"/>
        <v>0.57792207792207795</v>
      </c>
      <c r="CE14" s="262">
        <f t="shared" si="62"/>
        <v>1.0098098077776789</v>
      </c>
      <c r="CG14" s="260">
        <v>249</v>
      </c>
      <c r="CH14" s="261">
        <v>19379940.280000001</v>
      </c>
      <c r="CI14" s="260">
        <v>92</v>
      </c>
      <c r="CJ14" s="261">
        <v>388848.20000000007</v>
      </c>
      <c r="CK14" s="258">
        <f t="shared" si="105"/>
        <v>9.9843793104133619E-2</v>
      </c>
      <c r="CL14" s="259"/>
      <c r="CM14" s="258">
        <f t="shared" si="63"/>
        <v>0.36947791164658633</v>
      </c>
      <c r="CN14" s="262">
        <f t="shared" si="64"/>
        <v>2.1594796876628748</v>
      </c>
      <c r="CP14" s="260">
        <v>298</v>
      </c>
      <c r="CQ14" s="261">
        <v>21533094.160000004</v>
      </c>
      <c r="CR14" s="260">
        <v>109</v>
      </c>
      <c r="CS14" s="261">
        <v>183507.75</v>
      </c>
      <c r="CT14" s="258">
        <f t="shared" si="106"/>
        <v>4.7118926676284145E-2</v>
      </c>
      <c r="CU14" s="259"/>
      <c r="CV14" s="258">
        <f t="shared" si="65"/>
        <v>0.36577181208053694</v>
      </c>
      <c r="CW14" s="262">
        <f t="shared" si="66"/>
        <v>0.47192644841868875</v>
      </c>
      <c r="CY14" s="260">
        <v>207</v>
      </c>
      <c r="CZ14" s="261">
        <v>12847549.949999999</v>
      </c>
      <c r="DA14" s="260">
        <v>113</v>
      </c>
      <c r="DB14" s="261">
        <v>166201.81999999995</v>
      </c>
      <c r="DC14" s="258">
        <f t="shared" si="107"/>
        <v>4.2675316819289502E-2</v>
      </c>
      <c r="DD14" s="259"/>
      <c r="DE14" s="258">
        <f t="shared" si="67"/>
        <v>0.54589371980676327</v>
      </c>
      <c r="DF14" s="262">
        <f t="shared" si="68"/>
        <v>0.9056937377304225</v>
      </c>
      <c r="DH14" s="260">
        <v>176</v>
      </c>
      <c r="DI14" s="261">
        <v>10991464.829999998</v>
      </c>
      <c r="DJ14" s="260">
        <v>75</v>
      </c>
      <c r="DK14" s="261">
        <v>286454.94000000006</v>
      </c>
      <c r="DL14" s="258">
        <f t="shared" si="108"/>
        <v>7.3552475652496299E-2</v>
      </c>
      <c r="DM14" s="259"/>
      <c r="DN14" s="258">
        <f t="shared" si="69"/>
        <v>0.42613636363636365</v>
      </c>
      <c r="DO14" s="262">
        <f t="shared" si="70"/>
        <v>1.723536721800039</v>
      </c>
      <c r="DQ14" s="260">
        <f t="shared" si="41"/>
        <v>235.41666666666666</v>
      </c>
      <c r="DR14" s="260">
        <f t="shared" si="42"/>
        <v>13472171.824999997</v>
      </c>
      <c r="DS14" s="260">
        <f t="shared" si="43"/>
        <v>100.58333333333333</v>
      </c>
      <c r="DT14" s="260">
        <f t="shared" si="44"/>
        <v>2563733.3299999996</v>
      </c>
      <c r="DU14" s="258">
        <f t="shared" si="45"/>
        <v>6.0759115553976818E-2</v>
      </c>
      <c r="DV14" s="259"/>
      <c r="DW14" s="258">
        <f t="shared" si="71"/>
        <v>0.42725663716814161</v>
      </c>
      <c r="DX14" s="262">
        <f t="shared" si="46"/>
        <v>0.1902984435844664</v>
      </c>
      <c r="DZ14" s="260">
        <v>352</v>
      </c>
      <c r="EA14" s="261">
        <v>21397601.500000011</v>
      </c>
      <c r="EB14" s="260">
        <v>121</v>
      </c>
      <c r="EC14" s="261">
        <v>237245.30000000002</v>
      </c>
      <c r="ED14" s="258">
        <f t="shared" si="72"/>
        <v>8.0284695542542278E-2</v>
      </c>
      <c r="EE14" s="259"/>
      <c r="EF14" s="258">
        <f t="shared" si="73"/>
        <v>0.34375</v>
      </c>
      <c r="EG14" s="262">
        <f t="shared" si="74"/>
        <v>1.1087471649567821E-2</v>
      </c>
      <c r="EH14" s="259"/>
      <c r="EI14" s="260">
        <v>329</v>
      </c>
      <c r="EJ14" s="261">
        <v>21393284.510000005</v>
      </c>
      <c r="EK14" s="260">
        <v>96</v>
      </c>
      <c r="EL14" s="261">
        <v>214182.28000000006</v>
      </c>
      <c r="EM14" s="258">
        <f t="shared" si="109"/>
        <v>5.4995165853645764E-2</v>
      </c>
      <c r="EN14" s="259"/>
      <c r="EO14" s="258">
        <f t="shared" si="75"/>
        <v>0.2917933130699088</v>
      </c>
      <c r="EP14" s="262">
        <f t="shared" si="76"/>
        <v>1.0011659495290842E-2</v>
      </c>
      <c r="EQ14" s="259"/>
      <c r="ER14" s="260"/>
      <c r="ES14" s="261"/>
      <c r="ET14" s="260"/>
      <c r="EU14" s="261"/>
      <c r="EV14" s="258">
        <f t="shared" si="110"/>
        <v>0</v>
      </c>
      <c r="EW14" s="259"/>
      <c r="EX14" s="258" t="e">
        <f t="shared" si="77"/>
        <v>#DIV/0!</v>
      </c>
      <c r="EY14" s="262">
        <f t="shared" si="48"/>
        <v>0</v>
      </c>
      <c r="FA14" s="260"/>
      <c r="FB14" s="261"/>
      <c r="FC14" s="260"/>
      <c r="FD14" s="261"/>
      <c r="FE14" s="258">
        <f t="shared" si="111"/>
        <v>0</v>
      </c>
      <c r="FF14" s="259"/>
      <c r="FG14" s="258" t="e">
        <f t="shared" si="78"/>
        <v>#DIV/0!</v>
      </c>
      <c r="FH14" s="262" t="e">
        <f t="shared" si="79"/>
        <v>#DIV/0!</v>
      </c>
      <c r="FJ14" s="260"/>
      <c r="FK14" s="261"/>
      <c r="FL14" s="260"/>
      <c r="FM14" s="261"/>
      <c r="FN14" s="258">
        <f t="shared" si="112"/>
        <v>0</v>
      </c>
      <c r="FO14" s="259"/>
      <c r="FP14" s="258" t="e">
        <f t="shared" si="80"/>
        <v>#DIV/0!</v>
      </c>
      <c r="FQ14" s="262" t="e">
        <f t="shared" si="81"/>
        <v>#DIV/0!</v>
      </c>
      <c r="FS14" s="260"/>
      <c r="FT14" s="261"/>
      <c r="FU14" s="260"/>
      <c r="FV14" s="261"/>
      <c r="FW14" s="258">
        <f t="shared" si="113"/>
        <v>0</v>
      </c>
      <c r="FX14" s="259"/>
      <c r="FY14" s="258" t="e">
        <f t="shared" si="82"/>
        <v>#DIV/0!</v>
      </c>
      <c r="FZ14" s="262" t="e">
        <f t="shared" si="83"/>
        <v>#DIV/0!</v>
      </c>
      <c r="GB14" s="260"/>
      <c r="GC14" s="261"/>
      <c r="GD14" s="260"/>
      <c r="GE14" s="261"/>
      <c r="GF14" s="258">
        <f t="shared" si="114"/>
        <v>0</v>
      </c>
      <c r="GG14" s="259"/>
      <c r="GH14" s="258" t="e">
        <f t="shared" si="84"/>
        <v>#DIV/0!</v>
      </c>
      <c r="GI14" s="262" t="e">
        <f t="shared" si="85"/>
        <v>#DIV/0!</v>
      </c>
      <c r="GK14" s="260"/>
      <c r="GL14" s="261"/>
      <c r="GM14" s="260"/>
      <c r="GN14" s="261"/>
      <c r="GO14" s="258">
        <f t="shared" si="115"/>
        <v>0</v>
      </c>
      <c r="GP14" s="259"/>
      <c r="GQ14" s="258" t="e">
        <f t="shared" si="86"/>
        <v>#DIV/0!</v>
      </c>
      <c r="GR14" s="262" t="e">
        <f t="shared" si="87"/>
        <v>#DIV/0!</v>
      </c>
      <c r="GT14" s="260"/>
      <c r="GU14" s="261"/>
      <c r="GV14" s="260"/>
      <c r="GW14" s="261"/>
      <c r="GX14" s="258">
        <f t="shared" si="116"/>
        <v>0</v>
      </c>
      <c r="GY14" s="259"/>
      <c r="GZ14" s="258" t="e">
        <f t="shared" si="88"/>
        <v>#DIV/0!</v>
      </c>
      <c r="HA14" s="262" t="e">
        <f t="shared" si="89"/>
        <v>#DIV/0!</v>
      </c>
      <c r="HC14" s="260"/>
      <c r="HD14" s="261"/>
      <c r="HE14" s="260"/>
      <c r="HF14" s="261"/>
      <c r="HG14" s="258">
        <f t="shared" si="117"/>
        <v>0</v>
      </c>
      <c r="HH14" s="259"/>
      <c r="HI14" s="258" t="e">
        <f t="shared" si="90"/>
        <v>#DIV/0!</v>
      </c>
      <c r="HJ14" s="262" t="e">
        <f t="shared" si="91"/>
        <v>#DIV/0!</v>
      </c>
      <c r="HL14" s="260"/>
      <c r="HM14" s="261"/>
      <c r="HN14" s="260"/>
      <c r="HO14" s="261"/>
      <c r="HP14" s="258">
        <f t="shared" si="118"/>
        <v>0</v>
      </c>
      <c r="HQ14" s="259"/>
      <c r="HR14" s="258" t="e">
        <f t="shared" si="92"/>
        <v>#DIV/0!</v>
      </c>
      <c r="HS14" s="262" t="e">
        <f t="shared" si="93"/>
        <v>#DIV/0!</v>
      </c>
      <c r="HU14" s="260"/>
      <c r="HV14" s="261"/>
      <c r="HW14" s="260"/>
      <c r="HX14" s="261"/>
      <c r="HY14" s="258">
        <f t="shared" si="119"/>
        <v>0</v>
      </c>
      <c r="HZ14" s="259"/>
      <c r="IA14" s="258" t="e">
        <f t="shared" si="94"/>
        <v>#DIV/0!</v>
      </c>
      <c r="IB14" s="262" t="e">
        <f t="shared" si="95"/>
        <v>#DIV/0!</v>
      </c>
      <c r="ID14" s="260">
        <f t="shared" si="26"/>
        <v>681</v>
      </c>
      <c r="IE14" s="260">
        <f t="shared" si="27"/>
        <v>42790886.01000002</v>
      </c>
      <c r="IF14" s="260">
        <f t="shared" si="28"/>
        <v>217</v>
      </c>
      <c r="IG14" s="260">
        <f t="shared" si="29"/>
        <v>451427.58000000007</v>
      </c>
      <c r="IH14" s="258">
        <f t="shared" si="120"/>
        <v>0.11591217832310842</v>
      </c>
      <c r="II14" s="259"/>
      <c r="IJ14" s="258">
        <f t="shared" si="96"/>
        <v>0.3186490455212922</v>
      </c>
      <c r="IK14" s="262">
        <f t="shared" si="97"/>
        <v>1.0549619839479454E-2</v>
      </c>
    </row>
    <row r="15" spans="2:245" x14ac:dyDescent="0.25">
      <c r="B15" s="93">
        <v>9</v>
      </c>
      <c r="C15" s="93" t="s">
        <v>25</v>
      </c>
      <c r="D15" s="254">
        <v>2814</v>
      </c>
      <c r="E15" s="255">
        <v>179514869.48999995</v>
      </c>
      <c r="F15" s="254">
        <v>556</v>
      </c>
      <c r="G15" s="255">
        <v>921789.69</v>
      </c>
      <c r="H15" s="256">
        <f t="shared" si="0"/>
        <v>2.0967659401816819E-2</v>
      </c>
      <c r="I15" s="257"/>
      <c r="J15" s="256">
        <f t="shared" si="1"/>
        <v>0.19758351101634683</v>
      </c>
      <c r="K15" s="258">
        <f t="shared" si="1"/>
        <v>5.1348932409821862E-3</v>
      </c>
      <c r="L15" s="259"/>
      <c r="M15" s="260">
        <v>381</v>
      </c>
      <c r="N15" s="261">
        <v>17208725.959999993</v>
      </c>
      <c r="O15" s="260">
        <v>106</v>
      </c>
      <c r="P15" s="261">
        <v>108046.97000000002</v>
      </c>
      <c r="Q15" s="258">
        <f t="shared" si="2"/>
        <v>2.7743009529704734E-2</v>
      </c>
      <c r="R15" s="259"/>
      <c r="S15" s="258">
        <f t="shared" si="31"/>
        <v>0.27821522309711288</v>
      </c>
      <c r="T15" s="262">
        <f t="shared" si="3"/>
        <v>0.11721433985663261</v>
      </c>
      <c r="U15" s="259"/>
      <c r="V15" s="260">
        <v>419</v>
      </c>
      <c r="W15" s="261">
        <v>19302681.899999995</v>
      </c>
      <c r="X15" s="260">
        <v>125</v>
      </c>
      <c r="Y15" s="261">
        <v>209760.84999999998</v>
      </c>
      <c r="Z15" s="258">
        <f t="shared" si="98"/>
        <v>5.3859883905203111E-2</v>
      </c>
      <c r="AA15" s="259"/>
      <c r="AB15" s="258">
        <f t="shared" si="32"/>
        <v>0.29832935560859186</v>
      </c>
      <c r="AC15" s="262">
        <f t="shared" si="33"/>
        <v>1.9413857695407835</v>
      </c>
      <c r="AD15" s="259"/>
      <c r="AE15" s="260">
        <v>392</v>
      </c>
      <c r="AF15" s="261">
        <v>16940677.160000004</v>
      </c>
      <c r="AG15" s="260">
        <v>76</v>
      </c>
      <c r="AH15" s="261">
        <v>106529.13999999998</v>
      </c>
      <c r="AI15" s="258">
        <f t="shared" si="99"/>
        <v>2.7353279284104394E-2</v>
      </c>
      <c r="AJ15" s="259"/>
      <c r="AK15" s="258">
        <f t="shared" si="54"/>
        <v>0.19387755102040816</v>
      </c>
      <c r="AL15" s="262">
        <f t="shared" si="35"/>
        <v>0.50785997482370993</v>
      </c>
      <c r="AN15" s="260">
        <v>306</v>
      </c>
      <c r="AO15" s="261">
        <v>19756925.27</v>
      </c>
      <c r="AP15" s="260">
        <v>67</v>
      </c>
      <c r="AQ15" s="261">
        <v>351172.36</v>
      </c>
      <c r="AR15" s="258">
        <f t="shared" si="100"/>
        <v>9.0169841227837291E-2</v>
      </c>
      <c r="AS15" s="259"/>
      <c r="AT15" s="258">
        <f t="shared" si="55"/>
        <v>0.21895424836601307</v>
      </c>
      <c r="AU15" s="262">
        <f t="shared" si="37"/>
        <v>3.2964910821583655</v>
      </c>
      <c r="AW15" s="260">
        <v>300</v>
      </c>
      <c r="AX15" s="261">
        <v>18353571.919999998</v>
      </c>
      <c r="AY15" s="260">
        <v>74</v>
      </c>
      <c r="AZ15" s="261">
        <v>161411.20000000001</v>
      </c>
      <c r="BA15" s="258">
        <f t="shared" si="101"/>
        <v>4.1445238675374946E-2</v>
      </c>
      <c r="BB15" s="259"/>
      <c r="BC15" s="258">
        <f t="shared" si="56"/>
        <v>0.24666666666666667</v>
      </c>
      <c r="BD15" s="262">
        <f t="shared" si="39"/>
        <v>0.45963526286636003</v>
      </c>
      <c r="BF15" s="260">
        <v>271</v>
      </c>
      <c r="BG15" s="261">
        <v>15881920.219999999</v>
      </c>
      <c r="BH15" s="260">
        <v>44</v>
      </c>
      <c r="BI15" s="261">
        <v>43192.979999999996</v>
      </c>
      <c r="BJ15" s="258">
        <f t="shared" si="102"/>
        <v>1.1090577142110931E-2</v>
      </c>
      <c r="BK15" s="259"/>
      <c r="BL15" s="258">
        <f t="shared" si="57"/>
        <v>0.16236162361623616</v>
      </c>
      <c r="BM15" s="262">
        <f t="shared" si="58"/>
        <v>0.26759592890703987</v>
      </c>
      <c r="BO15" s="260">
        <v>191</v>
      </c>
      <c r="BP15" s="261">
        <v>10261098.079999998</v>
      </c>
      <c r="BQ15" s="260">
        <v>53</v>
      </c>
      <c r="BR15" s="261">
        <v>66532.569999999992</v>
      </c>
      <c r="BS15" s="258">
        <f t="shared" si="103"/>
        <v>1.7083438096836465E-2</v>
      </c>
      <c r="BT15" s="259"/>
      <c r="BU15" s="258">
        <f t="shared" si="59"/>
        <v>0.27748691099476441</v>
      </c>
      <c r="BV15" s="262">
        <f t="shared" si="60"/>
        <v>1.5403560949024586</v>
      </c>
      <c r="BX15" s="260">
        <v>175</v>
      </c>
      <c r="BY15" s="261">
        <v>9419848.2899999991</v>
      </c>
      <c r="BZ15" s="260">
        <v>32</v>
      </c>
      <c r="CA15" s="261">
        <v>25490.760000000002</v>
      </c>
      <c r="CB15" s="258">
        <f t="shared" si="104"/>
        <v>6.5452126755559748E-3</v>
      </c>
      <c r="CC15" s="259"/>
      <c r="CD15" s="258">
        <f t="shared" si="61"/>
        <v>0.18285714285714286</v>
      </c>
      <c r="CE15" s="262">
        <f t="shared" si="62"/>
        <v>0.38313205096391145</v>
      </c>
      <c r="CG15" s="260">
        <v>223</v>
      </c>
      <c r="CH15" s="261">
        <v>13936016.460000001</v>
      </c>
      <c r="CI15" s="260">
        <v>39</v>
      </c>
      <c r="CJ15" s="261">
        <v>64126.53</v>
      </c>
      <c r="CK15" s="258">
        <f t="shared" si="105"/>
        <v>1.6465643903729055E-2</v>
      </c>
      <c r="CL15" s="259"/>
      <c r="CM15" s="258">
        <f t="shared" si="63"/>
        <v>0.17488789237668162</v>
      </c>
      <c r="CN15" s="262">
        <f t="shared" si="64"/>
        <v>2.5156774454743598</v>
      </c>
      <c r="CP15" s="260">
        <v>231</v>
      </c>
      <c r="CQ15" s="261">
        <v>14505808.139999993</v>
      </c>
      <c r="CR15" s="260">
        <v>46</v>
      </c>
      <c r="CS15" s="261">
        <v>79175.03</v>
      </c>
      <c r="CT15" s="258">
        <f t="shared" si="106"/>
        <v>2.0329617867161455E-2</v>
      </c>
      <c r="CU15" s="259"/>
      <c r="CV15" s="258">
        <f t="shared" si="65"/>
        <v>0.19913419913419914</v>
      </c>
      <c r="CW15" s="262">
        <f t="shared" si="66"/>
        <v>1.2346688648208473</v>
      </c>
      <c r="CY15" s="260">
        <v>224</v>
      </c>
      <c r="CZ15" s="261">
        <v>13382853.370000001</v>
      </c>
      <c r="DA15" s="260">
        <v>49</v>
      </c>
      <c r="DB15" s="261">
        <v>54799.929999999993</v>
      </c>
      <c r="DC15" s="258">
        <f t="shared" si="107"/>
        <v>1.4070871031525937E-2</v>
      </c>
      <c r="DD15" s="259"/>
      <c r="DE15" s="258">
        <f t="shared" si="67"/>
        <v>0.21875</v>
      </c>
      <c r="DF15" s="262">
        <f t="shared" si="68"/>
        <v>0.69213652334580733</v>
      </c>
      <c r="DH15" s="260">
        <v>202</v>
      </c>
      <c r="DI15" s="261">
        <v>12278858.680000003</v>
      </c>
      <c r="DJ15" s="260">
        <v>27</v>
      </c>
      <c r="DK15" s="261">
        <v>54046.830000000009</v>
      </c>
      <c r="DL15" s="258">
        <f t="shared" si="108"/>
        <v>1.387749901492223E-2</v>
      </c>
      <c r="DM15" s="259"/>
      <c r="DN15" s="258">
        <f t="shared" si="69"/>
        <v>0.13366336633663367</v>
      </c>
      <c r="DO15" s="262">
        <f t="shared" si="70"/>
        <v>0.98625728171550608</v>
      </c>
      <c r="DQ15" s="260">
        <f t="shared" si="41"/>
        <v>276.25</v>
      </c>
      <c r="DR15" s="260">
        <f t="shared" si="42"/>
        <v>15102415.454166666</v>
      </c>
      <c r="DS15" s="260">
        <f t="shared" si="43"/>
        <v>61.5</v>
      </c>
      <c r="DT15" s="260">
        <f t="shared" si="44"/>
        <v>1324285.1499999999</v>
      </c>
      <c r="DU15" s="258">
        <f t="shared" si="45"/>
        <v>3.138485329722867E-2</v>
      </c>
      <c r="DV15" s="259"/>
      <c r="DW15" s="258">
        <f t="shared" si="71"/>
        <v>0.22262443438914026</v>
      </c>
      <c r="DX15" s="262">
        <f t="shared" si="46"/>
        <v>8.7686976564708238E-2</v>
      </c>
      <c r="DZ15" s="260">
        <v>207</v>
      </c>
      <c r="EA15" s="261">
        <v>12451985.380000008</v>
      </c>
      <c r="EB15" s="260">
        <v>39</v>
      </c>
      <c r="EC15" s="261">
        <v>59909.430000000015</v>
      </c>
      <c r="ED15" s="258">
        <f t="shared" si="72"/>
        <v>2.0273574851334252E-2</v>
      </c>
      <c r="EE15" s="259"/>
      <c r="EF15" s="258">
        <f t="shared" si="73"/>
        <v>0.18840579710144928</v>
      </c>
      <c r="EG15" s="262">
        <f t="shared" si="74"/>
        <v>4.8112351702745077E-3</v>
      </c>
      <c r="EH15" s="259"/>
      <c r="EI15" s="260">
        <v>218</v>
      </c>
      <c r="EJ15" s="261">
        <v>13537393.750000002</v>
      </c>
      <c r="EK15" s="260">
        <v>17</v>
      </c>
      <c r="EL15" s="261">
        <v>28360.120000000003</v>
      </c>
      <c r="EM15" s="258">
        <f t="shared" si="109"/>
        <v>7.2819726404504421E-3</v>
      </c>
      <c r="EN15" s="259"/>
      <c r="EO15" s="258">
        <f t="shared" si="75"/>
        <v>7.7981651376146793E-2</v>
      </c>
      <c r="EP15" s="262">
        <f t="shared" si="76"/>
        <v>2.0949468209122599E-3</v>
      </c>
      <c r="EQ15" s="259"/>
      <c r="ER15" s="260"/>
      <c r="ES15" s="261"/>
      <c r="ET15" s="260"/>
      <c r="EU15" s="261"/>
      <c r="EV15" s="258">
        <f t="shared" si="110"/>
        <v>0</v>
      </c>
      <c r="EW15" s="259"/>
      <c r="EX15" s="258" t="e">
        <f t="shared" si="77"/>
        <v>#DIV/0!</v>
      </c>
      <c r="EY15" s="262">
        <f t="shared" si="48"/>
        <v>0</v>
      </c>
      <c r="FA15" s="260"/>
      <c r="FB15" s="261"/>
      <c r="FC15" s="260"/>
      <c r="FD15" s="261"/>
      <c r="FE15" s="258">
        <f t="shared" si="111"/>
        <v>0</v>
      </c>
      <c r="FF15" s="259"/>
      <c r="FG15" s="258" t="e">
        <f t="shared" si="78"/>
        <v>#DIV/0!</v>
      </c>
      <c r="FH15" s="262" t="e">
        <f t="shared" si="79"/>
        <v>#DIV/0!</v>
      </c>
      <c r="FJ15" s="260"/>
      <c r="FK15" s="261"/>
      <c r="FL15" s="260"/>
      <c r="FM15" s="261"/>
      <c r="FN15" s="258">
        <f t="shared" si="112"/>
        <v>0</v>
      </c>
      <c r="FO15" s="259"/>
      <c r="FP15" s="258" t="e">
        <f t="shared" si="80"/>
        <v>#DIV/0!</v>
      </c>
      <c r="FQ15" s="262" t="e">
        <f t="shared" si="81"/>
        <v>#DIV/0!</v>
      </c>
      <c r="FS15" s="260"/>
      <c r="FT15" s="261"/>
      <c r="FU15" s="260"/>
      <c r="FV15" s="261"/>
      <c r="FW15" s="258">
        <f t="shared" si="113"/>
        <v>0</v>
      </c>
      <c r="FX15" s="259"/>
      <c r="FY15" s="258" t="e">
        <f t="shared" si="82"/>
        <v>#DIV/0!</v>
      </c>
      <c r="FZ15" s="262" t="e">
        <f t="shared" si="83"/>
        <v>#DIV/0!</v>
      </c>
      <c r="GB15" s="260"/>
      <c r="GC15" s="261"/>
      <c r="GD15" s="260"/>
      <c r="GE15" s="261"/>
      <c r="GF15" s="258">
        <f t="shared" si="114"/>
        <v>0</v>
      </c>
      <c r="GG15" s="259"/>
      <c r="GH15" s="258" t="e">
        <f t="shared" si="84"/>
        <v>#DIV/0!</v>
      </c>
      <c r="GI15" s="262" t="e">
        <f t="shared" si="85"/>
        <v>#DIV/0!</v>
      </c>
      <c r="GK15" s="260"/>
      <c r="GL15" s="261"/>
      <c r="GM15" s="260"/>
      <c r="GN15" s="261"/>
      <c r="GO15" s="258">
        <f t="shared" si="115"/>
        <v>0</v>
      </c>
      <c r="GP15" s="259"/>
      <c r="GQ15" s="258" t="e">
        <f t="shared" si="86"/>
        <v>#DIV/0!</v>
      </c>
      <c r="GR15" s="262" t="e">
        <f t="shared" si="87"/>
        <v>#DIV/0!</v>
      </c>
      <c r="GT15" s="260"/>
      <c r="GU15" s="261"/>
      <c r="GV15" s="260"/>
      <c r="GW15" s="261"/>
      <c r="GX15" s="258">
        <f t="shared" si="116"/>
        <v>0</v>
      </c>
      <c r="GY15" s="259"/>
      <c r="GZ15" s="258" t="e">
        <f t="shared" si="88"/>
        <v>#DIV/0!</v>
      </c>
      <c r="HA15" s="262" t="e">
        <f t="shared" si="89"/>
        <v>#DIV/0!</v>
      </c>
      <c r="HC15" s="260"/>
      <c r="HD15" s="261"/>
      <c r="HE15" s="260"/>
      <c r="HF15" s="261"/>
      <c r="HG15" s="258">
        <f t="shared" si="117"/>
        <v>0</v>
      </c>
      <c r="HH15" s="259"/>
      <c r="HI15" s="258" t="e">
        <f t="shared" si="90"/>
        <v>#DIV/0!</v>
      </c>
      <c r="HJ15" s="262" t="e">
        <f t="shared" si="91"/>
        <v>#DIV/0!</v>
      </c>
      <c r="HL15" s="260"/>
      <c r="HM15" s="261"/>
      <c r="HN15" s="260"/>
      <c r="HO15" s="261"/>
      <c r="HP15" s="258">
        <f t="shared" si="118"/>
        <v>0</v>
      </c>
      <c r="HQ15" s="259"/>
      <c r="HR15" s="258" t="e">
        <f t="shared" si="92"/>
        <v>#DIV/0!</v>
      </c>
      <c r="HS15" s="262" t="e">
        <f t="shared" si="93"/>
        <v>#DIV/0!</v>
      </c>
      <c r="HU15" s="260"/>
      <c r="HV15" s="261"/>
      <c r="HW15" s="260"/>
      <c r="HX15" s="261"/>
      <c r="HY15" s="258">
        <f t="shared" si="119"/>
        <v>0</v>
      </c>
      <c r="HZ15" s="259"/>
      <c r="IA15" s="258" t="e">
        <f t="shared" si="94"/>
        <v>#DIV/0!</v>
      </c>
      <c r="IB15" s="262" t="e">
        <f t="shared" si="95"/>
        <v>#DIV/0!</v>
      </c>
      <c r="ID15" s="260">
        <f t="shared" si="26"/>
        <v>425</v>
      </c>
      <c r="IE15" s="260">
        <f t="shared" si="27"/>
        <v>25989379.13000001</v>
      </c>
      <c r="IF15" s="260">
        <f t="shared" si="28"/>
        <v>56</v>
      </c>
      <c r="IG15" s="260">
        <f t="shared" si="29"/>
        <v>88269.550000000017</v>
      </c>
      <c r="IH15" s="258">
        <f t="shared" si="120"/>
        <v>2.2664800010891082E-2</v>
      </c>
      <c r="II15" s="259"/>
      <c r="IJ15" s="258">
        <f t="shared" si="96"/>
        <v>0.13176470588235295</v>
      </c>
      <c r="IK15" s="262">
        <f t="shared" si="97"/>
        <v>3.3963700925086311E-3</v>
      </c>
    </row>
    <row r="16" spans="2:245" x14ac:dyDescent="0.25">
      <c r="B16" s="93">
        <v>10</v>
      </c>
      <c r="C16" s="93" t="s">
        <v>117</v>
      </c>
      <c r="D16" s="254">
        <v>4370</v>
      </c>
      <c r="E16" s="255">
        <v>132000161.04999997</v>
      </c>
      <c r="F16" s="254">
        <v>392</v>
      </c>
      <c r="G16" s="255">
        <v>766106.20900000003</v>
      </c>
      <c r="H16" s="256">
        <f t="shared" si="0"/>
        <v>1.7426376352646222E-2</v>
      </c>
      <c r="I16" s="257"/>
      <c r="J16" s="256">
        <f t="shared" si="1"/>
        <v>8.9702517162471393E-2</v>
      </c>
      <c r="K16" s="258">
        <f t="shared" si="1"/>
        <v>5.8038278355570247E-3</v>
      </c>
      <c r="L16" s="259"/>
      <c r="M16" s="260">
        <v>592</v>
      </c>
      <c r="N16" s="261">
        <v>14348257.449999997</v>
      </c>
      <c r="O16" s="260">
        <v>38</v>
      </c>
      <c r="P16" s="261">
        <v>46817.9</v>
      </c>
      <c r="Q16" s="258">
        <f t="shared" si="2"/>
        <v>1.2021340773006064E-2</v>
      </c>
      <c r="R16" s="259"/>
      <c r="S16" s="258">
        <f t="shared" si="31"/>
        <v>6.4189189189189186E-2</v>
      </c>
      <c r="T16" s="262">
        <f t="shared" si="3"/>
        <v>6.1111500533472377E-2</v>
      </c>
      <c r="U16" s="259"/>
      <c r="V16" s="260">
        <v>537</v>
      </c>
      <c r="W16" s="261">
        <v>10733799.410000002</v>
      </c>
      <c r="X16" s="260">
        <v>34</v>
      </c>
      <c r="Y16" s="261">
        <v>47485.89</v>
      </c>
      <c r="Z16" s="258">
        <f t="shared" si="98"/>
        <v>1.2192859261083494E-2</v>
      </c>
      <c r="AA16" s="259"/>
      <c r="AB16" s="258">
        <f t="shared" si="32"/>
        <v>6.3314711359404099E-2</v>
      </c>
      <c r="AC16" s="262">
        <f t="shared" si="33"/>
        <v>1.0142678334568616</v>
      </c>
      <c r="AD16" s="259"/>
      <c r="AE16" s="260">
        <v>529</v>
      </c>
      <c r="AF16" s="261">
        <v>9733791.1499999985</v>
      </c>
      <c r="AG16" s="260">
        <v>41</v>
      </c>
      <c r="AH16" s="261">
        <v>61323.24</v>
      </c>
      <c r="AI16" s="258">
        <f t="shared" si="99"/>
        <v>1.5745848603735672E-2</v>
      </c>
      <c r="AJ16" s="259"/>
      <c r="AK16" s="258">
        <f t="shared" si="54"/>
        <v>7.7504725897920609E-2</v>
      </c>
      <c r="AL16" s="262">
        <f t="shared" si="35"/>
        <v>1.2913991924759123</v>
      </c>
      <c r="AN16" s="260">
        <v>544</v>
      </c>
      <c r="AO16" s="261">
        <v>10599753.68</v>
      </c>
      <c r="AP16" s="260">
        <v>48</v>
      </c>
      <c r="AQ16" s="261">
        <v>172628.77</v>
      </c>
      <c r="AR16" s="258">
        <f t="shared" si="100"/>
        <v>4.4325552222438128E-2</v>
      </c>
      <c r="AS16" s="259"/>
      <c r="AT16" s="258">
        <f t="shared" si="55"/>
        <v>8.8235294117647065E-2</v>
      </c>
      <c r="AU16" s="262">
        <f t="shared" si="37"/>
        <v>2.8150627722866566</v>
      </c>
      <c r="AW16" s="260">
        <v>500</v>
      </c>
      <c r="AX16" s="261">
        <v>9248383.6899999976</v>
      </c>
      <c r="AY16" s="260">
        <v>44</v>
      </c>
      <c r="AZ16" s="261">
        <v>58792.039999999994</v>
      </c>
      <c r="BA16" s="258">
        <f t="shared" si="101"/>
        <v>1.5095917321797931E-2</v>
      </c>
      <c r="BB16" s="259"/>
      <c r="BC16" s="258">
        <f t="shared" si="56"/>
        <v>8.7999999999999995E-2</v>
      </c>
      <c r="BD16" s="262">
        <f t="shared" si="39"/>
        <v>0.34056918785901097</v>
      </c>
      <c r="BF16" s="260">
        <v>468</v>
      </c>
      <c r="BG16" s="261">
        <v>8029200.8099999977</v>
      </c>
      <c r="BH16" s="260">
        <v>35</v>
      </c>
      <c r="BI16" s="261">
        <v>41326.699999999997</v>
      </c>
      <c r="BJ16" s="258">
        <f t="shared" si="102"/>
        <v>1.0611376070344668E-2</v>
      </c>
      <c r="BK16" s="259"/>
      <c r="BL16" s="258">
        <f t="shared" si="57"/>
        <v>7.4786324786324784E-2</v>
      </c>
      <c r="BM16" s="262">
        <f t="shared" si="58"/>
        <v>0.70293019259069767</v>
      </c>
      <c r="BO16" s="260">
        <v>180</v>
      </c>
      <c r="BP16" s="261">
        <v>5474474.3900000006</v>
      </c>
      <c r="BQ16" s="260">
        <v>29</v>
      </c>
      <c r="BR16" s="261">
        <v>54242.99</v>
      </c>
      <c r="BS16" s="258">
        <f t="shared" si="103"/>
        <v>1.3927866635128022E-2</v>
      </c>
      <c r="BT16" s="259"/>
      <c r="BU16" s="258">
        <f t="shared" si="59"/>
        <v>0.16111111111111112</v>
      </c>
      <c r="BV16" s="262">
        <f t="shared" si="60"/>
        <v>1.3125410448934951</v>
      </c>
      <c r="BX16" s="260">
        <v>185</v>
      </c>
      <c r="BY16" s="261">
        <v>6047357.2100000009</v>
      </c>
      <c r="BZ16" s="260">
        <v>19</v>
      </c>
      <c r="CA16" s="261">
        <v>32069.809999999998</v>
      </c>
      <c r="CB16" s="258">
        <f t="shared" si="104"/>
        <v>8.2345024987356876E-3</v>
      </c>
      <c r="CC16" s="259"/>
      <c r="CD16" s="258">
        <f t="shared" si="61"/>
        <v>0.10270270270270271</v>
      </c>
      <c r="CE16" s="262">
        <f t="shared" si="62"/>
        <v>0.59122496750271325</v>
      </c>
      <c r="CG16" s="260">
        <v>206</v>
      </c>
      <c r="CH16" s="261">
        <v>7514363.910000002</v>
      </c>
      <c r="CI16" s="260">
        <v>42</v>
      </c>
      <c r="CJ16" s="261">
        <v>69233.350000000006</v>
      </c>
      <c r="CK16" s="258">
        <f t="shared" si="105"/>
        <v>1.7776912104276343E-2</v>
      </c>
      <c r="CL16" s="259"/>
      <c r="CM16" s="258">
        <f t="shared" si="63"/>
        <v>0.20388349514563106</v>
      </c>
      <c r="CN16" s="262">
        <f t="shared" si="64"/>
        <v>2.1588325593447548</v>
      </c>
      <c r="CP16" s="260">
        <v>224</v>
      </c>
      <c r="CQ16" s="261">
        <v>8413378.1800000016</v>
      </c>
      <c r="CR16" s="260">
        <v>38</v>
      </c>
      <c r="CS16" s="261">
        <v>74350.39</v>
      </c>
      <c r="CT16" s="258">
        <f t="shared" si="106"/>
        <v>1.9090804474269505E-2</v>
      </c>
      <c r="CU16" s="259"/>
      <c r="CV16" s="258">
        <f t="shared" si="65"/>
        <v>0.16964285714285715</v>
      </c>
      <c r="CW16" s="262">
        <f t="shared" si="66"/>
        <v>1.0739100447977743</v>
      </c>
      <c r="CY16" s="260">
        <v>186</v>
      </c>
      <c r="CZ16" s="261">
        <v>7139075.7100000009</v>
      </c>
      <c r="DA16" s="260">
        <v>41</v>
      </c>
      <c r="DB16" s="261">
        <v>134820.33000000002</v>
      </c>
      <c r="DC16" s="258">
        <f t="shared" si="107"/>
        <v>3.4617552903037786E-2</v>
      </c>
      <c r="DD16" s="259"/>
      <c r="DE16" s="258">
        <f t="shared" si="67"/>
        <v>0.22043010752688172</v>
      </c>
      <c r="DF16" s="262">
        <f t="shared" si="68"/>
        <v>1.813310326953228</v>
      </c>
      <c r="DH16" s="260">
        <v>174</v>
      </c>
      <c r="DI16" s="261">
        <v>6684867.0000000028</v>
      </c>
      <c r="DJ16" s="260">
        <v>30</v>
      </c>
      <c r="DK16" s="261">
        <v>67745.299999999988</v>
      </c>
      <c r="DL16" s="258">
        <f t="shared" si="108"/>
        <v>1.7394828411131803E-2</v>
      </c>
      <c r="DM16" s="259"/>
      <c r="DN16" s="258">
        <f t="shared" si="69"/>
        <v>0.17241379310344829</v>
      </c>
      <c r="DO16" s="262">
        <f t="shared" si="70"/>
        <v>0.50248578979149494</v>
      </c>
      <c r="DQ16" s="260">
        <f t="shared" si="41"/>
        <v>360.41666666666669</v>
      </c>
      <c r="DR16" s="260">
        <f t="shared" si="42"/>
        <v>8663891.8825000003</v>
      </c>
      <c r="DS16" s="260">
        <f t="shared" si="43"/>
        <v>36.583333333333336</v>
      </c>
      <c r="DT16" s="260">
        <f t="shared" si="44"/>
        <v>860836.71</v>
      </c>
      <c r="DU16" s="258">
        <f t="shared" si="45"/>
        <v>2.0401371907114552E-2</v>
      </c>
      <c r="DV16" s="259"/>
      <c r="DW16" s="258">
        <f t="shared" si="71"/>
        <v>0.10150289017341041</v>
      </c>
      <c r="DX16" s="262">
        <f t="shared" si="46"/>
        <v>9.9359124245165686E-2</v>
      </c>
      <c r="DZ16" s="260">
        <v>218</v>
      </c>
      <c r="EA16" s="261">
        <v>8043678.4900000002</v>
      </c>
      <c r="EB16" s="260">
        <v>35</v>
      </c>
      <c r="EC16" s="261">
        <v>91713.160000000018</v>
      </c>
      <c r="ED16" s="258">
        <f t="shared" si="72"/>
        <v>3.1036075858381463E-2</v>
      </c>
      <c r="EE16" s="259"/>
      <c r="EF16" s="258">
        <f t="shared" si="73"/>
        <v>0.16055045871559634</v>
      </c>
      <c r="EG16" s="262">
        <f t="shared" si="74"/>
        <v>1.1401892817324679E-2</v>
      </c>
      <c r="EH16" s="259"/>
      <c r="EI16" s="260">
        <v>206</v>
      </c>
      <c r="EJ16" s="261">
        <v>6712121.3300000038</v>
      </c>
      <c r="EK16" s="260">
        <v>21</v>
      </c>
      <c r="EL16" s="261">
        <v>20745.919999999998</v>
      </c>
      <c r="EM16" s="258">
        <f t="shared" si="109"/>
        <v>5.3268893728578588E-3</v>
      </c>
      <c r="EN16" s="259"/>
      <c r="EO16" s="258">
        <f t="shared" si="75"/>
        <v>0.10194174757281553</v>
      </c>
      <c r="EP16" s="262">
        <f t="shared" si="76"/>
        <v>3.0908142120845703E-3</v>
      </c>
      <c r="EQ16" s="259"/>
      <c r="ER16" s="260"/>
      <c r="ES16" s="261"/>
      <c r="ET16" s="260"/>
      <c r="EU16" s="261"/>
      <c r="EV16" s="258">
        <f t="shared" si="110"/>
        <v>0</v>
      </c>
      <c r="EW16" s="259"/>
      <c r="EX16" s="258" t="e">
        <f t="shared" si="77"/>
        <v>#DIV/0!</v>
      </c>
      <c r="EY16" s="262">
        <f t="shared" si="48"/>
        <v>0</v>
      </c>
      <c r="FA16" s="260"/>
      <c r="FB16" s="261"/>
      <c r="FC16" s="260"/>
      <c r="FD16" s="261"/>
      <c r="FE16" s="258">
        <f t="shared" si="111"/>
        <v>0</v>
      </c>
      <c r="FF16" s="259"/>
      <c r="FG16" s="258" t="e">
        <f t="shared" si="78"/>
        <v>#DIV/0!</v>
      </c>
      <c r="FH16" s="262" t="e">
        <f t="shared" si="79"/>
        <v>#DIV/0!</v>
      </c>
      <c r="FJ16" s="260"/>
      <c r="FK16" s="261"/>
      <c r="FL16" s="260"/>
      <c r="FM16" s="261"/>
      <c r="FN16" s="258">
        <f t="shared" si="112"/>
        <v>0</v>
      </c>
      <c r="FO16" s="259"/>
      <c r="FP16" s="258" t="e">
        <f t="shared" si="80"/>
        <v>#DIV/0!</v>
      </c>
      <c r="FQ16" s="262" t="e">
        <f t="shared" si="81"/>
        <v>#DIV/0!</v>
      </c>
      <c r="FS16" s="260"/>
      <c r="FT16" s="261"/>
      <c r="FU16" s="260"/>
      <c r="FV16" s="261"/>
      <c r="FW16" s="258">
        <f t="shared" si="113"/>
        <v>0</v>
      </c>
      <c r="FX16" s="259"/>
      <c r="FY16" s="258" t="e">
        <f t="shared" si="82"/>
        <v>#DIV/0!</v>
      </c>
      <c r="FZ16" s="262" t="e">
        <f t="shared" si="83"/>
        <v>#DIV/0!</v>
      </c>
      <c r="GB16" s="260"/>
      <c r="GC16" s="261"/>
      <c r="GD16" s="260"/>
      <c r="GE16" s="261"/>
      <c r="GF16" s="258">
        <f t="shared" si="114"/>
        <v>0</v>
      </c>
      <c r="GG16" s="259"/>
      <c r="GH16" s="258" t="e">
        <f t="shared" si="84"/>
        <v>#DIV/0!</v>
      </c>
      <c r="GI16" s="262" t="e">
        <f t="shared" si="85"/>
        <v>#DIV/0!</v>
      </c>
      <c r="GK16" s="260"/>
      <c r="GL16" s="261"/>
      <c r="GM16" s="260"/>
      <c r="GN16" s="261"/>
      <c r="GO16" s="258">
        <f t="shared" si="115"/>
        <v>0</v>
      </c>
      <c r="GP16" s="259"/>
      <c r="GQ16" s="258" t="e">
        <f t="shared" si="86"/>
        <v>#DIV/0!</v>
      </c>
      <c r="GR16" s="262" t="e">
        <f t="shared" si="87"/>
        <v>#DIV/0!</v>
      </c>
      <c r="GT16" s="260"/>
      <c r="GU16" s="261"/>
      <c r="GV16" s="260"/>
      <c r="GW16" s="261"/>
      <c r="GX16" s="258">
        <f t="shared" si="116"/>
        <v>0</v>
      </c>
      <c r="GY16" s="259"/>
      <c r="GZ16" s="258" t="e">
        <f t="shared" si="88"/>
        <v>#DIV/0!</v>
      </c>
      <c r="HA16" s="262" t="e">
        <f t="shared" si="89"/>
        <v>#DIV/0!</v>
      </c>
      <c r="HC16" s="260"/>
      <c r="HD16" s="261"/>
      <c r="HE16" s="260"/>
      <c r="HF16" s="261"/>
      <c r="HG16" s="258">
        <f t="shared" si="117"/>
        <v>0</v>
      </c>
      <c r="HH16" s="259"/>
      <c r="HI16" s="258" t="e">
        <f t="shared" si="90"/>
        <v>#DIV/0!</v>
      </c>
      <c r="HJ16" s="262" t="e">
        <f t="shared" si="91"/>
        <v>#DIV/0!</v>
      </c>
      <c r="HL16" s="260"/>
      <c r="HM16" s="261"/>
      <c r="HN16" s="260"/>
      <c r="HO16" s="261"/>
      <c r="HP16" s="258">
        <f t="shared" si="118"/>
        <v>0</v>
      </c>
      <c r="HQ16" s="259"/>
      <c r="HR16" s="258" t="e">
        <f t="shared" si="92"/>
        <v>#DIV/0!</v>
      </c>
      <c r="HS16" s="262" t="e">
        <f t="shared" si="93"/>
        <v>#DIV/0!</v>
      </c>
      <c r="HU16" s="260"/>
      <c r="HV16" s="261"/>
      <c r="HW16" s="260"/>
      <c r="HX16" s="261"/>
      <c r="HY16" s="258">
        <f t="shared" si="119"/>
        <v>0</v>
      </c>
      <c r="HZ16" s="259"/>
      <c r="IA16" s="258" t="e">
        <f t="shared" si="94"/>
        <v>#DIV/0!</v>
      </c>
      <c r="IB16" s="262" t="e">
        <f t="shared" si="95"/>
        <v>#DIV/0!</v>
      </c>
      <c r="ID16" s="260">
        <f t="shared" si="26"/>
        <v>424</v>
      </c>
      <c r="IE16" s="260">
        <f t="shared" si="27"/>
        <v>14755799.820000004</v>
      </c>
      <c r="IF16" s="260">
        <f t="shared" si="28"/>
        <v>56</v>
      </c>
      <c r="IG16" s="260">
        <f t="shared" si="29"/>
        <v>112459.08000000002</v>
      </c>
      <c r="IH16" s="258">
        <f t="shared" si="120"/>
        <v>2.8875898399944273E-2</v>
      </c>
      <c r="II16" s="259"/>
      <c r="IJ16" s="258">
        <f t="shared" si="96"/>
        <v>0.13207547169811321</v>
      </c>
      <c r="IK16" s="262">
        <f t="shared" si="97"/>
        <v>7.6213476308870116E-3</v>
      </c>
    </row>
    <row r="17" spans="2:245" x14ac:dyDescent="0.25">
      <c r="B17" s="93">
        <v>11</v>
      </c>
      <c r="C17" s="93" t="s">
        <v>10</v>
      </c>
      <c r="D17" s="254">
        <v>7981</v>
      </c>
      <c r="E17" s="255">
        <v>361524837.4199999</v>
      </c>
      <c r="F17" s="254">
        <v>983</v>
      </c>
      <c r="G17" s="255">
        <v>1969049.8900000004</v>
      </c>
      <c r="H17" s="256">
        <f t="shared" si="0"/>
        <v>4.4789356928807568E-2</v>
      </c>
      <c r="I17" s="257"/>
      <c r="J17" s="256">
        <f t="shared" si="1"/>
        <v>0.12316752286680867</v>
      </c>
      <c r="K17" s="258">
        <f t="shared" si="1"/>
        <v>5.4465134513357527E-3</v>
      </c>
      <c r="L17" s="259"/>
      <c r="M17" s="260">
        <v>547</v>
      </c>
      <c r="N17" s="261">
        <v>22527637.349999987</v>
      </c>
      <c r="O17" s="260">
        <v>78</v>
      </c>
      <c r="P17" s="261">
        <v>97811.380000000019</v>
      </c>
      <c r="Q17" s="258">
        <f t="shared" si="2"/>
        <v>2.5114837069966617E-2</v>
      </c>
      <c r="R17" s="259"/>
      <c r="S17" s="258">
        <f t="shared" si="31"/>
        <v>0.14259597806215721</v>
      </c>
      <c r="T17" s="262">
        <f t="shared" si="3"/>
        <v>4.9674404136098353E-2</v>
      </c>
      <c r="U17" s="259"/>
      <c r="V17" s="260">
        <v>484</v>
      </c>
      <c r="W17" s="261">
        <v>19795921.810000002</v>
      </c>
      <c r="X17" s="260">
        <v>89</v>
      </c>
      <c r="Y17" s="261">
        <v>347450.81</v>
      </c>
      <c r="Z17" s="258">
        <f t="shared" si="98"/>
        <v>8.9214266100508199E-2</v>
      </c>
      <c r="AA17" s="259"/>
      <c r="AB17" s="258">
        <f t="shared" si="32"/>
        <v>0.18388429752066116</v>
      </c>
      <c r="AC17" s="262">
        <f t="shared" si="33"/>
        <v>3.5522534289977292</v>
      </c>
      <c r="AD17" s="259"/>
      <c r="AE17" s="260">
        <v>466</v>
      </c>
      <c r="AF17" s="261">
        <v>15725067.010000004</v>
      </c>
      <c r="AG17" s="260">
        <v>104</v>
      </c>
      <c r="AH17" s="261">
        <v>148047.35000000003</v>
      </c>
      <c r="AI17" s="258">
        <f t="shared" si="99"/>
        <v>3.8013829003233801E-2</v>
      </c>
      <c r="AJ17" s="259"/>
      <c r="AK17" s="258">
        <f t="shared" si="54"/>
        <v>0.22317596566523606</v>
      </c>
      <c r="AL17" s="262">
        <f t="shared" si="35"/>
        <v>0.42609585512262882</v>
      </c>
      <c r="AN17" s="260">
        <v>526</v>
      </c>
      <c r="AO17" s="261">
        <v>18700372.870000001</v>
      </c>
      <c r="AP17" s="260">
        <v>56</v>
      </c>
      <c r="AQ17" s="261">
        <v>72670.329999999987</v>
      </c>
      <c r="AR17" s="258">
        <f t="shared" si="100"/>
        <v>1.8659418748316468E-2</v>
      </c>
      <c r="AS17" s="259"/>
      <c r="AT17" s="258">
        <f t="shared" si="55"/>
        <v>0.10646387832699619</v>
      </c>
      <c r="AU17" s="262">
        <f t="shared" si="37"/>
        <v>0.49085870162485157</v>
      </c>
      <c r="AW17" s="260">
        <v>468</v>
      </c>
      <c r="AX17" s="261">
        <v>17339490.740000002</v>
      </c>
      <c r="AY17" s="260">
        <v>36</v>
      </c>
      <c r="AZ17" s="261">
        <v>168876.29</v>
      </c>
      <c r="BA17" s="258">
        <f t="shared" si="101"/>
        <v>4.3362035259398572E-2</v>
      </c>
      <c r="BB17" s="259"/>
      <c r="BC17" s="258">
        <f t="shared" si="56"/>
        <v>7.6923076923076927E-2</v>
      </c>
      <c r="BD17" s="262">
        <f t="shared" si="39"/>
        <v>2.3238684893821184</v>
      </c>
      <c r="BF17" s="260">
        <v>382</v>
      </c>
      <c r="BG17" s="261">
        <v>16639807.999999996</v>
      </c>
      <c r="BH17" s="260">
        <v>37</v>
      </c>
      <c r="BI17" s="261">
        <v>57079.979999999996</v>
      </c>
      <c r="BJ17" s="258">
        <f t="shared" si="102"/>
        <v>1.4656315018323561E-2</v>
      </c>
      <c r="BK17" s="259"/>
      <c r="BL17" s="258">
        <f t="shared" si="57"/>
        <v>9.6858638743455502E-2</v>
      </c>
      <c r="BM17" s="262">
        <f t="shared" si="58"/>
        <v>0.33799878005373041</v>
      </c>
      <c r="BO17" s="260">
        <v>210</v>
      </c>
      <c r="BP17" s="261">
        <v>11473820.93</v>
      </c>
      <c r="BQ17" s="260">
        <v>56</v>
      </c>
      <c r="BR17" s="261">
        <v>277972.24</v>
      </c>
      <c r="BS17" s="258">
        <f t="shared" si="103"/>
        <v>7.1374389335613672E-2</v>
      </c>
      <c r="BT17" s="259"/>
      <c r="BU17" s="258">
        <f t="shared" si="59"/>
        <v>0.26666666666666666</v>
      </c>
      <c r="BV17" s="262">
        <f t="shared" si="60"/>
        <v>4.8698727644964137</v>
      </c>
      <c r="BX17" s="260">
        <v>259</v>
      </c>
      <c r="BY17" s="261">
        <v>13675739.84</v>
      </c>
      <c r="BZ17" s="260">
        <v>55</v>
      </c>
      <c r="CA17" s="261">
        <v>139208.88</v>
      </c>
      <c r="CB17" s="258">
        <f t="shared" si="104"/>
        <v>3.5744392318077238E-2</v>
      </c>
      <c r="CC17" s="259"/>
      <c r="CD17" s="258">
        <f t="shared" si="61"/>
        <v>0.21235521235521235</v>
      </c>
      <c r="CE17" s="262">
        <f t="shared" si="62"/>
        <v>0.50080137498622168</v>
      </c>
      <c r="CG17" s="260">
        <v>379</v>
      </c>
      <c r="CH17" s="261">
        <v>20608672.179999989</v>
      </c>
      <c r="CI17" s="260">
        <v>113</v>
      </c>
      <c r="CJ17" s="261">
        <v>261403.61</v>
      </c>
      <c r="CK17" s="258">
        <f t="shared" si="105"/>
        <v>6.7120094560071591E-2</v>
      </c>
      <c r="CL17" s="259"/>
      <c r="CM17" s="258">
        <f t="shared" si="63"/>
        <v>0.29815303430079154</v>
      </c>
      <c r="CN17" s="262">
        <f t="shared" si="64"/>
        <v>1.8777797077312883</v>
      </c>
      <c r="CP17" s="260">
        <v>382</v>
      </c>
      <c r="CQ17" s="261">
        <v>20708914.89999998</v>
      </c>
      <c r="CR17" s="260">
        <v>53</v>
      </c>
      <c r="CS17" s="261">
        <v>114051.13</v>
      </c>
      <c r="CT17" s="258">
        <f t="shared" si="106"/>
        <v>2.9284685970033152E-2</v>
      </c>
      <c r="CU17" s="259"/>
      <c r="CV17" s="258">
        <f t="shared" si="65"/>
        <v>0.13874345549738221</v>
      </c>
      <c r="CW17" s="262">
        <f t="shared" si="66"/>
        <v>0.43630281157938106</v>
      </c>
      <c r="CY17" s="260">
        <v>402</v>
      </c>
      <c r="CZ17" s="261">
        <v>21891087.569999997</v>
      </c>
      <c r="DA17" s="260">
        <v>94</v>
      </c>
      <c r="DB17" s="261">
        <v>172228.72</v>
      </c>
      <c r="DC17" s="258">
        <f t="shared" si="107"/>
        <v>4.4222832165019044E-2</v>
      </c>
      <c r="DD17" s="259"/>
      <c r="DE17" s="258">
        <f t="shared" si="67"/>
        <v>0.23383084577114427</v>
      </c>
      <c r="DF17" s="262">
        <f t="shared" si="68"/>
        <v>1.5101009520905229</v>
      </c>
      <c r="DH17" s="260">
        <v>314</v>
      </c>
      <c r="DI17" s="261">
        <v>17085067.330000006</v>
      </c>
      <c r="DJ17" s="260">
        <v>57</v>
      </c>
      <c r="DK17" s="261">
        <v>87206.249999999985</v>
      </c>
      <c r="DL17" s="258">
        <f t="shared" si="108"/>
        <v>2.2391778545939905E-2</v>
      </c>
      <c r="DM17" s="259"/>
      <c r="DN17" s="258">
        <f t="shared" si="69"/>
        <v>0.18152866242038215</v>
      </c>
      <c r="DO17" s="262">
        <f t="shared" si="70"/>
        <v>0.50633976725832941</v>
      </c>
      <c r="DQ17" s="260">
        <f t="shared" si="41"/>
        <v>401.58333333333331</v>
      </c>
      <c r="DR17" s="260">
        <f t="shared" si="42"/>
        <v>18014300.044166666</v>
      </c>
      <c r="DS17" s="260">
        <f t="shared" si="43"/>
        <v>69</v>
      </c>
      <c r="DT17" s="260">
        <f t="shared" si="44"/>
        <v>1944006.9699999995</v>
      </c>
      <c r="DU17" s="258">
        <f t="shared" si="45"/>
        <v>4.6071930627810787E-2</v>
      </c>
      <c r="DV17" s="259"/>
      <c r="DW17" s="258">
        <f t="shared" si="71"/>
        <v>0.17181987964307949</v>
      </c>
      <c r="DX17" s="262">
        <f t="shared" si="46"/>
        <v>0.10791465475948381</v>
      </c>
      <c r="DZ17" s="260">
        <v>346</v>
      </c>
      <c r="EA17" s="261">
        <v>19958691.510000009</v>
      </c>
      <c r="EB17" s="260">
        <v>91</v>
      </c>
      <c r="EC17" s="261">
        <v>141221.18000000002</v>
      </c>
      <c r="ED17" s="258">
        <f t="shared" si="72"/>
        <v>4.7789774720336131E-2</v>
      </c>
      <c r="EE17" s="259"/>
      <c r="EF17" s="258">
        <f t="shared" si="73"/>
        <v>0.26300578034682082</v>
      </c>
      <c r="EG17" s="262">
        <f t="shared" si="74"/>
        <v>7.0756732689236275E-3</v>
      </c>
      <c r="EH17" s="259"/>
      <c r="EI17" s="260">
        <v>414</v>
      </c>
      <c r="EJ17" s="261">
        <v>20951218.350000016</v>
      </c>
      <c r="EK17" s="260">
        <v>74</v>
      </c>
      <c r="EL17" s="261">
        <v>109938.06</v>
      </c>
      <c r="EM17" s="258">
        <f t="shared" si="109"/>
        <v>2.8228581016730502E-2</v>
      </c>
      <c r="EN17" s="259"/>
      <c r="EO17" s="258">
        <f t="shared" si="75"/>
        <v>0.17874396135265699</v>
      </c>
      <c r="EP17" s="262">
        <f t="shared" si="76"/>
        <v>5.2473349360133946E-3</v>
      </c>
      <c r="EQ17" s="259"/>
      <c r="ER17" s="260"/>
      <c r="ES17" s="261"/>
      <c r="ET17" s="260"/>
      <c r="EU17" s="261"/>
      <c r="EV17" s="258">
        <f t="shared" si="110"/>
        <v>0</v>
      </c>
      <c r="EW17" s="259"/>
      <c r="EX17" s="258" t="e">
        <f t="shared" si="77"/>
        <v>#DIV/0!</v>
      </c>
      <c r="EY17" s="262">
        <f t="shared" si="48"/>
        <v>0</v>
      </c>
      <c r="FA17" s="260"/>
      <c r="FB17" s="261"/>
      <c r="FC17" s="260"/>
      <c r="FD17" s="261"/>
      <c r="FE17" s="258">
        <f t="shared" si="111"/>
        <v>0</v>
      </c>
      <c r="FF17" s="259"/>
      <c r="FG17" s="258" t="e">
        <f t="shared" si="78"/>
        <v>#DIV/0!</v>
      </c>
      <c r="FH17" s="262" t="e">
        <f t="shared" si="79"/>
        <v>#DIV/0!</v>
      </c>
      <c r="FJ17" s="260"/>
      <c r="FK17" s="261"/>
      <c r="FL17" s="260"/>
      <c r="FM17" s="261"/>
      <c r="FN17" s="258">
        <f t="shared" si="112"/>
        <v>0</v>
      </c>
      <c r="FO17" s="259"/>
      <c r="FP17" s="258" t="e">
        <f t="shared" si="80"/>
        <v>#DIV/0!</v>
      </c>
      <c r="FQ17" s="262" t="e">
        <f t="shared" si="81"/>
        <v>#DIV/0!</v>
      </c>
      <c r="FS17" s="260"/>
      <c r="FT17" s="261"/>
      <c r="FU17" s="260"/>
      <c r="FV17" s="261"/>
      <c r="FW17" s="258">
        <f t="shared" si="113"/>
        <v>0</v>
      </c>
      <c r="FX17" s="259"/>
      <c r="FY17" s="258" t="e">
        <f t="shared" si="82"/>
        <v>#DIV/0!</v>
      </c>
      <c r="FZ17" s="262" t="e">
        <f t="shared" si="83"/>
        <v>#DIV/0!</v>
      </c>
      <c r="GB17" s="260"/>
      <c r="GC17" s="261"/>
      <c r="GD17" s="260"/>
      <c r="GE17" s="261"/>
      <c r="GF17" s="258">
        <f t="shared" si="114"/>
        <v>0</v>
      </c>
      <c r="GG17" s="259"/>
      <c r="GH17" s="258" t="e">
        <f t="shared" si="84"/>
        <v>#DIV/0!</v>
      </c>
      <c r="GI17" s="262" t="e">
        <f t="shared" si="85"/>
        <v>#DIV/0!</v>
      </c>
      <c r="GK17" s="260"/>
      <c r="GL17" s="261"/>
      <c r="GM17" s="260"/>
      <c r="GN17" s="261"/>
      <c r="GO17" s="258">
        <f t="shared" si="115"/>
        <v>0</v>
      </c>
      <c r="GP17" s="259"/>
      <c r="GQ17" s="258" t="e">
        <f t="shared" si="86"/>
        <v>#DIV/0!</v>
      </c>
      <c r="GR17" s="262" t="e">
        <f t="shared" si="87"/>
        <v>#DIV/0!</v>
      </c>
      <c r="GT17" s="260"/>
      <c r="GU17" s="261"/>
      <c r="GV17" s="260"/>
      <c r="GW17" s="261"/>
      <c r="GX17" s="258">
        <f t="shared" si="116"/>
        <v>0</v>
      </c>
      <c r="GY17" s="259"/>
      <c r="GZ17" s="258" t="e">
        <f t="shared" si="88"/>
        <v>#DIV/0!</v>
      </c>
      <c r="HA17" s="262" t="e">
        <f t="shared" si="89"/>
        <v>#DIV/0!</v>
      </c>
      <c r="HC17" s="260"/>
      <c r="HD17" s="261"/>
      <c r="HE17" s="260"/>
      <c r="HF17" s="261"/>
      <c r="HG17" s="258">
        <f t="shared" si="117"/>
        <v>0</v>
      </c>
      <c r="HH17" s="259"/>
      <c r="HI17" s="258" t="e">
        <f t="shared" si="90"/>
        <v>#DIV/0!</v>
      </c>
      <c r="HJ17" s="262" t="e">
        <f t="shared" si="91"/>
        <v>#DIV/0!</v>
      </c>
      <c r="HL17" s="260"/>
      <c r="HM17" s="261"/>
      <c r="HN17" s="260"/>
      <c r="HO17" s="261"/>
      <c r="HP17" s="258">
        <f t="shared" si="118"/>
        <v>0</v>
      </c>
      <c r="HQ17" s="259"/>
      <c r="HR17" s="258" t="e">
        <f t="shared" si="92"/>
        <v>#DIV/0!</v>
      </c>
      <c r="HS17" s="262" t="e">
        <f t="shared" si="93"/>
        <v>#DIV/0!</v>
      </c>
      <c r="HU17" s="260"/>
      <c r="HV17" s="261"/>
      <c r="HW17" s="260"/>
      <c r="HX17" s="261"/>
      <c r="HY17" s="258">
        <f t="shared" si="119"/>
        <v>0</v>
      </c>
      <c r="HZ17" s="259"/>
      <c r="IA17" s="258" t="e">
        <f t="shared" si="94"/>
        <v>#DIV/0!</v>
      </c>
      <c r="IB17" s="262" t="e">
        <f t="shared" si="95"/>
        <v>#DIV/0!</v>
      </c>
      <c r="ID17" s="260">
        <f t="shared" si="26"/>
        <v>760</v>
      </c>
      <c r="IE17" s="260">
        <f t="shared" si="27"/>
        <v>40909909.860000029</v>
      </c>
      <c r="IF17" s="260">
        <f t="shared" si="28"/>
        <v>165</v>
      </c>
      <c r="IG17" s="260">
        <f t="shared" si="29"/>
        <v>251159.24000000002</v>
      </c>
      <c r="IH17" s="258">
        <f t="shared" si="120"/>
        <v>6.4489667676876056E-2</v>
      </c>
      <c r="II17" s="259"/>
      <c r="IJ17" s="258">
        <f t="shared" si="96"/>
        <v>0.21710526315789475</v>
      </c>
      <c r="IK17" s="262">
        <f t="shared" si="97"/>
        <v>6.1393251869658319E-3</v>
      </c>
    </row>
    <row r="18" spans="2:245" x14ac:dyDescent="0.25">
      <c r="B18" s="93">
        <v>12</v>
      </c>
      <c r="C18" s="93" t="s">
        <v>19</v>
      </c>
      <c r="D18" s="254">
        <v>3753</v>
      </c>
      <c r="E18" s="255">
        <v>197234233.72999999</v>
      </c>
      <c r="F18" s="254">
        <v>864</v>
      </c>
      <c r="G18" s="255">
        <v>3203821.6799999997</v>
      </c>
      <c r="H18" s="256">
        <f t="shared" si="0"/>
        <v>7.2876321463734919E-2</v>
      </c>
      <c r="I18" s="257"/>
      <c r="J18" s="256">
        <f t="shared" si="1"/>
        <v>0.23021582733812951</v>
      </c>
      <c r="K18" s="258">
        <f t="shared" si="1"/>
        <v>1.624374034573435E-2</v>
      </c>
      <c r="L18" s="259"/>
      <c r="M18" s="260">
        <v>299</v>
      </c>
      <c r="N18" s="261">
        <v>14196444.27</v>
      </c>
      <c r="O18" s="260">
        <v>75</v>
      </c>
      <c r="P18" s="261">
        <v>442251.14999999997</v>
      </c>
      <c r="Q18" s="258">
        <f t="shared" si="2"/>
        <v>0.11355596430860462</v>
      </c>
      <c r="R18" s="259"/>
      <c r="S18" s="258">
        <f t="shared" si="31"/>
        <v>0.25083612040133779</v>
      </c>
      <c r="T18" s="262">
        <f t="shared" si="3"/>
        <v>0.13803862829219635</v>
      </c>
      <c r="U18" s="259"/>
      <c r="V18" s="260">
        <v>301</v>
      </c>
      <c r="W18" s="261">
        <v>8558879.1400000006</v>
      </c>
      <c r="X18" s="260">
        <v>52</v>
      </c>
      <c r="Y18" s="261">
        <v>313839.48000000004</v>
      </c>
      <c r="Z18" s="258">
        <f t="shared" si="98"/>
        <v>8.0583950521125935E-2</v>
      </c>
      <c r="AA18" s="259"/>
      <c r="AB18" s="258">
        <f t="shared" si="32"/>
        <v>0.17275747508305647</v>
      </c>
      <c r="AC18" s="262">
        <f t="shared" si="33"/>
        <v>0.70964084547886441</v>
      </c>
      <c r="AD18" s="259"/>
      <c r="AE18" s="260">
        <v>287</v>
      </c>
      <c r="AF18" s="261">
        <v>12768714.4</v>
      </c>
      <c r="AG18" s="260">
        <v>77</v>
      </c>
      <c r="AH18" s="261">
        <v>262182.42000000004</v>
      </c>
      <c r="AI18" s="258">
        <f t="shared" si="99"/>
        <v>6.7320068083177614E-2</v>
      </c>
      <c r="AJ18" s="259"/>
      <c r="AK18" s="258">
        <f t="shared" si="54"/>
        <v>0.26829268292682928</v>
      </c>
      <c r="AL18" s="262">
        <f t="shared" si="35"/>
        <v>0.83540292636222824</v>
      </c>
      <c r="AN18" s="260">
        <v>434</v>
      </c>
      <c r="AO18" s="261">
        <v>41782847.760000005</v>
      </c>
      <c r="AP18" s="260">
        <v>88</v>
      </c>
      <c r="AQ18" s="261">
        <v>718084.25</v>
      </c>
      <c r="AR18" s="258">
        <f t="shared" si="100"/>
        <v>0.18438109084299978</v>
      </c>
      <c r="AS18" s="259"/>
      <c r="AT18" s="258">
        <f t="shared" si="55"/>
        <v>0.20276497695852536</v>
      </c>
      <c r="AU18" s="262">
        <f t="shared" si="37"/>
        <v>2.7388726139609205</v>
      </c>
      <c r="AW18" s="260">
        <v>415</v>
      </c>
      <c r="AX18" s="261">
        <v>39867320.719999991</v>
      </c>
      <c r="AY18" s="260">
        <v>84</v>
      </c>
      <c r="AZ18" s="261">
        <v>636203.57000000007</v>
      </c>
      <c r="BA18" s="258">
        <f t="shared" si="101"/>
        <v>0.16335674850800694</v>
      </c>
      <c r="BB18" s="259"/>
      <c r="BC18" s="258">
        <f t="shared" si="56"/>
        <v>0.20240963855421687</v>
      </c>
      <c r="BD18" s="262">
        <f t="shared" si="39"/>
        <v>0.88597343556831953</v>
      </c>
      <c r="BF18" s="260">
        <v>393</v>
      </c>
      <c r="BG18" s="261">
        <v>39444020.450000018</v>
      </c>
      <c r="BH18" s="260">
        <v>79</v>
      </c>
      <c r="BI18" s="261">
        <v>323628.78000000003</v>
      </c>
      <c r="BJ18" s="258">
        <f t="shared" si="102"/>
        <v>8.3097529968926623E-2</v>
      </c>
      <c r="BK18" s="259"/>
      <c r="BL18" s="258">
        <f t="shared" si="57"/>
        <v>0.2010178117048346</v>
      </c>
      <c r="BM18" s="262">
        <f t="shared" si="58"/>
        <v>0.50868746303954249</v>
      </c>
      <c r="BO18" s="260">
        <v>409</v>
      </c>
      <c r="BP18" s="261">
        <v>40337211.100000009</v>
      </c>
      <c r="BQ18" s="260">
        <v>102</v>
      </c>
      <c r="BR18" s="261">
        <v>825942.31</v>
      </c>
      <c r="BS18" s="258">
        <f t="shared" si="103"/>
        <v>0.21207559432084341</v>
      </c>
      <c r="BT18" s="259"/>
      <c r="BU18" s="258">
        <f t="shared" si="59"/>
        <v>0.24938875305623473</v>
      </c>
      <c r="BV18" s="262">
        <f t="shared" si="60"/>
        <v>2.5521287383649871</v>
      </c>
      <c r="BX18" s="260">
        <v>382</v>
      </c>
      <c r="BY18" s="261">
        <v>39294666.970000014</v>
      </c>
      <c r="BZ18" s="260">
        <v>92</v>
      </c>
      <c r="CA18" s="261">
        <v>753162.34</v>
      </c>
      <c r="CB18" s="258">
        <f t="shared" si="104"/>
        <v>0.19338802352379444</v>
      </c>
      <c r="CC18" s="259"/>
      <c r="CD18" s="258">
        <f t="shared" si="61"/>
        <v>0.24083769633507854</v>
      </c>
      <c r="CE18" s="262">
        <f t="shared" si="62"/>
        <v>0.9118825018178327</v>
      </c>
      <c r="CG18" s="260">
        <v>360</v>
      </c>
      <c r="CH18" s="261">
        <v>36731349.540000007</v>
      </c>
      <c r="CI18" s="260">
        <v>83</v>
      </c>
      <c r="CJ18" s="261">
        <v>553145.92999999993</v>
      </c>
      <c r="CK18" s="258">
        <f t="shared" si="105"/>
        <v>0.14203020045177928</v>
      </c>
      <c r="CL18" s="259"/>
      <c r="CM18" s="258">
        <f t="shared" si="63"/>
        <v>0.23055555555555557</v>
      </c>
      <c r="CN18" s="262">
        <f t="shared" si="64"/>
        <v>0.73443121173583903</v>
      </c>
      <c r="CP18" s="260">
        <v>359</v>
      </c>
      <c r="CQ18" s="261">
        <v>36234746.149999999</v>
      </c>
      <c r="CR18" s="260">
        <v>90</v>
      </c>
      <c r="CS18" s="261">
        <v>525080.89</v>
      </c>
      <c r="CT18" s="258">
        <f t="shared" si="106"/>
        <v>0.1348239949267975</v>
      </c>
      <c r="CU18" s="259"/>
      <c r="CV18" s="258">
        <f t="shared" si="65"/>
        <v>0.25069637883008355</v>
      </c>
      <c r="CW18" s="262">
        <f t="shared" si="66"/>
        <v>0.94926286450304365</v>
      </c>
      <c r="CY18" s="260">
        <v>336</v>
      </c>
      <c r="CZ18" s="261">
        <v>32291365.610000003</v>
      </c>
      <c r="DA18" s="260">
        <v>103</v>
      </c>
      <c r="DB18" s="261">
        <v>519445.61999999994</v>
      </c>
      <c r="DC18" s="258">
        <f t="shared" si="107"/>
        <v>0.13337703765152673</v>
      </c>
      <c r="DD18" s="259"/>
      <c r="DE18" s="258">
        <f t="shared" si="67"/>
        <v>0.30654761904761907</v>
      </c>
      <c r="DF18" s="262">
        <f t="shared" si="68"/>
        <v>0.98926780595652586</v>
      </c>
      <c r="DH18" s="260">
        <v>319</v>
      </c>
      <c r="DI18" s="261">
        <v>29525472.480000004</v>
      </c>
      <c r="DJ18" s="260">
        <v>88</v>
      </c>
      <c r="DK18" s="261">
        <v>688263.58000000007</v>
      </c>
      <c r="DL18" s="258">
        <f t="shared" si="108"/>
        <v>0.17672409563071223</v>
      </c>
      <c r="DM18" s="259"/>
      <c r="DN18" s="258">
        <f t="shared" si="69"/>
        <v>0.27586206896551724</v>
      </c>
      <c r="DO18" s="262">
        <f t="shared" si="70"/>
        <v>1.3249964067461002</v>
      </c>
      <c r="DQ18" s="260">
        <f t="shared" si="41"/>
        <v>357.83333333333331</v>
      </c>
      <c r="DR18" s="260">
        <f t="shared" si="42"/>
        <v>30919419.882500008</v>
      </c>
      <c r="DS18" s="260">
        <f t="shared" si="43"/>
        <v>84.416666666666671</v>
      </c>
      <c r="DT18" s="260">
        <f t="shared" si="44"/>
        <v>6561230.3200000003</v>
      </c>
      <c r="DU18" s="258">
        <f t="shared" si="45"/>
        <v>0.15549766682993366</v>
      </c>
      <c r="DV18" s="259"/>
      <c r="DW18" s="258">
        <f t="shared" si="71"/>
        <v>0.23591057289240805</v>
      </c>
      <c r="DX18" s="262">
        <f t="shared" si="46"/>
        <v>0.21220418574908553</v>
      </c>
      <c r="DZ18" s="260">
        <v>332</v>
      </c>
      <c r="EA18" s="261">
        <v>30497785.689999994</v>
      </c>
      <c r="EB18" s="260">
        <v>91</v>
      </c>
      <c r="EC18" s="261">
        <v>279652.50999999995</v>
      </c>
      <c r="ED18" s="258">
        <f t="shared" si="72"/>
        <v>9.4635453781624995E-2</v>
      </c>
      <c r="EE18" s="259"/>
      <c r="EF18" s="258">
        <f t="shared" si="73"/>
        <v>0.2740963855421687</v>
      </c>
      <c r="EG18" s="262">
        <f t="shared" si="74"/>
        <v>9.1696004700989164E-3</v>
      </c>
      <c r="EH18" s="259"/>
      <c r="EI18" s="260">
        <v>333</v>
      </c>
      <c r="EJ18" s="261">
        <v>29555388.480000012</v>
      </c>
      <c r="EK18" s="260">
        <v>81</v>
      </c>
      <c r="EL18" s="261">
        <v>275073.94000000006</v>
      </c>
      <c r="EM18" s="258">
        <f t="shared" si="109"/>
        <v>7.0630198503423364E-2</v>
      </c>
      <c r="EN18" s="259"/>
      <c r="EO18" s="258">
        <f t="shared" si="75"/>
        <v>0.24324324324324326</v>
      </c>
      <c r="EP18" s="262">
        <f t="shared" si="76"/>
        <v>9.3070656197309417E-3</v>
      </c>
      <c r="EQ18" s="259"/>
      <c r="ER18" s="260"/>
      <c r="ES18" s="261"/>
      <c r="ET18" s="260"/>
      <c r="EU18" s="261"/>
      <c r="EV18" s="258">
        <f t="shared" si="110"/>
        <v>0</v>
      </c>
      <c r="EW18" s="259"/>
      <c r="EX18" s="258" t="e">
        <f t="shared" si="77"/>
        <v>#DIV/0!</v>
      </c>
      <c r="EY18" s="262">
        <f t="shared" si="48"/>
        <v>0</v>
      </c>
      <c r="FA18" s="260"/>
      <c r="FB18" s="261"/>
      <c r="FC18" s="260"/>
      <c r="FD18" s="261"/>
      <c r="FE18" s="258">
        <f t="shared" si="111"/>
        <v>0</v>
      </c>
      <c r="FF18" s="259"/>
      <c r="FG18" s="258" t="e">
        <f t="shared" si="78"/>
        <v>#DIV/0!</v>
      </c>
      <c r="FH18" s="262" t="e">
        <f t="shared" si="79"/>
        <v>#DIV/0!</v>
      </c>
      <c r="FJ18" s="260"/>
      <c r="FK18" s="261"/>
      <c r="FL18" s="260"/>
      <c r="FM18" s="261"/>
      <c r="FN18" s="258">
        <f t="shared" si="112"/>
        <v>0</v>
      </c>
      <c r="FO18" s="259"/>
      <c r="FP18" s="258" t="e">
        <f t="shared" si="80"/>
        <v>#DIV/0!</v>
      </c>
      <c r="FQ18" s="262" t="e">
        <f t="shared" si="81"/>
        <v>#DIV/0!</v>
      </c>
      <c r="FS18" s="260"/>
      <c r="FT18" s="261"/>
      <c r="FU18" s="260"/>
      <c r="FV18" s="261"/>
      <c r="FW18" s="258">
        <f t="shared" si="113"/>
        <v>0</v>
      </c>
      <c r="FX18" s="259"/>
      <c r="FY18" s="258" t="e">
        <f t="shared" si="82"/>
        <v>#DIV/0!</v>
      </c>
      <c r="FZ18" s="262" t="e">
        <f t="shared" si="83"/>
        <v>#DIV/0!</v>
      </c>
      <c r="GB18" s="260"/>
      <c r="GC18" s="261"/>
      <c r="GD18" s="260"/>
      <c r="GE18" s="261"/>
      <c r="GF18" s="258">
        <f t="shared" si="114"/>
        <v>0</v>
      </c>
      <c r="GG18" s="259"/>
      <c r="GH18" s="258" t="e">
        <f t="shared" si="84"/>
        <v>#DIV/0!</v>
      </c>
      <c r="GI18" s="262" t="e">
        <f t="shared" si="85"/>
        <v>#DIV/0!</v>
      </c>
      <c r="GK18" s="260"/>
      <c r="GL18" s="261"/>
      <c r="GM18" s="260"/>
      <c r="GN18" s="261"/>
      <c r="GO18" s="258">
        <f t="shared" si="115"/>
        <v>0</v>
      </c>
      <c r="GP18" s="259"/>
      <c r="GQ18" s="258" t="e">
        <f t="shared" si="86"/>
        <v>#DIV/0!</v>
      </c>
      <c r="GR18" s="262" t="e">
        <f t="shared" si="87"/>
        <v>#DIV/0!</v>
      </c>
      <c r="GT18" s="260"/>
      <c r="GU18" s="261"/>
      <c r="GV18" s="260"/>
      <c r="GW18" s="261"/>
      <c r="GX18" s="258">
        <f t="shared" si="116"/>
        <v>0</v>
      </c>
      <c r="GY18" s="259"/>
      <c r="GZ18" s="258" t="e">
        <f t="shared" si="88"/>
        <v>#DIV/0!</v>
      </c>
      <c r="HA18" s="262" t="e">
        <f t="shared" si="89"/>
        <v>#DIV/0!</v>
      </c>
      <c r="HC18" s="260"/>
      <c r="HD18" s="261"/>
      <c r="HE18" s="260"/>
      <c r="HF18" s="261"/>
      <c r="HG18" s="258">
        <f t="shared" si="117"/>
        <v>0</v>
      </c>
      <c r="HH18" s="259"/>
      <c r="HI18" s="258" t="e">
        <f t="shared" si="90"/>
        <v>#DIV/0!</v>
      </c>
      <c r="HJ18" s="262" t="e">
        <f t="shared" si="91"/>
        <v>#DIV/0!</v>
      </c>
      <c r="HL18" s="260"/>
      <c r="HM18" s="261"/>
      <c r="HN18" s="260"/>
      <c r="HO18" s="261"/>
      <c r="HP18" s="258">
        <f t="shared" si="118"/>
        <v>0</v>
      </c>
      <c r="HQ18" s="259"/>
      <c r="HR18" s="258" t="e">
        <f t="shared" si="92"/>
        <v>#DIV/0!</v>
      </c>
      <c r="HS18" s="262" t="e">
        <f t="shared" si="93"/>
        <v>#DIV/0!</v>
      </c>
      <c r="HU18" s="260"/>
      <c r="HV18" s="261"/>
      <c r="HW18" s="260"/>
      <c r="HX18" s="261"/>
      <c r="HY18" s="258">
        <f t="shared" si="119"/>
        <v>0</v>
      </c>
      <c r="HZ18" s="259"/>
      <c r="IA18" s="258" t="e">
        <f t="shared" si="94"/>
        <v>#DIV/0!</v>
      </c>
      <c r="IB18" s="262" t="e">
        <f t="shared" si="95"/>
        <v>#DIV/0!</v>
      </c>
      <c r="ID18" s="260">
        <f t="shared" si="26"/>
        <v>665</v>
      </c>
      <c r="IE18" s="260">
        <f t="shared" si="27"/>
        <v>60053174.170000002</v>
      </c>
      <c r="IF18" s="260">
        <f t="shared" si="28"/>
        <v>172</v>
      </c>
      <c r="IG18" s="260">
        <f t="shared" si="29"/>
        <v>554726.44999999995</v>
      </c>
      <c r="IH18" s="258">
        <f t="shared" si="120"/>
        <v>0.14243602748628001</v>
      </c>
      <c r="II18" s="259"/>
      <c r="IJ18" s="258">
        <f t="shared" si="96"/>
        <v>0.2586466165413534</v>
      </c>
      <c r="IK18" s="262">
        <f t="shared" si="97"/>
        <v>9.2372544443640337E-3</v>
      </c>
    </row>
    <row r="19" spans="2:245" x14ac:dyDescent="0.25">
      <c r="B19" s="93">
        <v>13</v>
      </c>
      <c r="C19" s="93" t="s">
        <v>20</v>
      </c>
      <c r="D19" s="254">
        <v>2044</v>
      </c>
      <c r="E19" s="255">
        <v>70243136.019999981</v>
      </c>
      <c r="F19" s="254">
        <v>356</v>
      </c>
      <c r="G19" s="255">
        <v>559220</v>
      </c>
      <c r="H19" s="256">
        <f t="shared" si="0"/>
        <v>1.2720400995897449E-2</v>
      </c>
      <c r="I19" s="257"/>
      <c r="J19" s="256">
        <f t="shared" si="1"/>
        <v>0.17416829745596868</v>
      </c>
      <c r="K19" s="258">
        <f t="shared" si="1"/>
        <v>7.9612049188802735E-3</v>
      </c>
      <c r="L19" s="259"/>
      <c r="M19" s="260">
        <v>271</v>
      </c>
      <c r="N19" s="261">
        <v>9005782.7199999988</v>
      </c>
      <c r="O19" s="260">
        <v>30</v>
      </c>
      <c r="P19" s="261">
        <v>125052.92</v>
      </c>
      <c r="Q19" s="258">
        <f t="shared" si="2"/>
        <v>3.2109594107797776E-2</v>
      </c>
      <c r="R19" s="259"/>
      <c r="S19" s="258">
        <f t="shared" si="31"/>
        <v>0.11070110701107011</v>
      </c>
      <c r="T19" s="262">
        <f t="shared" si="3"/>
        <v>0.22362025678623798</v>
      </c>
      <c r="U19" s="259"/>
      <c r="V19" s="260">
        <v>301</v>
      </c>
      <c r="W19" s="261">
        <v>12306905.560000001</v>
      </c>
      <c r="X19" s="260">
        <v>96</v>
      </c>
      <c r="Y19" s="261">
        <v>91162.600000000035</v>
      </c>
      <c r="Z19" s="258">
        <f t="shared" si="98"/>
        <v>2.3407642810831818E-2</v>
      </c>
      <c r="AA19" s="259"/>
      <c r="AB19" s="258">
        <f t="shared" si="32"/>
        <v>0.31893687707641194</v>
      </c>
      <c r="AC19" s="262">
        <f t="shared" si="33"/>
        <v>0.72899217387326931</v>
      </c>
      <c r="AD19" s="259"/>
      <c r="AE19" s="260">
        <v>304</v>
      </c>
      <c r="AF19" s="261">
        <v>9701919.9399999976</v>
      </c>
      <c r="AG19" s="260">
        <v>64</v>
      </c>
      <c r="AH19" s="261">
        <v>91192.919999999984</v>
      </c>
      <c r="AI19" s="258">
        <f t="shared" si="99"/>
        <v>2.3415428018033271E-2</v>
      </c>
      <c r="AJ19" s="259"/>
      <c r="AK19" s="258">
        <f t="shared" si="54"/>
        <v>0.21052631578947367</v>
      </c>
      <c r="AL19" s="262">
        <f t="shared" si="35"/>
        <v>1.0003325925324633</v>
      </c>
      <c r="AN19" s="260">
        <v>236</v>
      </c>
      <c r="AO19" s="261">
        <v>12496272.380000001</v>
      </c>
      <c r="AP19" s="260">
        <v>29</v>
      </c>
      <c r="AQ19" s="261">
        <v>190657.34</v>
      </c>
      <c r="AR19" s="258">
        <f t="shared" si="100"/>
        <v>4.8954712941308341E-2</v>
      </c>
      <c r="AS19" s="259"/>
      <c r="AT19" s="258">
        <f t="shared" si="55"/>
        <v>0.1228813559322034</v>
      </c>
      <c r="AU19" s="262">
        <f t="shared" si="37"/>
        <v>2.0907033133712578</v>
      </c>
      <c r="AW19" s="260">
        <v>242</v>
      </c>
      <c r="AX19" s="261">
        <v>13147453.189999998</v>
      </c>
      <c r="AY19" s="260">
        <v>70</v>
      </c>
      <c r="AZ19" s="261">
        <v>165836.17000000001</v>
      </c>
      <c r="BA19" s="258">
        <f t="shared" si="101"/>
        <v>4.2581429582705874E-2</v>
      </c>
      <c r="BB19" s="259"/>
      <c r="BC19" s="258">
        <f t="shared" si="56"/>
        <v>0.28925619834710742</v>
      </c>
      <c r="BD19" s="262">
        <f t="shared" si="39"/>
        <v>0.86981267020718955</v>
      </c>
      <c r="BF19" s="260">
        <v>174</v>
      </c>
      <c r="BG19" s="261">
        <v>8026228.0699999994</v>
      </c>
      <c r="BH19" s="260">
        <v>25</v>
      </c>
      <c r="BI19" s="261">
        <v>156411.45000000001</v>
      </c>
      <c r="BJ19" s="258">
        <f t="shared" si="102"/>
        <v>4.0161462629677951E-2</v>
      </c>
      <c r="BK19" s="259"/>
      <c r="BL19" s="258">
        <f t="shared" si="57"/>
        <v>0.14367816091954022</v>
      </c>
      <c r="BM19" s="262">
        <f t="shared" si="58"/>
        <v>0.9431684897209095</v>
      </c>
      <c r="BO19" s="260">
        <v>137</v>
      </c>
      <c r="BP19" s="261">
        <v>7458739.2799999993</v>
      </c>
      <c r="BQ19" s="260">
        <v>25</v>
      </c>
      <c r="BR19" s="261">
        <v>40660.65</v>
      </c>
      <c r="BS19" s="258">
        <f t="shared" si="103"/>
        <v>1.0440355712279472E-2</v>
      </c>
      <c r="BT19" s="259"/>
      <c r="BU19" s="258">
        <f t="shared" si="59"/>
        <v>0.18248175182481752</v>
      </c>
      <c r="BV19" s="262">
        <f t="shared" si="60"/>
        <v>0.25995954899721213</v>
      </c>
      <c r="BX19" s="260">
        <v>121</v>
      </c>
      <c r="BY19" s="261">
        <v>7037147.9900000012</v>
      </c>
      <c r="BZ19" s="260">
        <v>21</v>
      </c>
      <c r="CA19" s="261">
        <v>27935.05</v>
      </c>
      <c r="CB19" s="258">
        <f t="shared" si="104"/>
        <v>7.1728282464818592E-3</v>
      </c>
      <c r="CC19" s="259"/>
      <c r="CD19" s="258">
        <f t="shared" si="61"/>
        <v>0.17355371900826447</v>
      </c>
      <c r="CE19" s="262">
        <f t="shared" si="62"/>
        <v>0.68702910553569607</v>
      </c>
      <c r="CG19" s="260">
        <v>163</v>
      </c>
      <c r="CH19" s="261">
        <v>11775238.940000001</v>
      </c>
      <c r="CI19" s="260">
        <v>54</v>
      </c>
      <c r="CJ19" s="261">
        <v>132482.75999999998</v>
      </c>
      <c r="CK19" s="258">
        <f t="shared" si="105"/>
        <v>3.4017339618145549E-2</v>
      </c>
      <c r="CL19" s="259"/>
      <c r="CM19" s="258">
        <f t="shared" si="63"/>
        <v>0.33128834355828218</v>
      </c>
      <c r="CN19" s="262">
        <f t="shared" si="64"/>
        <v>4.7425281143223295</v>
      </c>
      <c r="CP19" s="260">
        <v>153</v>
      </c>
      <c r="CQ19" s="261">
        <v>10295182.780000001</v>
      </c>
      <c r="CR19" s="260">
        <v>45</v>
      </c>
      <c r="CS19" s="261">
        <v>75477.73</v>
      </c>
      <c r="CT19" s="258">
        <f t="shared" si="106"/>
        <v>1.9380269364985249E-2</v>
      </c>
      <c r="CU19" s="259"/>
      <c r="CV19" s="258">
        <f t="shared" si="65"/>
        <v>0.29411764705882354</v>
      </c>
      <c r="CW19" s="262">
        <f t="shared" si="66"/>
        <v>0.56971737303782022</v>
      </c>
      <c r="CY19" s="260">
        <v>178</v>
      </c>
      <c r="CZ19" s="261">
        <v>8791425.75</v>
      </c>
      <c r="DA19" s="260">
        <v>59</v>
      </c>
      <c r="DB19" s="261">
        <v>71162.439999999988</v>
      </c>
      <c r="DC19" s="258">
        <f t="shared" si="107"/>
        <v>1.8272240777108702E-2</v>
      </c>
      <c r="DD19" s="259"/>
      <c r="DE19" s="258">
        <f t="shared" si="67"/>
        <v>0.33146067415730335</v>
      </c>
      <c r="DF19" s="262">
        <f t="shared" si="68"/>
        <v>0.94282697691093775</v>
      </c>
      <c r="DH19" s="260">
        <v>182</v>
      </c>
      <c r="DI19" s="261">
        <v>9276678.120000001</v>
      </c>
      <c r="DJ19" s="260">
        <v>32</v>
      </c>
      <c r="DK19" s="261">
        <v>39795.65</v>
      </c>
      <c r="DL19" s="258">
        <f t="shared" si="108"/>
        <v>1.0218251351155835E-2</v>
      </c>
      <c r="DM19" s="259"/>
      <c r="DN19" s="258">
        <f t="shared" si="69"/>
        <v>0.17582417582417584</v>
      </c>
      <c r="DO19" s="262">
        <f t="shared" si="70"/>
        <v>0.55922267420847305</v>
      </c>
      <c r="DQ19" s="260">
        <f t="shared" si="41"/>
        <v>205.16666666666666</v>
      </c>
      <c r="DR19" s="260">
        <f t="shared" si="42"/>
        <v>9943247.8933333326</v>
      </c>
      <c r="DS19" s="260">
        <f t="shared" si="43"/>
        <v>45.833333333333336</v>
      </c>
      <c r="DT19" s="260">
        <f t="shared" si="44"/>
        <v>1207827.6800000002</v>
      </c>
      <c r="DU19" s="258">
        <f t="shared" si="45"/>
        <v>2.8624873234538696E-2</v>
      </c>
      <c r="DV19" s="259"/>
      <c r="DW19" s="258">
        <f t="shared" si="71"/>
        <v>0.22339561332250205</v>
      </c>
      <c r="DX19" s="262">
        <f t="shared" si="46"/>
        <v>0.12147214803020395</v>
      </c>
      <c r="DZ19" s="260">
        <v>193</v>
      </c>
      <c r="EA19" s="261">
        <v>10770974.049999999</v>
      </c>
      <c r="EB19" s="260">
        <v>48</v>
      </c>
      <c r="EC19" s="261">
        <v>73343.739999999976</v>
      </c>
      <c r="ED19" s="258">
        <f t="shared" si="72"/>
        <v>2.4819795527461989E-2</v>
      </c>
      <c r="EE19" s="259"/>
      <c r="EF19" s="258">
        <f t="shared" si="73"/>
        <v>0.24870466321243523</v>
      </c>
      <c r="EG19" s="262">
        <f t="shared" si="74"/>
        <v>6.8093878659005761E-3</v>
      </c>
      <c r="EH19" s="259"/>
      <c r="EI19" s="260">
        <v>214</v>
      </c>
      <c r="EJ19" s="261">
        <v>11895171.549999993</v>
      </c>
      <c r="EK19" s="260">
        <v>74</v>
      </c>
      <c r="EL19" s="261">
        <v>85339.410000000076</v>
      </c>
      <c r="EM19" s="258">
        <f t="shared" si="109"/>
        <v>2.1912433684067041E-2</v>
      </c>
      <c r="EN19" s="259"/>
      <c r="EO19" s="258">
        <f t="shared" si="75"/>
        <v>0.34579439252336447</v>
      </c>
      <c r="EP19" s="262">
        <f t="shared" si="76"/>
        <v>7.1742899748259729E-3</v>
      </c>
      <c r="EQ19" s="259"/>
      <c r="ER19" s="260"/>
      <c r="ES19" s="261"/>
      <c r="ET19" s="260"/>
      <c r="EU19" s="261"/>
      <c r="EV19" s="258">
        <f t="shared" si="110"/>
        <v>0</v>
      </c>
      <c r="EW19" s="259"/>
      <c r="EX19" s="258" t="e">
        <f t="shared" si="77"/>
        <v>#DIV/0!</v>
      </c>
      <c r="EY19" s="262">
        <f t="shared" si="48"/>
        <v>0</v>
      </c>
      <c r="FA19" s="260"/>
      <c r="FB19" s="261"/>
      <c r="FC19" s="260"/>
      <c r="FD19" s="261"/>
      <c r="FE19" s="258">
        <f t="shared" si="111"/>
        <v>0</v>
      </c>
      <c r="FF19" s="259"/>
      <c r="FG19" s="258" t="e">
        <f t="shared" si="78"/>
        <v>#DIV/0!</v>
      </c>
      <c r="FH19" s="262" t="e">
        <f t="shared" si="79"/>
        <v>#DIV/0!</v>
      </c>
      <c r="FJ19" s="260"/>
      <c r="FK19" s="261"/>
      <c r="FL19" s="260"/>
      <c r="FM19" s="261"/>
      <c r="FN19" s="258">
        <f t="shared" si="112"/>
        <v>0</v>
      </c>
      <c r="FO19" s="259"/>
      <c r="FP19" s="258" t="e">
        <f t="shared" si="80"/>
        <v>#DIV/0!</v>
      </c>
      <c r="FQ19" s="262" t="e">
        <f t="shared" si="81"/>
        <v>#DIV/0!</v>
      </c>
      <c r="FS19" s="260"/>
      <c r="FT19" s="261"/>
      <c r="FU19" s="260"/>
      <c r="FV19" s="261"/>
      <c r="FW19" s="258">
        <f t="shared" si="113"/>
        <v>0</v>
      </c>
      <c r="FX19" s="259"/>
      <c r="FY19" s="258" t="e">
        <f t="shared" si="82"/>
        <v>#DIV/0!</v>
      </c>
      <c r="FZ19" s="262" t="e">
        <f t="shared" si="83"/>
        <v>#DIV/0!</v>
      </c>
      <c r="GB19" s="260"/>
      <c r="GC19" s="261"/>
      <c r="GD19" s="260"/>
      <c r="GE19" s="261"/>
      <c r="GF19" s="258">
        <f t="shared" si="114"/>
        <v>0</v>
      </c>
      <c r="GG19" s="259"/>
      <c r="GH19" s="258" t="e">
        <f t="shared" si="84"/>
        <v>#DIV/0!</v>
      </c>
      <c r="GI19" s="262" t="e">
        <f t="shared" si="85"/>
        <v>#DIV/0!</v>
      </c>
      <c r="GK19" s="260"/>
      <c r="GL19" s="261"/>
      <c r="GM19" s="260"/>
      <c r="GN19" s="261"/>
      <c r="GO19" s="258">
        <f t="shared" si="115"/>
        <v>0</v>
      </c>
      <c r="GP19" s="259"/>
      <c r="GQ19" s="258" t="e">
        <f t="shared" si="86"/>
        <v>#DIV/0!</v>
      </c>
      <c r="GR19" s="262" t="e">
        <f t="shared" si="87"/>
        <v>#DIV/0!</v>
      </c>
      <c r="GT19" s="260"/>
      <c r="GU19" s="261"/>
      <c r="GV19" s="260"/>
      <c r="GW19" s="261"/>
      <c r="GX19" s="258">
        <f t="shared" si="116"/>
        <v>0</v>
      </c>
      <c r="GY19" s="259"/>
      <c r="GZ19" s="258" t="e">
        <f t="shared" si="88"/>
        <v>#DIV/0!</v>
      </c>
      <c r="HA19" s="262" t="e">
        <f t="shared" si="89"/>
        <v>#DIV/0!</v>
      </c>
      <c r="HC19" s="260"/>
      <c r="HD19" s="261"/>
      <c r="HE19" s="260"/>
      <c r="HF19" s="261"/>
      <c r="HG19" s="258">
        <f t="shared" si="117"/>
        <v>0</v>
      </c>
      <c r="HH19" s="259"/>
      <c r="HI19" s="258" t="e">
        <f t="shared" si="90"/>
        <v>#DIV/0!</v>
      </c>
      <c r="HJ19" s="262" t="e">
        <f t="shared" si="91"/>
        <v>#DIV/0!</v>
      </c>
      <c r="HL19" s="260"/>
      <c r="HM19" s="261"/>
      <c r="HN19" s="260"/>
      <c r="HO19" s="261"/>
      <c r="HP19" s="258">
        <f t="shared" si="118"/>
        <v>0</v>
      </c>
      <c r="HQ19" s="259"/>
      <c r="HR19" s="258" t="e">
        <f t="shared" si="92"/>
        <v>#DIV/0!</v>
      </c>
      <c r="HS19" s="262" t="e">
        <f t="shared" si="93"/>
        <v>#DIV/0!</v>
      </c>
      <c r="HU19" s="260"/>
      <c r="HV19" s="261"/>
      <c r="HW19" s="260"/>
      <c r="HX19" s="261"/>
      <c r="HY19" s="258">
        <f t="shared" si="119"/>
        <v>0</v>
      </c>
      <c r="HZ19" s="259"/>
      <c r="IA19" s="258" t="e">
        <f t="shared" si="94"/>
        <v>#DIV/0!</v>
      </c>
      <c r="IB19" s="262" t="e">
        <f t="shared" si="95"/>
        <v>#DIV/0!</v>
      </c>
      <c r="ID19" s="260">
        <f t="shared" si="26"/>
        <v>407</v>
      </c>
      <c r="IE19" s="260">
        <f t="shared" si="27"/>
        <v>22666145.599999994</v>
      </c>
      <c r="IF19" s="260">
        <f t="shared" si="28"/>
        <v>122</v>
      </c>
      <c r="IG19" s="260">
        <f t="shared" si="29"/>
        <v>158683.15000000005</v>
      </c>
      <c r="IH19" s="258">
        <f t="shared" si="120"/>
        <v>4.0744762603278611E-2</v>
      </c>
      <c r="II19" s="259"/>
      <c r="IJ19" s="258">
        <f t="shared" si="96"/>
        <v>0.29975429975429974</v>
      </c>
      <c r="IK19" s="262">
        <f t="shared" si="97"/>
        <v>7.0008881439462779E-3</v>
      </c>
    </row>
    <row r="20" spans="2:245" x14ac:dyDescent="0.25">
      <c r="B20" s="93">
        <v>14</v>
      </c>
      <c r="C20" s="93" t="s">
        <v>32</v>
      </c>
      <c r="D20" s="254">
        <v>3176</v>
      </c>
      <c r="E20" s="255">
        <v>179282779.46000001</v>
      </c>
      <c r="F20" s="254">
        <v>530</v>
      </c>
      <c r="G20" s="255">
        <v>305807.07999999996</v>
      </c>
      <c r="H20" s="256">
        <f t="shared" si="0"/>
        <v>6.9560972157370815E-3</v>
      </c>
      <c r="I20" s="257"/>
      <c r="J20" s="256">
        <f t="shared" si="1"/>
        <v>0.16687657430730479</v>
      </c>
      <c r="K20" s="258">
        <f t="shared" si="1"/>
        <v>1.7057247824977465E-3</v>
      </c>
      <c r="L20" s="259"/>
      <c r="M20" s="260">
        <v>179</v>
      </c>
      <c r="N20" s="261">
        <v>11254587.710000005</v>
      </c>
      <c r="O20" s="260">
        <v>14</v>
      </c>
      <c r="P20" s="261">
        <v>27876.02</v>
      </c>
      <c r="Q20" s="258">
        <f t="shared" si="2"/>
        <v>7.1576712286354691E-3</v>
      </c>
      <c r="R20" s="259"/>
      <c r="S20" s="258">
        <f t="shared" si="31"/>
        <v>7.8212290502793297E-2</v>
      </c>
      <c r="T20" s="262">
        <f t="shared" si="3"/>
        <v>9.1155574292132169E-2</v>
      </c>
      <c r="U20" s="259"/>
      <c r="V20" s="260">
        <v>150</v>
      </c>
      <c r="W20" s="261">
        <v>8383352.9299999988</v>
      </c>
      <c r="X20" s="260">
        <v>17</v>
      </c>
      <c r="Y20" s="261">
        <v>16020.04</v>
      </c>
      <c r="Z20" s="258">
        <f t="shared" si="98"/>
        <v>4.1134343923411362E-3</v>
      </c>
      <c r="AA20" s="259"/>
      <c r="AB20" s="258">
        <f t="shared" si="32"/>
        <v>0.11333333333333333</v>
      </c>
      <c r="AC20" s="262">
        <f t="shared" si="33"/>
        <v>0.57468892618099721</v>
      </c>
      <c r="AD20" s="259"/>
      <c r="AE20" s="260">
        <v>131</v>
      </c>
      <c r="AF20" s="261">
        <v>7630050.1500000004</v>
      </c>
      <c r="AG20" s="260">
        <v>41</v>
      </c>
      <c r="AH20" s="261">
        <v>260699.93</v>
      </c>
      <c r="AI20" s="258">
        <f t="shared" si="99"/>
        <v>6.6939412020377398E-2</v>
      </c>
      <c r="AJ20" s="259"/>
      <c r="AK20" s="258">
        <f t="shared" si="54"/>
        <v>0.31297709923664124</v>
      </c>
      <c r="AL20" s="262">
        <f t="shared" si="35"/>
        <v>16.273363237544974</v>
      </c>
      <c r="AN20" s="260">
        <v>165</v>
      </c>
      <c r="AO20" s="261">
        <v>9169746.0899999999</v>
      </c>
      <c r="AP20" s="260">
        <v>24</v>
      </c>
      <c r="AQ20" s="261">
        <v>48618.520000000004</v>
      </c>
      <c r="AR20" s="258">
        <f t="shared" si="100"/>
        <v>1.2483682454770736E-2</v>
      </c>
      <c r="AS20" s="259"/>
      <c r="AT20" s="258">
        <f t="shared" si="55"/>
        <v>0.14545454545454545</v>
      </c>
      <c r="AU20" s="262">
        <f t="shared" si="37"/>
        <v>0.1864922633465993</v>
      </c>
      <c r="AW20" s="260">
        <v>123</v>
      </c>
      <c r="AX20" s="261">
        <v>7484738.0200000023</v>
      </c>
      <c r="AY20" s="260">
        <v>39</v>
      </c>
      <c r="AZ20" s="261">
        <v>70082.179999999993</v>
      </c>
      <c r="BA20" s="258">
        <f t="shared" si="101"/>
        <v>1.7994864526071224E-2</v>
      </c>
      <c r="BB20" s="259"/>
      <c r="BC20" s="258">
        <f t="shared" si="56"/>
        <v>0.31707317073170732</v>
      </c>
      <c r="BD20" s="262">
        <f t="shared" si="39"/>
        <v>1.4414708633664699</v>
      </c>
      <c r="BF20" s="260">
        <v>91</v>
      </c>
      <c r="BG20" s="261">
        <v>5702100.080000001</v>
      </c>
      <c r="BH20" s="260">
        <v>29</v>
      </c>
      <c r="BI20" s="261">
        <v>27493.489999999998</v>
      </c>
      <c r="BJ20" s="258">
        <f t="shared" si="102"/>
        <v>7.059449747409313E-3</v>
      </c>
      <c r="BK20" s="259"/>
      <c r="BL20" s="258">
        <f t="shared" si="57"/>
        <v>0.31868131868131866</v>
      </c>
      <c r="BM20" s="262">
        <f t="shared" si="58"/>
        <v>0.39230357845603547</v>
      </c>
      <c r="BO20" s="260">
        <v>125</v>
      </c>
      <c r="BP20" s="261">
        <v>7038660.3699999982</v>
      </c>
      <c r="BQ20" s="260">
        <v>21</v>
      </c>
      <c r="BR20" s="261">
        <v>30003.37</v>
      </c>
      <c r="BS20" s="258">
        <f t="shared" si="103"/>
        <v>7.7039067345734628E-3</v>
      </c>
      <c r="BT20" s="259"/>
      <c r="BU20" s="258">
        <f t="shared" si="59"/>
        <v>0.16800000000000001</v>
      </c>
      <c r="BV20" s="262">
        <f t="shared" si="60"/>
        <v>1.0912899744630458</v>
      </c>
      <c r="BX20" s="260">
        <v>99</v>
      </c>
      <c r="BY20" s="261">
        <v>5168280.1499999994</v>
      </c>
      <c r="BZ20" s="260">
        <v>19</v>
      </c>
      <c r="CA20" s="261">
        <v>89056.489999999991</v>
      </c>
      <c r="CB20" s="258">
        <f t="shared" si="104"/>
        <v>2.2866861058223602E-2</v>
      </c>
      <c r="CC20" s="259"/>
      <c r="CD20" s="258">
        <f t="shared" si="61"/>
        <v>0.19191919191919191</v>
      </c>
      <c r="CE20" s="262">
        <f t="shared" si="62"/>
        <v>2.9682162370427054</v>
      </c>
      <c r="CG20" s="260">
        <v>140</v>
      </c>
      <c r="CH20" s="261">
        <v>11528525.919999996</v>
      </c>
      <c r="CI20" s="260">
        <v>38</v>
      </c>
      <c r="CJ20" s="261">
        <v>65185.380000000005</v>
      </c>
      <c r="CK20" s="258">
        <f t="shared" si="105"/>
        <v>1.6737522750868664E-2</v>
      </c>
      <c r="CL20" s="259"/>
      <c r="CM20" s="258">
        <f t="shared" si="63"/>
        <v>0.27142857142857141</v>
      </c>
      <c r="CN20" s="262">
        <f t="shared" si="64"/>
        <v>0.73195541391761576</v>
      </c>
      <c r="CP20" s="260">
        <v>126</v>
      </c>
      <c r="CQ20" s="261">
        <v>10497719.879999999</v>
      </c>
      <c r="CR20" s="260">
        <v>25</v>
      </c>
      <c r="CS20" s="261">
        <v>66513.11</v>
      </c>
      <c r="CT20" s="258">
        <f t="shared" si="106"/>
        <v>1.7078441390631305E-2</v>
      </c>
      <c r="CU20" s="259"/>
      <c r="CV20" s="258">
        <f t="shared" si="65"/>
        <v>0.1984126984126984</v>
      </c>
      <c r="CW20" s="262">
        <f t="shared" si="66"/>
        <v>1.0203685243531602</v>
      </c>
      <c r="CY20" s="260">
        <v>183</v>
      </c>
      <c r="CZ20" s="261">
        <v>13227082.200000003</v>
      </c>
      <c r="DA20" s="260">
        <v>57</v>
      </c>
      <c r="DB20" s="261">
        <v>103518.10000000002</v>
      </c>
      <c r="DC20" s="258">
        <f t="shared" si="107"/>
        <v>2.6580140422234215E-2</v>
      </c>
      <c r="DD20" s="259"/>
      <c r="DE20" s="258">
        <f t="shared" si="67"/>
        <v>0.31147540983606559</v>
      </c>
      <c r="DF20" s="262">
        <f t="shared" si="68"/>
        <v>1.556356333360446</v>
      </c>
      <c r="DH20" s="260">
        <v>175</v>
      </c>
      <c r="DI20" s="261">
        <v>11846422.34</v>
      </c>
      <c r="DJ20" s="260">
        <v>78</v>
      </c>
      <c r="DK20" s="261">
        <v>106168.97</v>
      </c>
      <c r="DL20" s="258">
        <f t="shared" si="108"/>
        <v>2.7260799136421276E-2</v>
      </c>
      <c r="DM20" s="259"/>
      <c r="DN20" s="258">
        <f t="shared" si="69"/>
        <v>0.44571428571428573</v>
      </c>
      <c r="DO20" s="262">
        <f t="shared" si="70"/>
        <v>1.0256077922604838</v>
      </c>
      <c r="DQ20" s="260">
        <f t="shared" si="41"/>
        <v>140.58333333333334</v>
      </c>
      <c r="DR20" s="260">
        <f t="shared" si="42"/>
        <v>9077605.4866666663</v>
      </c>
      <c r="DS20" s="260">
        <f t="shared" si="43"/>
        <v>33.5</v>
      </c>
      <c r="DT20" s="260">
        <f t="shared" si="44"/>
        <v>911235.6</v>
      </c>
      <c r="DU20" s="258">
        <f t="shared" si="45"/>
        <v>2.1595798778844683E-2</v>
      </c>
      <c r="DV20" s="259"/>
      <c r="DW20" s="258">
        <f t="shared" si="71"/>
        <v>0.23829282750444575</v>
      </c>
      <c r="DX20" s="262">
        <f t="shared" si="46"/>
        <v>0.10038281585804071</v>
      </c>
      <c r="DZ20" s="260">
        <v>153</v>
      </c>
      <c r="EA20" s="261">
        <v>8228063.2000000002</v>
      </c>
      <c r="EB20" s="260">
        <v>47</v>
      </c>
      <c r="EC20" s="261">
        <v>50100.009999999995</v>
      </c>
      <c r="ED20" s="258">
        <f t="shared" si="72"/>
        <v>1.6954030488816104E-2</v>
      </c>
      <c r="EE20" s="259"/>
      <c r="EF20" s="258">
        <f t="shared" si="73"/>
        <v>0.30718954248366015</v>
      </c>
      <c r="EG20" s="262">
        <f t="shared" si="74"/>
        <v>6.0889189572583729E-3</v>
      </c>
      <c r="EH20" s="259"/>
      <c r="EI20" s="260">
        <v>140</v>
      </c>
      <c r="EJ20" s="261">
        <v>8022805.5800000019</v>
      </c>
      <c r="EK20" s="260">
        <v>32</v>
      </c>
      <c r="EL20" s="261">
        <v>24003.960000000006</v>
      </c>
      <c r="EM20" s="258">
        <f t="shared" si="109"/>
        <v>6.1634499424708649E-3</v>
      </c>
      <c r="EN20" s="259"/>
      <c r="EO20" s="258">
        <f t="shared" si="75"/>
        <v>0.22857142857142856</v>
      </c>
      <c r="EP20" s="262">
        <f t="shared" si="76"/>
        <v>2.9919658105437975E-3</v>
      </c>
      <c r="EQ20" s="259"/>
      <c r="ER20" s="260"/>
      <c r="ES20" s="261"/>
      <c r="ET20" s="260"/>
      <c r="EU20" s="261"/>
      <c r="EV20" s="258">
        <f t="shared" si="110"/>
        <v>0</v>
      </c>
      <c r="EW20" s="259"/>
      <c r="EX20" s="258" t="e">
        <f t="shared" si="77"/>
        <v>#DIV/0!</v>
      </c>
      <c r="EY20" s="262">
        <f t="shared" si="48"/>
        <v>0</v>
      </c>
      <c r="FA20" s="260"/>
      <c r="FB20" s="261"/>
      <c r="FC20" s="260"/>
      <c r="FD20" s="261"/>
      <c r="FE20" s="258">
        <f t="shared" si="111"/>
        <v>0</v>
      </c>
      <c r="FF20" s="259"/>
      <c r="FG20" s="258" t="e">
        <f t="shared" si="78"/>
        <v>#DIV/0!</v>
      </c>
      <c r="FH20" s="262" t="e">
        <f t="shared" si="79"/>
        <v>#DIV/0!</v>
      </c>
      <c r="FJ20" s="260"/>
      <c r="FK20" s="261"/>
      <c r="FL20" s="260"/>
      <c r="FM20" s="261"/>
      <c r="FN20" s="258">
        <f t="shared" si="112"/>
        <v>0</v>
      </c>
      <c r="FO20" s="259"/>
      <c r="FP20" s="258" t="e">
        <f t="shared" si="80"/>
        <v>#DIV/0!</v>
      </c>
      <c r="FQ20" s="262" t="e">
        <f t="shared" si="81"/>
        <v>#DIV/0!</v>
      </c>
      <c r="FS20" s="260"/>
      <c r="FT20" s="261"/>
      <c r="FU20" s="260"/>
      <c r="FV20" s="261"/>
      <c r="FW20" s="258">
        <f t="shared" si="113"/>
        <v>0</v>
      </c>
      <c r="FX20" s="259"/>
      <c r="FY20" s="258" t="e">
        <f t="shared" si="82"/>
        <v>#DIV/0!</v>
      </c>
      <c r="FZ20" s="262" t="e">
        <f t="shared" si="83"/>
        <v>#DIV/0!</v>
      </c>
      <c r="GB20" s="260"/>
      <c r="GC20" s="261"/>
      <c r="GD20" s="260"/>
      <c r="GE20" s="261"/>
      <c r="GF20" s="258">
        <f t="shared" si="114"/>
        <v>0</v>
      </c>
      <c r="GG20" s="259"/>
      <c r="GH20" s="258" t="e">
        <f t="shared" si="84"/>
        <v>#DIV/0!</v>
      </c>
      <c r="GI20" s="262" t="e">
        <f t="shared" si="85"/>
        <v>#DIV/0!</v>
      </c>
      <c r="GK20" s="260"/>
      <c r="GL20" s="261"/>
      <c r="GM20" s="260"/>
      <c r="GN20" s="261"/>
      <c r="GO20" s="258">
        <f t="shared" si="115"/>
        <v>0</v>
      </c>
      <c r="GP20" s="259"/>
      <c r="GQ20" s="258" t="e">
        <f t="shared" si="86"/>
        <v>#DIV/0!</v>
      </c>
      <c r="GR20" s="262" t="e">
        <f t="shared" si="87"/>
        <v>#DIV/0!</v>
      </c>
      <c r="GT20" s="260"/>
      <c r="GU20" s="261"/>
      <c r="GV20" s="260"/>
      <c r="GW20" s="261"/>
      <c r="GX20" s="258">
        <f t="shared" si="116"/>
        <v>0</v>
      </c>
      <c r="GY20" s="259"/>
      <c r="GZ20" s="258" t="e">
        <f t="shared" si="88"/>
        <v>#DIV/0!</v>
      </c>
      <c r="HA20" s="262" t="e">
        <f t="shared" si="89"/>
        <v>#DIV/0!</v>
      </c>
      <c r="HC20" s="260"/>
      <c r="HD20" s="261"/>
      <c r="HE20" s="260"/>
      <c r="HF20" s="261"/>
      <c r="HG20" s="258">
        <f t="shared" si="117"/>
        <v>0</v>
      </c>
      <c r="HH20" s="259"/>
      <c r="HI20" s="258" t="e">
        <f t="shared" si="90"/>
        <v>#DIV/0!</v>
      </c>
      <c r="HJ20" s="262" t="e">
        <f t="shared" si="91"/>
        <v>#DIV/0!</v>
      </c>
      <c r="HL20" s="260"/>
      <c r="HM20" s="261"/>
      <c r="HN20" s="260"/>
      <c r="HO20" s="261"/>
      <c r="HP20" s="258">
        <f t="shared" si="118"/>
        <v>0</v>
      </c>
      <c r="HQ20" s="259"/>
      <c r="HR20" s="258" t="e">
        <f t="shared" si="92"/>
        <v>#DIV/0!</v>
      </c>
      <c r="HS20" s="262" t="e">
        <f t="shared" si="93"/>
        <v>#DIV/0!</v>
      </c>
      <c r="HU20" s="260"/>
      <c r="HV20" s="261"/>
      <c r="HW20" s="260"/>
      <c r="HX20" s="261"/>
      <c r="HY20" s="258">
        <f t="shared" si="119"/>
        <v>0</v>
      </c>
      <c r="HZ20" s="259"/>
      <c r="IA20" s="258" t="e">
        <f t="shared" si="94"/>
        <v>#DIV/0!</v>
      </c>
      <c r="IB20" s="262" t="e">
        <f t="shared" si="95"/>
        <v>#DIV/0!</v>
      </c>
      <c r="ID20" s="260">
        <f t="shared" si="26"/>
        <v>293</v>
      </c>
      <c r="IE20" s="260">
        <f t="shared" si="27"/>
        <v>16250868.780000001</v>
      </c>
      <c r="IF20" s="260">
        <f t="shared" si="28"/>
        <v>79</v>
      </c>
      <c r="IG20" s="260">
        <f t="shared" si="29"/>
        <v>74103.97</v>
      </c>
      <c r="IH20" s="258">
        <f t="shared" si="120"/>
        <v>1.9027531691994264E-2</v>
      </c>
      <c r="II20" s="259"/>
      <c r="IJ20" s="258">
        <f t="shared" si="96"/>
        <v>0.2696245733788396</v>
      </c>
      <c r="IK20" s="262">
        <f t="shared" si="97"/>
        <v>4.560000514630947E-3</v>
      </c>
    </row>
    <row r="21" spans="2:245" x14ac:dyDescent="0.25">
      <c r="B21" s="93">
        <v>15</v>
      </c>
      <c r="C21" s="93" t="s">
        <v>7</v>
      </c>
      <c r="D21" s="254">
        <v>2399</v>
      </c>
      <c r="E21" s="255">
        <v>48183887.299999997</v>
      </c>
      <c r="F21" s="254">
        <v>328</v>
      </c>
      <c r="G21" s="255">
        <v>496406.72</v>
      </c>
      <c r="H21" s="256">
        <f t="shared" si="0"/>
        <v>1.1291607123239846E-2</v>
      </c>
      <c r="I21" s="257"/>
      <c r="J21" s="256">
        <f t="shared" si="1"/>
        <v>0.13672363484785327</v>
      </c>
      <c r="K21" s="258">
        <f t="shared" si="1"/>
        <v>1.0302338557893812E-2</v>
      </c>
      <c r="L21" s="259"/>
      <c r="M21" s="260">
        <v>314</v>
      </c>
      <c r="N21" s="261">
        <v>4423865.7799999993</v>
      </c>
      <c r="O21" s="260">
        <v>15</v>
      </c>
      <c r="P21" s="261">
        <v>44618.25</v>
      </c>
      <c r="Q21" s="258">
        <f t="shared" si="2"/>
        <v>1.1456540937230799E-2</v>
      </c>
      <c r="R21" s="259"/>
      <c r="S21" s="258">
        <f t="shared" si="31"/>
        <v>4.7770700636942678E-2</v>
      </c>
      <c r="T21" s="262">
        <f t="shared" si="3"/>
        <v>8.9882445588166091E-2</v>
      </c>
      <c r="U21" s="259"/>
      <c r="V21" s="260">
        <v>337</v>
      </c>
      <c r="W21" s="261">
        <v>5875112.6799999997</v>
      </c>
      <c r="X21" s="260">
        <v>20</v>
      </c>
      <c r="Y21" s="261">
        <v>33125.730000000003</v>
      </c>
      <c r="Z21" s="258">
        <f t="shared" si="98"/>
        <v>8.505629015496001E-3</v>
      </c>
      <c r="AA21" s="259"/>
      <c r="AB21" s="258">
        <f t="shared" si="32"/>
        <v>5.9347181008902079E-2</v>
      </c>
      <c r="AC21" s="262">
        <f t="shared" si="33"/>
        <v>0.74242557697803035</v>
      </c>
      <c r="AD21" s="259"/>
      <c r="AE21" s="260">
        <v>291</v>
      </c>
      <c r="AF21" s="261">
        <v>4729738.2500000009</v>
      </c>
      <c r="AG21" s="260">
        <v>11</v>
      </c>
      <c r="AH21" s="261">
        <v>28425.100000000002</v>
      </c>
      <c r="AI21" s="258">
        <f t="shared" si="99"/>
        <v>7.298657428179707E-3</v>
      </c>
      <c r="AJ21" s="259"/>
      <c r="AK21" s="258">
        <f t="shared" si="54"/>
        <v>3.7800687285223365E-2</v>
      </c>
      <c r="AL21" s="262">
        <f t="shared" si="35"/>
        <v>0.85809731589311389</v>
      </c>
      <c r="AN21" s="260">
        <v>0</v>
      </c>
      <c r="AO21" s="261">
        <v>0</v>
      </c>
      <c r="AP21" s="260">
        <v>0</v>
      </c>
      <c r="AQ21" s="261">
        <v>0</v>
      </c>
      <c r="AR21" s="258">
        <f t="shared" si="100"/>
        <v>0</v>
      </c>
      <c r="AS21" s="259"/>
      <c r="AT21" s="258">
        <v>0</v>
      </c>
      <c r="AU21" s="262">
        <f t="shared" si="37"/>
        <v>0</v>
      </c>
      <c r="AW21" s="260">
        <v>0</v>
      </c>
      <c r="AX21" s="261">
        <v>0</v>
      </c>
      <c r="AY21" s="260">
        <v>0</v>
      </c>
      <c r="AZ21" s="261">
        <v>0</v>
      </c>
      <c r="BA21" s="258">
        <f t="shared" si="101"/>
        <v>0</v>
      </c>
      <c r="BB21" s="259"/>
      <c r="BC21" s="258">
        <v>0</v>
      </c>
      <c r="BD21" s="262">
        <v>0</v>
      </c>
      <c r="BF21" s="260">
        <v>0</v>
      </c>
      <c r="BG21" s="261">
        <v>0</v>
      </c>
      <c r="BH21" s="260">
        <v>0</v>
      </c>
      <c r="BI21" s="261">
        <v>0</v>
      </c>
      <c r="BJ21" s="258">
        <f t="shared" si="102"/>
        <v>0</v>
      </c>
      <c r="BK21" s="259"/>
      <c r="BL21" s="258">
        <v>0</v>
      </c>
      <c r="BM21" s="262">
        <v>0</v>
      </c>
      <c r="BO21" s="260">
        <v>0</v>
      </c>
      <c r="BP21" s="261">
        <v>0</v>
      </c>
      <c r="BQ21" s="260">
        <v>0</v>
      </c>
      <c r="BR21" s="261">
        <v>0</v>
      </c>
      <c r="BS21" s="258">
        <f t="shared" si="103"/>
        <v>0</v>
      </c>
      <c r="BT21" s="259"/>
      <c r="BU21" s="258">
        <v>0</v>
      </c>
      <c r="BV21" s="262">
        <v>0</v>
      </c>
      <c r="BX21" s="260">
        <v>0</v>
      </c>
      <c r="BY21" s="261">
        <v>0</v>
      </c>
      <c r="BZ21" s="260">
        <v>0</v>
      </c>
      <c r="CA21" s="261">
        <v>0</v>
      </c>
      <c r="CB21" s="258">
        <f t="shared" si="104"/>
        <v>0</v>
      </c>
      <c r="CC21" s="259"/>
      <c r="CD21" s="258">
        <v>0</v>
      </c>
      <c r="CE21" s="262">
        <v>0</v>
      </c>
      <c r="CG21" s="260">
        <v>0</v>
      </c>
      <c r="CH21" s="261">
        <v>0</v>
      </c>
      <c r="CI21" s="260">
        <v>0</v>
      </c>
      <c r="CJ21" s="261">
        <v>0</v>
      </c>
      <c r="CK21" s="258">
        <f t="shared" si="105"/>
        <v>0</v>
      </c>
      <c r="CL21" s="259"/>
      <c r="CM21" s="258">
        <v>0</v>
      </c>
      <c r="CN21" s="262">
        <v>0</v>
      </c>
      <c r="CP21" s="260">
        <v>0</v>
      </c>
      <c r="CQ21" s="261">
        <v>0</v>
      </c>
      <c r="CR21" s="260">
        <v>0</v>
      </c>
      <c r="CS21" s="261">
        <v>0</v>
      </c>
      <c r="CT21" s="258">
        <f t="shared" si="106"/>
        <v>0</v>
      </c>
      <c r="CU21" s="259"/>
      <c r="CV21" s="258">
        <v>0</v>
      </c>
      <c r="CW21" s="262">
        <v>0</v>
      </c>
      <c r="CY21" s="260"/>
      <c r="CZ21" s="261"/>
      <c r="DA21" s="260"/>
      <c r="DB21" s="261">
        <v>0</v>
      </c>
      <c r="DC21" s="258">
        <f t="shared" si="107"/>
        <v>0</v>
      </c>
      <c r="DD21" s="259"/>
      <c r="DE21" s="258">
        <v>0</v>
      </c>
      <c r="DF21" s="262">
        <v>0</v>
      </c>
      <c r="DH21" s="260">
        <v>0</v>
      </c>
      <c r="DI21" s="261">
        <v>0</v>
      </c>
      <c r="DJ21" s="260">
        <v>0</v>
      </c>
      <c r="DK21" s="261">
        <v>0</v>
      </c>
      <c r="DL21" s="258">
        <f t="shared" si="108"/>
        <v>0</v>
      </c>
      <c r="DM21" s="259"/>
      <c r="DN21" s="258">
        <v>0</v>
      </c>
      <c r="DO21" s="262">
        <v>0</v>
      </c>
      <c r="DQ21" s="260">
        <f t="shared" si="41"/>
        <v>85.63636363636364</v>
      </c>
      <c r="DR21" s="260">
        <f t="shared" si="42"/>
        <v>1366246.9736363636</v>
      </c>
      <c r="DS21" s="260">
        <f t="shared" si="43"/>
        <v>4.1818181818181817</v>
      </c>
      <c r="DT21" s="260">
        <f t="shared" si="44"/>
        <v>106169.08000000002</v>
      </c>
      <c r="DU21" s="258">
        <f t="shared" si="45"/>
        <v>2.5161506949630411E-3</v>
      </c>
      <c r="DV21" s="259"/>
      <c r="DW21" s="258">
        <v>0</v>
      </c>
      <c r="DX21" s="262">
        <f t="shared" si="46"/>
        <v>7.7708556394766204E-2</v>
      </c>
      <c r="DZ21" s="260"/>
      <c r="EA21" s="261"/>
      <c r="EB21" s="260"/>
      <c r="EC21" s="261"/>
      <c r="ED21" s="258"/>
      <c r="EE21" s="259"/>
      <c r="EF21" s="258"/>
      <c r="EG21" s="262"/>
      <c r="EH21" s="259"/>
      <c r="EI21" s="260"/>
      <c r="EJ21" s="261"/>
      <c r="EK21" s="260"/>
      <c r="EL21" s="261"/>
      <c r="EM21" s="258">
        <f t="shared" si="109"/>
        <v>0</v>
      </c>
      <c r="EN21" s="259"/>
      <c r="EO21" s="258"/>
      <c r="EP21" s="262"/>
      <c r="EQ21" s="259"/>
      <c r="ER21" s="260"/>
      <c r="ES21" s="261"/>
      <c r="ET21" s="260"/>
      <c r="EU21" s="261"/>
      <c r="EV21" s="258">
        <f t="shared" si="110"/>
        <v>0</v>
      </c>
      <c r="EW21" s="259"/>
      <c r="EX21" s="258" t="e">
        <f t="shared" si="77"/>
        <v>#DIV/0!</v>
      </c>
      <c r="EY21" s="262" t="e">
        <f t="shared" si="48"/>
        <v>#DIV/0!</v>
      </c>
      <c r="FA21" s="260"/>
      <c r="FB21" s="261"/>
      <c r="FC21" s="260"/>
      <c r="FD21" s="261"/>
      <c r="FE21" s="258">
        <f t="shared" si="111"/>
        <v>0</v>
      </c>
      <c r="FF21" s="259"/>
      <c r="FG21" s="258">
        <v>0</v>
      </c>
      <c r="FH21" s="262" t="e">
        <f t="shared" si="79"/>
        <v>#DIV/0!</v>
      </c>
      <c r="FJ21" s="260"/>
      <c r="FK21" s="261"/>
      <c r="FL21" s="260"/>
      <c r="FM21" s="261"/>
      <c r="FN21" s="258">
        <f t="shared" si="112"/>
        <v>0</v>
      </c>
      <c r="FO21" s="259"/>
      <c r="FP21" s="258">
        <v>0</v>
      </c>
      <c r="FQ21" s="262">
        <v>0</v>
      </c>
      <c r="FS21" s="260"/>
      <c r="FT21" s="261"/>
      <c r="FU21" s="260"/>
      <c r="FV21" s="261"/>
      <c r="FW21" s="258">
        <f t="shared" si="113"/>
        <v>0</v>
      </c>
      <c r="FX21" s="259"/>
      <c r="FY21" s="258">
        <v>0</v>
      </c>
      <c r="FZ21" s="262">
        <v>0</v>
      </c>
      <c r="GB21" s="260"/>
      <c r="GC21" s="261"/>
      <c r="GD21" s="260"/>
      <c r="GE21" s="261"/>
      <c r="GF21" s="258">
        <f t="shared" si="114"/>
        <v>0</v>
      </c>
      <c r="GG21" s="259"/>
      <c r="GH21" s="258">
        <v>0</v>
      </c>
      <c r="GI21" s="262">
        <v>0</v>
      </c>
      <c r="GK21" s="260"/>
      <c r="GL21" s="261"/>
      <c r="GM21" s="260"/>
      <c r="GN21" s="261"/>
      <c r="GO21" s="258">
        <f t="shared" si="115"/>
        <v>0</v>
      </c>
      <c r="GP21" s="259"/>
      <c r="GQ21" s="258">
        <v>0</v>
      </c>
      <c r="GR21" s="262">
        <v>0</v>
      </c>
      <c r="GT21" s="260"/>
      <c r="GU21" s="261"/>
      <c r="GV21" s="260"/>
      <c r="GW21" s="261"/>
      <c r="GX21" s="258">
        <f t="shared" si="116"/>
        <v>0</v>
      </c>
      <c r="GY21" s="259"/>
      <c r="GZ21" s="258">
        <v>0</v>
      </c>
      <c r="HA21" s="262">
        <v>0</v>
      </c>
      <c r="HC21" s="260"/>
      <c r="HD21" s="261"/>
      <c r="HE21" s="260"/>
      <c r="HF21" s="261"/>
      <c r="HG21" s="258">
        <f t="shared" si="117"/>
        <v>0</v>
      </c>
      <c r="HH21" s="259"/>
      <c r="HI21" s="258">
        <v>0</v>
      </c>
      <c r="HJ21" s="262">
        <v>0</v>
      </c>
      <c r="HL21" s="260"/>
      <c r="HM21" s="261"/>
      <c r="HN21" s="260"/>
      <c r="HO21" s="261"/>
      <c r="HP21" s="258">
        <f t="shared" si="118"/>
        <v>0</v>
      </c>
      <c r="HQ21" s="259"/>
      <c r="HR21" s="258">
        <v>0</v>
      </c>
      <c r="HS21" s="262">
        <v>0</v>
      </c>
      <c r="HU21" s="260"/>
      <c r="HV21" s="261"/>
      <c r="HW21" s="260"/>
      <c r="HX21" s="261"/>
      <c r="HY21" s="258">
        <f t="shared" si="119"/>
        <v>0</v>
      </c>
      <c r="HZ21" s="259"/>
      <c r="IA21" s="258">
        <v>0</v>
      </c>
      <c r="IB21" s="262">
        <v>0</v>
      </c>
      <c r="ID21" s="260">
        <f t="shared" si="26"/>
        <v>0</v>
      </c>
      <c r="IE21" s="260">
        <f t="shared" si="27"/>
        <v>0</v>
      </c>
      <c r="IF21" s="260">
        <f t="shared" si="28"/>
        <v>0</v>
      </c>
      <c r="IG21" s="260">
        <f t="shared" si="29"/>
        <v>0</v>
      </c>
      <c r="IH21" s="258">
        <f t="shared" si="120"/>
        <v>0</v>
      </c>
      <c r="II21" s="259"/>
      <c r="IJ21" s="258"/>
      <c r="IK21" s="262"/>
    </row>
    <row r="22" spans="2:245" x14ac:dyDescent="0.25">
      <c r="B22" s="93">
        <v>16</v>
      </c>
      <c r="C22" s="93" t="s">
        <v>11</v>
      </c>
      <c r="D22" s="254">
        <v>10112</v>
      </c>
      <c r="E22" s="255">
        <v>390865395.84000009</v>
      </c>
      <c r="F22" s="254">
        <v>1276</v>
      </c>
      <c r="G22" s="255">
        <v>3301926.1399999992</v>
      </c>
      <c r="H22" s="256">
        <f t="shared" si="0"/>
        <v>7.5107872679152768E-2</v>
      </c>
      <c r="I22" s="257"/>
      <c r="J22" s="256">
        <f t="shared" si="1"/>
        <v>0.1261867088607595</v>
      </c>
      <c r="K22" s="258">
        <f t="shared" si="1"/>
        <v>8.4477320713027132E-3</v>
      </c>
      <c r="L22" s="259"/>
      <c r="M22" s="260">
        <v>656</v>
      </c>
      <c r="N22" s="261">
        <v>28298616.489999995</v>
      </c>
      <c r="O22" s="260">
        <v>106</v>
      </c>
      <c r="P22" s="261">
        <v>289540.91000000003</v>
      </c>
      <c r="Q22" s="258">
        <f t="shared" si="2"/>
        <v>7.4344854144168776E-2</v>
      </c>
      <c r="R22" s="259"/>
      <c r="S22" s="258">
        <f t="shared" si="31"/>
        <v>0.16158536585365854</v>
      </c>
      <c r="T22" s="262">
        <f t="shared" si="3"/>
        <v>8.7688487786707459E-2</v>
      </c>
      <c r="U22" s="259"/>
      <c r="V22" s="260">
        <v>587</v>
      </c>
      <c r="W22" s="261">
        <v>23422789.289999999</v>
      </c>
      <c r="X22" s="260">
        <v>214</v>
      </c>
      <c r="Y22" s="261">
        <v>241647.94</v>
      </c>
      <c r="Z22" s="258">
        <f t="shared" si="98"/>
        <v>6.2047469746291974E-2</v>
      </c>
      <c r="AA22" s="259"/>
      <c r="AB22" s="258">
        <f t="shared" si="32"/>
        <v>0.36456558773424191</v>
      </c>
      <c r="AC22" s="262">
        <f t="shared" si="33"/>
        <v>0.83458997210446006</v>
      </c>
      <c r="AD22" s="259"/>
      <c r="AE22" s="260">
        <v>741</v>
      </c>
      <c r="AF22" s="261">
        <v>26584950.079999991</v>
      </c>
      <c r="AG22" s="260">
        <v>316</v>
      </c>
      <c r="AH22" s="261">
        <v>395287.36000000016</v>
      </c>
      <c r="AI22" s="258">
        <f t="shared" si="99"/>
        <v>0.10149716364514275</v>
      </c>
      <c r="AJ22" s="259"/>
      <c r="AK22" s="258">
        <f t="shared" si="54"/>
        <v>0.42645074224021595</v>
      </c>
      <c r="AL22" s="262">
        <f t="shared" si="35"/>
        <v>1.6357985919515812</v>
      </c>
      <c r="AN22" s="260">
        <v>687</v>
      </c>
      <c r="AO22" s="261">
        <v>26858429.030000009</v>
      </c>
      <c r="AP22" s="260">
        <v>145</v>
      </c>
      <c r="AQ22" s="261">
        <v>206661.06000000006</v>
      </c>
      <c r="AR22" s="258">
        <f t="shared" si="100"/>
        <v>5.3063956879113611E-2</v>
      </c>
      <c r="AS22" s="259"/>
      <c r="AT22" s="258">
        <f t="shared" si="55"/>
        <v>0.21106259097525473</v>
      </c>
      <c r="AU22" s="262">
        <f t="shared" si="37"/>
        <v>0.52281221438499825</v>
      </c>
      <c r="AW22" s="260">
        <v>631</v>
      </c>
      <c r="AX22" s="261">
        <v>24762509.050000004</v>
      </c>
      <c r="AY22" s="260">
        <v>89</v>
      </c>
      <c r="AZ22" s="261">
        <v>177534.69999999998</v>
      </c>
      <c r="BA22" s="258">
        <f t="shared" si="101"/>
        <v>4.5585238289914745E-2</v>
      </c>
      <c r="BB22" s="259"/>
      <c r="BC22" s="258">
        <f t="shared" si="56"/>
        <v>0.14104595879556259</v>
      </c>
      <c r="BD22" s="262">
        <f t="shared" si="39"/>
        <v>0.85906217649323935</v>
      </c>
      <c r="BF22" s="260">
        <v>480</v>
      </c>
      <c r="BG22" s="261">
        <v>21550967.649999987</v>
      </c>
      <c r="BH22" s="260">
        <v>98</v>
      </c>
      <c r="BI22" s="261">
        <v>127286.23</v>
      </c>
      <c r="BJ22" s="258">
        <f t="shared" si="102"/>
        <v>3.2683036756053295E-2</v>
      </c>
      <c r="BK22" s="259"/>
      <c r="BL22" s="258">
        <f t="shared" ref="BL22:BL23" si="121">+BH22/BF22</f>
        <v>0.20416666666666666</v>
      </c>
      <c r="BM22" s="262">
        <f t="shared" ref="BM22:BM28" si="122">+BI22/AZ22</f>
        <v>0.7169653594480403</v>
      </c>
      <c r="BO22" s="260">
        <v>239</v>
      </c>
      <c r="BP22" s="261">
        <v>10165076.330000002</v>
      </c>
      <c r="BQ22" s="260">
        <v>100</v>
      </c>
      <c r="BR22" s="261">
        <v>172502.05</v>
      </c>
      <c r="BS22" s="258">
        <f t="shared" si="103"/>
        <v>4.4293014575453635E-2</v>
      </c>
      <c r="BT22" s="259"/>
      <c r="BU22" s="258">
        <f t="shared" ref="BU22:BU23" si="123">+BQ22/BO22</f>
        <v>0.41841004184100417</v>
      </c>
      <c r="BV22" s="262">
        <f t="shared" ref="BV22:BV28" si="124">+BR22/BI22</f>
        <v>1.355229469833461</v>
      </c>
      <c r="BX22" s="260">
        <v>292</v>
      </c>
      <c r="BY22" s="261">
        <v>13282380.129999999</v>
      </c>
      <c r="BZ22" s="260">
        <v>99</v>
      </c>
      <c r="CA22" s="261">
        <v>405846.22000000003</v>
      </c>
      <c r="CB22" s="258">
        <f t="shared" si="104"/>
        <v>0.10420834151160965</v>
      </c>
      <c r="CC22" s="259"/>
      <c r="CD22" s="258">
        <f t="shared" ref="CD22:CD23" si="125">+BZ22/BX22</f>
        <v>0.33904109589041098</v>
      </c>
      <c r="CE22" s="262">
        <f t="shared" ref="CE22:CE28" si="126">+CA22/BR22</f>
        <v>2.3527037504771684</v>
      </c>
      <c r="CG22" s="260">
        <v>291</v>
      </c>
      <c r="CH22" s="261">
        <v>14967060.689999999</v>
      </c>
      <c r="CI22" s="260">
        <v>156</v>
      </c>
      <c r="CJ22" s="261">
        <v>305623.44</v>
      </c>
      <c r="CK22" s="258">
        <f t="shared" si="105"/>
        <v>7.84743339718008E-2</v>
      </c>
      <c r="CL22" s="259"/>
      <c r="CM22" s="258">
        <f t="shared" ref="CM22:CM23" si="127">+CI22/CG22</f>
        <v>0.53608247422680411</v>
      </c>
      <c r="CN22" s="262">
        <f t="shared" ref="CN22:CN28" si="128">+CJ22/CA22</f>
        <v>0.75305232607562533</v>
      </c>
      <c r="CP22" s="260">
        <v>347</v>
      </c>
      <c r="CQ22" s="261">
        <v>17046555.32</v>
      </c>
      <c r="CR22" s="260">
        <v>129</v>
      </c>
      <c r="CS22" s="261">
        <v>203651.93</v>
      </c>
      <c r="CT22" s="258">
        <f t="shared" si="106"/>
        <v>5.2291308444214216E-2</v>
      </c>
      <c r="CU22" s="259"/>
      <c r="CV22" s="258">
        <f t="shared" ref="CV22:CV23" si="129">+CR22/CP22</f>
        <v>0.37175792507204614</v>
      </c>
      <c r="CW22" s="262">
        <f t="shared" ref="CW22:CW28" si="130">+CS22/CJ22</f>
        <v>0.66634918447354685</v>
      </c>
      <c r="CY22" s="260">
        <v>282</v>
      </c>
      <c r="CZ22" s="261">
        <v>14350164.669999991</v>
      </c>
      <c r="DA22" s="260">
        <v>105</v>
      </c>
      <c r="DB22" s="261">
        <v>191835.05</v>
      </c>
      <c r="DC22" s="258">
        <f t="shared" si="107"/>
        <v>4.9257111238578767E-2</v>
      </c>
      <c r="DD22" s="259"/>
      <c r="DE22" s="258">
        <f t="shared" ref="DE22:DE23" si="131">+DA22/CY22</f>
        <v>0.37234042553191488</v>
      </c>
      <c r="DF22" s="262">
        <f t="shared" ref="DF22:DF28" si="132">+DB22/CS22</f>
        <v>0.94197511410768364</v>
      </c>
      <c r="DH22" s="260">
        <v>251</v>
      </c>
      <c r="DI22" s="261">
        <v>13278329.970000001</v>
      </c>
      <c r="DJ22" s="260">
        <v>91</v>
      </c>
      <c r="DK22" s="261">
        <v>210635.96999999997</v>
      </c>
      <c r="DL22" s="258">
        <f t="shared" si="108"/>
        <v>5.4084586758967872E-2</v>
      </c>
      <c r="DM22" s="259"/>
      <c r="DN22" s="258">
        <f t="shared" ref="DN22:DN23" si="133">+DJ22/DH22</f>
        <v>0.36254980079681276</v>
      </c>
      <c r="DO22" s="262">
        <f t="shared" ref="DO22:DO28" si="134">+DK22/DB22</f>
        <v>1.0980056564220146</v>
      </c>
      <c r="DQ22" s="260">
        <f t="shared" si="41"/>
        <v>457</v>
      </c>
      <c r="DR22" s="260">
        <f t="shared" si="42"/>
        <v>19547319.05833333</v>
      </c>
      <c r="DS22" s="260">
        <f t="shared" si="43"/>
        <v>137.33333333333334</v>
      </c>
      <c r="DT22" s="260">
        <f t="shared" si="44"/>
        <v>2928052.8600000003</v>
      </c>
      <c r="DU22" s="258">
        <f t="shared" si="45"/>
        <v>6.9393294531491845E-2</v>
      </c>
      <c r="DV22" s="259"/>
      <c r="DW22" s="258">
        <f t="shared" ref="DW22:DW23" si="135">+DS22/DQ22</f>
        <v>0.30051057622173599</v>
      </c>
      <c r="DX22" s="262">
        <f t="shared" si="46"/>
        <v>0.14979306631574754</v>
      </c>
      <c r="DZ22" s="260">
        <v>254</v>
      </c>
      <c r="EA22" s="261">
        <v>14480794.660000008</v>
      </c>
      <c r="EB22" s="260">
        <v>187</v>
      </c>
      <c r="EC22" s="261">
        <v>306154.11000000016</v>
      </c>
      <c r="ED22" s="258">
        <f t="shared" si="72"/>
        <v>0.10360369419519801</v>
      </c>
      <c r="EE22" s="259"/>
      <c r="EF22" s="258">
        <f t="shared" si="73"/>
        <v>0.73622047244094491</v>
      </c>
      <c r="EG22" s="262">
        <f t="shared" si="74"/>
        <v>2.1142079367072526E-2</v>
      </c>
      <c r="EH22" s="259"/>
      <c r="EI22" s="260">
        <v>358</v>
      </c>
      <c r="EJ22" s="261">
        <v>16328930.450000007</v>
      </c>
      <c r="EK22" s="260">
        <v>85</v>
      </c>
      <c r="EL22" s="261">
        <v>143960.90999999997</v>
      </c>
      <c r="EM22" s="258">
        <f t="shared" si="109"/>
        <v>3.6964561783037177E-2</v>
      </c>
      <c r="EN22" s="259"/>
      <c r="EO22" s="258">
        <f t="shared" si="75"/>
        <v>0.23743016759776536</v>
      </c>
      <c r="EP22" s="262">
        <f t="shared" si="76"/>
        <v>8.8163098275674204E-3</v>
      </c>
      <c r="EQ22" s="259"/>
      <c r="ER22" s="260"/>
      <c r="ES22" s="261"/>
      <c r="ET22" s="260"/>
      <c r="EU22" s="261"/>
      <c r="EV22" s="258">
        <f t="shared" si="110"/>
        <v>0</v>
      </c>
      <c r="EW22" s="259"/>
      <c r="EX22" s="258" t="e">
        <f t="shared" si="77"/>
        <v>#DIV/0!</v>
      </c>
      <c r="EY22" s="262">
        <f t="shared" si="48"/>
        <v>0</v>
      </c>
      <c r="FA22" s="260"/>
      <c r="FB22" s="261"/>
      <c r="FC22" s="260"/>
      <c r="FD22" s="261"/>
      <c r="FE22" s="258">
        <f t="shared" si="111"/>
        <v>0</v>
      </c>
      <c r="FF22" s="259"/>
      <c r="FG22" s="258" t="e">
        <f t="shared" ref="FG22:FG23" si="136">+FC22/FA22</f>
        <v>#DIV/0!</v>
      </c>
      <c r="FH22" s="262" t="e">
        <f t="shared" si="79"/>
        <v>#DIV/0!</v>
      </c>
      <c r="FJ22" s="260"/>
      <c r="FK22" s="261"/>
      <c r="FL22" s="260"/>
      <c r="FM22" s="261"/>
      <c r="FN22" s="258">
        <f t="shared" si="112"/>
        <v>0</v>
      </c>
      <c r="FO22" s="259"/>
      <c r="FP22" s="258" t="e">
        <f t="shared" ref="FP22:FP23" si="137">+FL22/FJ22</f>
        <v>#DIV/0!</v>
      </c>
      <c r="FQ22" s="262" t="e">
        <f t="shared" ref="FQ22:FQ28" si="138">+FM22/FD22</f>
        <v>#DIV/0!</v>
      </c>
      <c r="FS22" s="260"/>
      <c r="FT22" s="261"/>
      <c r="FU22" s="260"/>
      <c r="FV22" s="261"/>
      <c r="FW22" s="258">
        <f t="shared" si="113"/>
        <v>0</v>
      </c>
      <c r="FX22" s="259"/>
      <c r="FY22" s="258" t="e">
        <f t="shared" ref="FY22:FY23" si="139">+FU22/FS22</f>
        <v>#DIV/0!</v>
      </c>
      <c r="FZ22" s="262" t="e">
        <f t="shared" ref="FZ22:FZ28" si="140">+FV22/FM22</f>
        <v>#DIV/0!</v>
      </c>
      <c r="GB22" s="260"/>
      <c r="GC22" s="261"/>
      <c r="GD22" s="260"/>
      <c r="GE22" s="261"/>
      <c r="GF22" s="258">
        <f t="shared" si="114"/>
        <v>0</v>
      </c>
      <c r="GG22" s="259"/>
      <c r="GH22" s="258" t="e">
        <f t="shared" ref="GH22:GH23" si="141">+GD22/GB22</f>
        <v>#DIV/0!</v>
      </c>
      <c r="GI22" s="262" t="e">
        <f t="shared" ref="GI22:GI28" si="142">+GE22/FV22</f>
        <v>#DIV/0!</v>
      </c>
      <c r="GK22" s="260"/>
      <c r="GL22" s="261"/>
      <c r="GM22" s="260"/>
      <c r="GN22" s="261"/>
      <c r="GO22" s="258">
        <f t="shared" si="115"/>
        <v>0</v>
      </c>
      <c r="GP22" s="259"/>
      <c r="GQ22" s="258" t="e">
        <f t="shared" ref="GQ22:GQ23" si="143">+GM22/GK22</f>
        <v>#DIV/0!</v>
      </c>
      <c r="GR22" s="262" t="e">
        <f t="shared" ref="GR22:GR28" si="144">+GN22/GE22</f>
        <v>#DIV/0!</v>
      </c>
      <c r="GT22" s="260"/>
      <c r="GU22" s="261"/>
      <c r="GV22" s="260"/>
      <c r="GW22" s="261"/>
      <c r="GX22" s="258">
        <f t="shared" si="116"/>
        <v>0</v>
      </c>
      <c r="GY22" s="259"/>
      <c r="GZ22" s="258" t="e">
        <f t="shared" ref="GZ22:GZ23" si="145">+GV22/GT22</f>
        <v>#DIV/0!</v>
      </c>
      <c r="HA22" s="262" t="e">
        <f t="shared" ref="HA22:HA28" si="146">+GW22/GN22</f>
        <v>#DIV/0!</v>
      </c>
      <c r="HC22" s="260"/>
      <c r="HD22" s="261"/>
      <c r="HE22" s="260"/>
      <c r="HF22" s="261"/>
      <c r="HG22" s="258">
        <f t="shared" si="117"/>
        <v>0</v>
      </c>
      <c r="HH22" s="259"/>
      <c r="HI22" s="258" t="e">
        <f t="shared" ref="HI22:HI23" si="147">+HE22/HC22</f>
        <v>#DIV/0!</v>
      </c>
      <c r="HJ22" s="262" t="e">
        <f t="shared" ref="HJ22:HJ28" si="148">+HF22/GW22</f>
        <v>#DIV/0!</v>
      </c>
      <c r="HL22" s="260"/>
      <c r="HM22" s="261"/>
      <c r="HN22" s="260"/>
      <c r="HO22" s="261"/>
      <c r="HP22" s="258">
        <f t="shared" si="118"/>
        <v>0</v>
      </c>
      <c r="HQ22" s="259"/>
      <c r="HR22" s="258" t="e">
        <f t="shared" ref="HR22:HR23" si="149">+HN22/HL22</f>
        <v>#DIV/0!</v>
      </c>
      <c r="HS22" s="262" t="e">
        <f t="shared" ref="HS22:HS28" si="150">+HO22/HF22</f>
        <v>#DIV/0!</v>
      </c>
      <c r="HU22" s="260"/>
      <c r="HV22" s="261"/>
      <c r="HW22" s="260"/>
      <c r="HX22" s="261"/>
      <c r="HY22" s="258">
        <f t="shared" si="119"/>
        <v>0</v>
      </c>
      <c r="HZ22" s="259"/>
      <c r="IA22" s="258" t="e">
        <f t="shared" ref="IA22:IA23" si="151">+HW22/HU22</f>
        <v>#DIV/0!</v>
      </c>
      <c r="IB22" s="262" t="e">
        <f t="shared" ref="IB22:IB28" si="152">+HX22/HO22</f>
        <v>#DIV/0!</v>
      </c>
      <c r="ID22" s="260">
        <f t="shared" si="26"/>
        <v>612</v>
      </c>
      <c r="IE22" s="260">
        <f t="shared" si="27"/>
        <v>30809725.110000014</v>
      </c>
      <c r="IF22" s="260">
        <f t="shared" si="28"/>
        <v>272</v>
      </c>
      <c r="IG22" s="260">
        <f t="shared" si="29"/>
        <v>450115.02000000014</v>
      </c>
      <c r="IH22" s="258">
        <f t="shared" si="120"/>
        <v>0.11557515485462701</v>
      </c>
      <c r="II22" s="259"/>
      <c r="IJ22" s="258">
        <f t="shared" si="96"/>
        <v>0.44444444444444442</v>
      </c>
      <c r="IK22" s="262">
        <f t="shared" si="97"/>
        <v>1.460951106811092E-2</v>
      </c>
    </row>
    <row r="23" spans="2:245" x14ac:dyDescent="0.25">
      <c r="B23" s="93">
        <v>17</v>
      </c>
      <c r="C23" s="93" t="s">
        <v>8</v>
      </c>
      <c r="D23" s="254">
        <v>1922</v>
      </c>
      <c r="E23" s="255">
        <v>113102946.15000001</v>
      </c>
      <c r="F23" s="254">
        <v>364</v>
      </c>
      <c r="G23" s="255">
        <v>1535032.18</v>
      </c>
      <c r="H23" s="256">
        <f t="shared" si="0"/>
        <v>3.4916892942324369E-2</v>
      </c>
      <c r="I23" s="257"/>
      <c r="J23" s="256">
        <f t="shared" si="1"/>
        <v>0.18938605619146723</v>
      </c>
      <c r="K23" s="258">
        <f t="shared" si="1"/>
        <v>1.3571991112983045E-2</v>
      </c>
      <c r="L23" s="259"/>
      <c r="M23" s="260">
        <v>261</v>
      </c>
      <c r="N23" s="261">
        <v>15336941.990000006</v>
      </c>
      <c r="O23" s="260">
        <v>29</v>
      </c>
      <c r="P23" s="261">
        <v>73887.77</v>
      </c>
      <c r="Q23" s="258">
        <f t="shared" si="2"/>
        <v>1.8972018440115732E-2</v>
      </c>
      <c r="R23" s="259"/>
      <c r="S23" s="258">
        <f t="shared" si="31"/>
        <v>0.1111111111111111</v>
      </c>
      <c r="T23" s="262">
        <f t="shared" si="3"/>
        <v>4.8134345952278348E-2</v>
      </c>
      <c r="U23" s="259"/>
      <c r="V23" s="260">
        <v>179</v>
      </c>
      <c r="W23" s="261">
        <v>6362412.3299999982</v>
      </c>
      <c r="X23" s="260">
        <v>34</v>
      </c>
      <c r="Y23" s="261">
        <v>55994.570000000007</v>
      </c>
      <c r="Z23" s="258">
        <f t="shared" si="98"/>
        <v>1.4377616411841246E-2</v>
      </c>
      <c r="AA23" s="259"/>
      <c r="AB23" s="258">
        <f t="shared" si="32"/>
        <v>0.18994413407821228</v>
      </c>
      <c r="AC23" s="262">
        <f t="shared" si="33"/>
        <v>0.75783272387297662</v>
      </c>
      <c r="AD23" s="259"/>
      <c r="AE23" s="260">
        <v>116</v>
      </c>
      <c r="AF23" s="261">
        <v>4729042.9200000018</v>
      </c>
      <c r="AG23" s="260">
        <v>17</v>
      </c>
      <c r="AH23" s="261">
        <v>29448.14</v>
      </c>
      <c r="AI23" s="258">
        <f t="shared" si="99"/>
        <v>7.5613414115368437E-3</v>
      </c>
      <c r="AJ23" s="259"/>
      <c r="AK23" s="258">
        <f t="shared" si="54"/>
        <v>0.14655172413793102</v>
      </c>
      <c r="AL23" s="262">
        <f t="shared" si="35"/>
        <v>0.52591063740644839</v>
      </c>
      <c r="AN23" s="260">
        <v>169</v>
      </c>
      <c r="AO23" s="261">
        <v>9463647.3400000017</v>
      </c>
      <c r="AP23" s="260">
        <v>61</v>
      </c>
      <c r="AQ23" s="261">
        <v>81884.209999999992</v>
      </c>
      <c r="AR23" s="258">
        <f t="shared" si="100"/>
        <v>2.1025248726200679E-2</v>
      </c>
      <c r="AS23" s="259"/>
      <c r="AT23" s="258">
        <f t="shared" si="55"/>
        <v>0.36094674556213019</v>
      </c>
      <c r="AU23" s="262">
        <f t="shared" si="37"/>
        <v>2.7806241752450238</v>
      </c>
      <c r="AW23" s="260">
        <v>153</v>
      </c>
      <c r="AX23" s="261">
        <v>9204514.620000001</v>
      </c>
      <c r="AY23" s="260">
        <v>18</v>
      </c>
      <c r="AZ23" s="261">
        <v>34138.959999999999</v>
      </c>
      <c r="BA23" s="258">
        <f t="shared" si="101"/>
        <v>8.7657941043067528E-3</v>
      </c>
      <c r="BB23" s="259"/>
      <c r="BC23" s="258">
        <f t="shared" si="56"/>
        <v>0.11764705882352941</v>
      </c>
      <c r="BD23" s="262">
        <f t="shared" si="39"/>
        <v>0.41691749850184795</v>
      </c>
      <c r="BF23" s="260">
        <v>163</v>
      </c>
      <c r="BG23" s="261">
        <v>12111272.630000003</v>
      </c>
      <c r="BH23" s="260">
        <v>27</v>
      </c>
      <c r="BI23" s="261">
        <v>79023.7</v>
      </c>
      <c r="BJ23" s="258">
        <f t="shared" si="102"/>
        <v>2.0290761158526956E-2</v>
      </c>
      <c r="BK23" s="259"/>
      <c r="BL23" s="258">
        <f t="shared" si="121"/>
        <v>0.16564417177914109</v>
      </c>
      <c r="BM23" s="262">
        <f t="shared" si="122"/>
        <v>2.3147658862484386</v>
      </c>
      <c r="BO23" s="260">
        <v>174</v>
      </c>
      <c r="BP23" s="261">
        <v>17890239.430000003</v>
      </c>
      <c r="BQ23" s="260">
        <v>29</v>
      </c>
      <c r="BR23" s="261">
        <v>80816.100000000006</v>
      </c>
      <c r="BS23" s="258">
        <f t="shared" si="103"/>
        <v>2.0750992206940839E-2</v>
      </c>
      <c r="BT23" s="259"/>
      <c r="BU23" s="258">
        <f t="shared" si="123"/>
        <v>0.16666666666666666</v>
      </c>
      <c r="BV23" s="262">
        <f t="shared" si="124"/>
        <v>1.0226818030540206</v>
      </c>
      <c r="BX23" s="260">
        <v>86</v>
      </c>
      <c r="BY23" s="261">
        <v>7711576.1599999992</v>
      </c>
      <c r="BZ23" s="260">
        <v>25</v>
      </c>
      <c r="CA23" s="261">
        <v>73094.91</v>
      </c>
      <c r="CB23" s="258">
        <f t="shared" si="104"/>
        <v>1.8768437325941759E-2</v>
      </c>
      <c r="CC23" s="259"/>
      <c r="CD23" s="258">
        <f t="shared" si="125"/>
        <v>0.29069767441860467</v>
      </c>
      <c r="CE23" s="262">
        <f t="shared" si="126"/>
        <v>0.90445975492507058</v>
      </c>
      <c r="CG23" s="260">
        <v>184</v>
      </c>
      <c r="CH23" s="261">
        <v>20685876.589999996</v>
      </c>
      <c r="CI23" s="260">
        <v>20</v>
      </c>
      <c r="CJ23" s="261">
        <v>36911.32</v>
      </c>
      <c r="CK23" s="258">
        <f t="shared" si="105"/>
        <v>9.4776475685896672E-3</v>
      </c>
      <c r="CL23" s="259"/>
      <c r="CM23" s="258">
        <f t="shared" si="127"/>
        <v>0.10869565217391304</v>
      </c>
      <c r="CN23" s="262">
        <f t="shared" si="128"/>
        <v>0.50497797999888083</v>
      </c>
      <c r="CP23" s="260">
        <v>178</v>
      </c>
      <c r="CQ23" s="261">
        <v>20250615.57</v>
      </c>
      <c r="CR23" s="260">
        <v>26</v>
      </c>
      <c r="CS23" s="261">
        <v>163938.78</v>
      </c>
      <c r="CT23" s="258">
        <f t="shared" si="106"/>
        <v>4.2094240456980576E-2</v>
      </c>
      <c r="CU23" s="259"/>
      <c r="CV23" s="258">
        <f t="shared" si="129"/>
        <v>0.14606741573033707</v>
      </c>
      <c r="CW23" s="262">
        <f t="shared" si="130"/>
        <v>4.4414228480585356</v>
      </c>
      <c r="CY23" s="260">
        <v>162</v>
      </c>
      <c r="CZ23" s="261">
        <v>17075754.270000003</v>
      </c>
      <c r="DA23" s="260">
        <v>34</v>
      </c>
      <c r="DB23" s="261">
        <v>110179.13</v>
      </c>
      <c r="DC23" s="258">
        <f t="shared" si="107"/>
        <v>2.82904800899514E-2</v>
      </c>
      <c r="DD23" s="259"/>
      <c r="DE23" s="258">
        <f t="shared" si="131"/>
        <v>0.20987654320987653</v>
      </c>
      <c r="DF23" s="262">
        <f t="shared" si="132"/>
        <v>0.67207484403629214</v>
      </c>
      <c r="DH23" s="260">
        <v>160</v>
      </c>
      <c r="DI23" s="261">
        <v>16644379.359999996</v>
      </c>
      <c r="DJ23" s="260">
        <v>24</v>
      </c>
      <c r="DK23" s="261">
        <v>139339.26</v>
      </c>
      <c r="DL23" s="258">
        <f t="shared" si="108"/>
        <v>3.5777869736115742E-2</v>
      </c>
      <c r="DM23" s="259"/>
      <c r="DN23" s="258">
        <f t="shared" si="133"/>
        <v>0.15</v>
      </c>
      <c r="DO23" s="262">
        <f t="shared" si="134"/>
        <v>1.2646611023339902</v>
      </c>
      <c r="DQ23" s="260">
        <f t="shared" si="41"/>
        <v>165.41666666666666</v>
      </c>
      <c r="DR23" s="260">
        <f t="shared" si="42"/>
        <v>13122189.434166664</v>
      </c>
      <c r="DS23" s="260">
        <f t="shared" si="43"/>
        <v>28.666666666666668</v>
      </c>
      <c r="DT23" s="260">
        <f t="shared" si="44"/>
        <v>958656.85000000009</v>
      </c>
      <c r="DU23" s="258">
        <f t="shared" si="45"/>
        <v>2.2719657167214594E-2</v>
      </c>
      <c r="DV23" s="259"/>
      <c r="DW23" s="258">
        <f t="shared" si="135"/>
        <v>0.17329974811083126</v>
      </c>
      <c r="DX23" s="262">
        <f t="shared" si="46"/>
        <v>7.3056166031555264E-2</v>
      </c>
      <c r="DZ23" s="260">
        <v>156</v>
      </c>
      <c r="EA23" s="261">
        <v>16188773.409999998</v>
      </c>
      <c r="EB23" s="260">
        <v>21</v>
      </c>
      <c r="EC23" s="261">
        <v>114904</v>
      </c>
      <c r="ED23" s="258">
        <f t="shared" si="72"/>
        <v>3.8883942723502964E-2</v>
      </c>
      <c r="EE23" s="259"/>
      <c r="EF23" s="258">
        <f t="shared" si="73"/>
        <v>0.13461538461538461</v>
      </c>
      <c r="EG23" s="262">
        <f t="shared" si="74"/>
        <v>7.0977582482575508E-3</v>
      </c>
      <c r="EH23" s="259"/>
      <c r="EI23" s="260">
        <v>149</v>
      </c>
      <c r="EJ23" s="261">
        <v>15868392.710000006</v>
      </c>
      <c r="EK23" s="260">
        <v>18</v>
      </c>
      <c r="EL23" s="261">
        <v>43445.93</v>
      </c>
      <c r="EM23" s="258">
        <f t="shared" si="109"/>
        <v>1.1155526619736626E-2</v>
      </c>
      <c r="EN23" s="259"/>
      <c r="EO23" s="258">
        <f t="shared" si="75"/>
        <v>0.12080536912751678</v>
      </c>
      <c r="EP23" s="262">
        <f t="shared" si="76"/>
        <v>2.7378910261416124E-3</v>
      </c>
      <c r="EQ23" s="259"/>
      <c r="ER23" s="260"/>
      <c r="ES23" s="261"/>
      <c r="ET23" s="260"/>
      <c r="EU23" s="261"/>
      <c r="EV23" s="258">
        <f t="shared" si="110"/>
        <v>0</v>
      </c>
      <c r="EW23" s="259"/>
      <c r="EX23" s="258" t="e">
        <f t="shared" si="77"/>
        <v>#DIV/0!</v>
      </c>
      <c r="EY23" s="262">
        <f t="shared" si="48"/>
        <v>0</v>
      </c>
      <c r="FA23" s="260"/>
      <c r="FB23" s="261"/>
      <c r="FC23" s="260"/>
      <c r="FD23" s="261"/>
      <c r="FE23" s="258">
        <f t="shared" si="111"/>
        <v>0</v>
      </c>
      <c r="FF23" s="259"/>
      <c r="FG23" s="258" t="e">
        <f t="shared" si="136"/>
        <v>#DIV/0!</v>
      </c>
      <c r="FH23" s="262" t="e">
        <f t="shared" si="79"/>
        <v>#DIV/0!</v>
      </c>
      <c r="FJ23" s="260"/>
      <c r="FK23" s="261"/>
      <c r="FL23" s="260"/>
      <c r="FM23" s="261"/>
      <c r="FN23" s="258">
        <f t="shared" si="112"/>
        <v>0</v>
      </c>
      <c r="FO23" s="259"/>
      <c r="FP23" s="258" t="e">
        <f t="shared" si="137"/>
        <v>#DIV/0!</v>
      </c>
      <c r="FQ23" s="262" t="e">
        <f t="shared" si="138"/>
        <v>#DIV/0!</v>
      </c>
      <c r="FS23" s="260"/>
      <c r="FT23" s="261"/>
      <c r="FU23" s="260"/>
      <c r="FV23" s="261"/>
      <c r="FW23" s="258">
        <f t="shared" si="113"/>
        <v>0</v>
      </c>
      <c r="FX23" s="259"/>
      <c r="FY23" s="258" t="e">
        <f t="shared" si="139"/>
        <v>#DIV/0!</v>
      </c>
      <c r="FZ23" s="262" t="e">
        <f t="shared" si="140"/>
        <v>#DIV/0!</v>
      </c>
      <c r="GB23" s="260"/>
      <c r="GC23" s="261"/>
      <c r="GD23" s="260"/>
      <c r="GE23" s="261"/>
      <c r="GF23" s="258">
        <f t="shared" si="114"/>
        <v>0</v>
      </c>
      <c r="GG23" s="259"/>
      <c r="GH23" s="258" t="e">
        <f t="shared" si="141"/>
        <v>#DIV/0!</v>
      </c>
      <c r="GI23" s="262" t="e">
        <f t="shared" si="142"/>
        <v>#DIV/0!</v>
      </c>
      <c r="GK23" s="260"/>
      <c r="GL23" s="261"/>
      <c r="GM23" s="260"/>
      <c r="GN23" s="261"/>
      <c r="GO23" s="258">
        <f t="shared" si="115"/>
        <v>0</v>
      </c>
      <c r="GP23" s="259"/>
      <c r="GQ23" s="258" t="e">
        <f t="shared" si="143"/>
        <v>#DIV/0!</v>
      </c>
      <c r="GR23" s="262" t="e">
        <f t="shared" si="144"/>
        <v>#DIV/0!</v>
      </c>
      <c r="GT23" s="260"/>
      <c r="GU23" s="261"/>
      <c r="GV23" s="260"/>
      <c r="GW23" s="261"/>
      <c r="GX23" s="258">
        <f t="shared" si="116"/>
        <v>0</v>
      </c>
      <c r="GY23" s="259"/>
      <c r="GZ23" s="258" t="e">
        <f t="shared" si="145"/>
        <v>#DIV/0!</v>
      </c>
      <c r="HA23" s="262" t="e">
        <f t="shared" si="146"/>
        <v>#DIV/0!</v>
      </c>
      <c r="HC23" s="260"/>
      <c r="HD23" s="261"/>
      <c r="HE23" s="260"/>
      <c r="HF23" s="261"/>
      <c r="HG23" s="258">
        <f t="shared" si="117"/>
        <v>0</v>
      </c>
      <c r="HH23" s="259"/>
      <c r="HI23" s="258" t="e">
        <f t="shared" si="147"/>
        <v>#DIV/0!</v>
      </c>
      <c r="HJ23" s="262" t="e">
        <f t="shared" si="148"/>
        <v>#DIV/0!</v>
      </c>
      <c r="HL23" s="260"/>
      <c r="HM23" s="261"/>
      <c r="HN23" s="260"/>
      <c r="HO23" s="261"/>
      <c r="HP23" s="258">
        <f t="shared" si="118"/>
        <v>0</v>
      </c>
      <c r="HQ23" s="259"/>
      <c r="HR23" s="258" t="e">
        <f t="shared" si="149"/>
        <v>#DIV/0!</v>
      </c>
      <c r="HS23" s="262" t="e">
        <f t="shared" si="150"/>
        <v>#DIV/0!</v>
      </c>
      <c r="HU23" s="260"/>
      <c r="HV23" s="261"/>
      <c r="HW23" s="260"/>
      <c r="HX23" s="261"/>
      <c r="HY23" s="258">
        <f t="shared" si="119"/>
        <v>0</v>
      </c>
      <c r="HZ23" s="259"/>
      <c r="IA23" s="258" t="e">
        <f t="shared" si="151"/>
        <v>#DIV/0!</v>
      </c>
      <c r="IB23" s="262" t="e">
        <f t="shared" si="152"/>
        <v>#DIV/0!</v>
      </c>
      <c r="ID23" s="260">
        <f t="shared" si="26"/>
        <v>305</v>
      </c>
      <c r="IE23" s="260">
        <f t="shared" si="27"/>
        <v>32057166.120000005</v>
      </c>
      <c r="IF23" s="260">
        <f t="shared" si="28"/>
        <v>39</v>
      </c>
      <c r="IG23" s="260">
        <f t="shared" si="29"/>
        <v>158349.93</v>
      </c>
      <c r="IH23" s="258">
        <f t="shared" si="120"/>
        <v>4.0659202354476731E-2</v>
      </c>
      <c r="II23" s="259"/>
      <c r="IJ23" s="258">
        <f t="shared" si="96"/>
        <v>0.12786885245901639</v>
      </c>
      <c r="IK23" s="262">
        <f t="shared" si="97"/>
        <v>4.9396109876726673E-3</v>
      </c>
    </row>
    <row r="24" spans="2:245" x14ac:dyDescent="0.25">
      <c r="B24" s="93">
        <v>18</v>
      </c>
      <c r="C24" s="93" t="s">
        <v>12</v>
      </c>
      <c r="D24" s="254">
        <v>2599</v>
      </c>
      <c r="E24" s="255">
        <v>101102069.28000002</v>
      </c>
      <c r="F24" s="254">
        <v>751</v>
      </c>
      <c r="G24" s="255">
        <v>850150.51000000013</v>
      </c>
      <c r="H24" s="256">
        <f t="shared" si="0"/>
        <v>1.933810556501328E-2</v>
      </c>
      <c r="I24" s="257"/>
      <c r="J24" s="256">
        <f t="shared" si="1"/>
        <v>0.2889572912658715</v>
      </c>
      <c r="K24" s="258">
        <f t="shared" si="1"/>
        <v>8.4088339245117372E-3</v>
      </c>
      <c r="L24" s="259"/>
      <c r="M24" s="260">
        <v>244</v>
      </c>
      <c r="N24" s="261">
        <v>6858753.0199999996</v>
      </c>
      <c r="O24" s="260">
        <v>59</v>
      </c>
      <c r="P24" s="261">
        <v>52121.179999999993</v>
      </c>
      <c r="Q24" s="258">
        <f t="shared" si="2"/>
        <v>1.3383053624173406E-2</v>
      </c>
      <c r="R24" s="259"/>
      <c r="S24" s="258">
        <f t="shared" si="31"/>
        <v>0.24180327868852458</v>
      </c>
      <c r="T24" s="262">
        <f t="shared" si="3"/>
        <v>6.1308179418724323E-2</v>
      </c>
      <c r="U24" s="259"/>
      <c r="V24" s="260">
        <v>238</v>
      </c>
      <c r="W24" s="261">
        <v>6080036.8800000008</v>
      </c>
      <c r="X24" s="260">
        <v>52</v>
      </c>
      <c r="Y24" s="261">
        <v>59416.3</v>
      </c>
      <c r="Z24" s="258">
        <f t="shared" si="98"/>
        <v>1.5256207343156362E-2</v>
      </c>
      <c r="AA24" s="259"/>
      <c r="AB24" s="258">
        <f t="shared" si="32"/>
        <v>0.21848739495798319</v>
      </c>
      <c r="AC24" s="262">
        <f t="shared" si="33"/>
        <v>1.1399645978851594</v>
      </c>
      <c r="AD24" s="259"/>
      <c r="AE24" s="260">
        <v>258</v>
      </c>
      <c r="AF24" s="261">
        <v>6571351.6499999985</v>
      </c>
      <c r="AG24" s="260">
        <v>44</v>
      </c>
      <c r="AH24" s="261">
        <v>68061.429999999993</v>
      </c>
      <c r="AI24" s="258">
        <f t="shared" si="99"/>
        <v>1.7476000494001186E-2</v>
      </c>
      <c r="AJ24" s="259"/>
      <c r="AK24" s="258">
        <f>+AG24/AE24</f>
        <v>0.17054263565891473</v>
      </c>
      <c r="AL24" s="262">
        <f t="shared" si="35"/>
        <v>1.1455009820537461</v>
      </c>
      <c r="AN24" s="260">
        <v>288</v>
      </c>
      <c r="AO24" s="261">
        <v>7756539.3600000022</v>
      </c>
      <c r="AP24" s="260">
        <v>105</v>
      </c>
      <c r="AQ24" s="261">
        <v>95714.020000000019</v>
      </c>
      <c r="AR24" s="258">
        <f t="shared" si="100"/>
        <v>2.4576302037774399E-2</v>
      </c>
      <c r="AS24" s="259"/>
      <c r="AT24" s="258">
        <f>+AP24/AN24</f>
        <v>0.36458333333333331</v>
      </c>
      <c r="AU24" s="262">
        <f t="shared" si="37"/>
        <v>1.4062887012512084</v>
      </c>
      <c r="AW24" s="260">
        <v>259</v>
      </c>
      <c r="AX24" s="261">
        <v>7308111.5999999996</v>
      </c>
      <c r="AY24" s="260">
        <v>47</v>
      </c>
      <c r="AZ24" s="261">
        <v>76200.47</v>
      </c>
      <c r="BA24" s="258">
        <f t="shared" si="101"/>
        <v>1.9565845903665596E-2</v>
      </c>
      <c r="BB24" s="259"/>
      <c r="BC24" s="258">
        <f>+AY24/AW24</f>
        <v>0.18146718146718147</v>
      </c>
      <c r="BD24" s="262">
        <f t="shared" si="39"/>
        <v>0.79612652357512503</v>
      </c>
      <c r="BF24" s="260">
        <v>180</v>
      </c>
      <c r="BG24" s="261">
        <v>6426987.919999999</v>
      </c>
      <c r="BH24" s="260">
        <v>44</v>
      </c>
      <c r="BI24" s="261">
        <v>59257.2</v>
      </c>
      <c r="BJ24" s="258">
        <f t="shared" si="102"/>
        <v>1.5215355546792464E-2</v>
      </c>
      <c r="BK24" s="259"/>
      <c r="BL24" s="258">
        <f>+BH24/BF24</f>
        <v>0.24444444444444444</v>
      </c>
      <c r="BM24" s="262">
        <f t="shared" si="122"/>
        <v>0.77764874678594498</v>
      </c>
      <c r="BO24" s="260">
        <v>138</v>
      </c>
      <c r="BP24" s="261">
        <v>5422663.4099999983</v>
      </c>
      <c r="BQ24" s="260">
        <v>61</v>
      </c>
      <c r="BR24" s="261">
        <v>99923.8</v>
      </c>
      <c r="BS24" s="258">
        <f t="shared" si="103"/>
        <v>2.5657239028954809E-2</v>
      </c>
      <c r="BT24" s="259"/>
      <c r="BU24" s="258">
        <f>+BQ24/BO24</f>
        <v>0.4420289855072464</v>
      </c>
      <c r="BV24" s="262">
        <f t="shared" si="124"/>
        <v>1.6862727229771235</v>
      </c>
      <c r="BX24" s="260">
        <v>148</v>
      </c>
      <c r="BY24" s="261">
        <v>5984789.9899999965</v>
      </c>
      <c r="BZ24" s="260">
        <v>37</v>
      </c>
      <c r="CA24" s="261">
        <v>47627.09</v>
      </c>
      <c r="CB24" s="258">
        <f t="shared" si="104"/>
        <v>1.2229114909396393E-2</v>
      </c>
      <c r="CC24" s="259"/>
      <c r="CD24" s="258">
        <f>+BZ24/BX24</f>
        <v>0.25</v>
      </c>
      <c r="CE24" s="262">
        <f t="shared" si="126"/>
        <v>0.47663409518052752</v>
      </c>
      <c r="CG24" s="260">
        <v>155</v>
      </c>
      <c r="CH24" s="261">
        <v>7784085.2599999979</v>
      </c>
      <c r="CI24" s="260">
        <v>48</v>
      </c>
      <c r="CJ24" s="261">
        <v>76294.450000000012</v>
      </c>
      <c r="CK24" s="258">
        <f t="shared" si="105"/>
        <v>1.9589976964773572E-2</v>
      </c>
      <c r="CL24" s="259"/>
      <c r="CM24" s="258">
        <f>+CI24/CG24</f>
        <v>0.30967741935483872</v>
      </c>
      <c r="CN24" s="262">
        <f t="shared" si="128"/>
        <v>1.6019129029298245</v>
      </c>
      <c r="CP24" s="260">
        <v>176</v>
      </c>
      <c r="CQ24" s="261">
        <v>7843209.879999999</v>
      </c>
      <c r="CR24" s="260">
        <v>40</v>
      </c>
      <c r="CS24" s="261">
        <v>48638.95</v>
      </c>
      <c r="CT24" s="258">
        <f t="shared" si="106"/>
        <v>1.2488928225982012E-2</v>
      </c>
      <c r="CU24" s="259"/>
      <c r="CV24" s="258">
        <f>+CR24/CP24</f>
        <v>0.22727272727272727</v>
      </c>
      <c r="CW24" s="262">
        <f t="shared" si="130"/>
        <v>0.63751622824464937</v>
      </c>
      <c r="CY24" s="260">
        <v>187</v>
      </c>
      <c r="CZ24" s="261">
        <v>7886092.3899999987</v>
      </c>
      <c r="DA24" s="260">
        <v>68</v>
      </c>
      <c r="DB24" s="261">
        <v>79093.049999999988</v>
      </c>
      <c r="DC24" s="258">
        <f t="shared" si="107"/>
        <v>2.0308568022623978E-2</v>
      </c>
      <c r="DD24" s="259"/>
      <c r="DE24" s="258">
        <f>+DA24/CY24</f>
        <v>0.36363636363636365</v>
      </c>
      <c r="DF24" s="262">
        <f t="shared" si="132"/>
        <v>1.6261257695735618</v>
      </c>
      <c r="DH24" s="260">
        <v>162</v>
      </c>
      <c r="DI24" s="261">
        <v>7361596.2299999986</v>
      </c>
      <c r="DJ24" s="260">
        <v>52</v>
      </c>
      <c r="DK24" s="261">
        <v>83978.670000000027</v>
      </c>
      <c r="DL24" s="258">
        <f t="shared" si="108"/>
        <v>2.1563039131055034E-2</v>
      </c>
      <c r="DM24" s="259"/>
      <c r="DN24" s="258">
        <f>+DJ24/DH24</f>
        <v>0.32098765432098764</v>
      </c>
      <c r="DO24" s="262">
        <f t="shared" si="134"/>
        <v>1.061770534832075</v>
      </c>
      <c r="DQ24" s="260">
        <f t="shared" si="41"/>
        <v>202.75</v>
      </c>
      <c r="DR24" s="260">
        <f t="shared" si="42"/>
        <v>6940351.4658333324</v>
      </c>
      <c r="DS24" s="260">
        <f t="shared" si="43"/>
        <v>54.75</v>
      </c>
      <c r="DT24" s="260">
        <f t="shared" si="44"/>
        <v>846326.61</v>
      </c>
      <c r="DU24" s="258">
        <f t="shared" si="45"/>
        <v>2.0057490259096283E-2</v>
      </c>
      <c r="DV24" s="259"/>
      <c r="DW24" s="258">
        <f>+DS24/DQ24</f>
        <v>0.27003699136868065</v>
      </c>
      <c r="DX24" s="262">
        <f t="shared" si="46"/>
        <v>0.12194290363627586</v>
      </c>
      <c r="DZ24" s="260">
        <v>280</v>
      </c>
      <c r="EA24" s="261">
        <v>10173369.779999996</v>
      </c>
      <c r="EB24" s="260">
        <v>64</v>
      </c>
      <c r="EC24" s="261">
        <v>62500.060000000012</v>
      </c>
      <c r="ED24" s="258">
        <f t="shared" si="72"/>
        <v>2.115025371836924E-2</v>
      </c>
      <c r="EE24" s="259"/>
      <c r="EF24" s="258">
        <f t="shared" si="73"/>
        <v>0.22857142857142856</v>
      </c>
      <c r="EG24" s="262">
        <f t="shared" si="74"/>
        <v>6.1434963391255046E-3</v>
      </c>
      <c r="EH24" s="259"/>
      <c r="EI24" s="260">
        <v>222</v>
      </c>
      <c r="EJ24" s="261">
        <v>8600479.9600000028</v>
      </c>
      <c r="EK24" s="260">
        <v>62</v>
      </c>
      <c r="EL24" s="261">
        <v>72503.909999999989</v>
      </c>
      <c r="EM24" s="258">
        <f t="shared" si="109"/>
        <v>1.8616687409844568E-2</v>
      </c>
      <c r="EN24" s="259"/>
      <c r="EO24" s="258">
        <f t="shared" si="75"/>
        <v>0.27927927927927926</v>
      </c>
      <c r="EP24" s="262">
        <f t="shared" si="76"/>
        <v>8.4302167247884575E-3</v>
      </c>
      <c r="EQ24" s="259"/>
      <c r="ER24" s="260"/>
      <c r="ES24" s="261"/>
      <c r="ET24" s="260"/>
      <c r="EU24" s="261"/>
      <c r="EV24" s="258">
        <f t="shared" si="110"/>
        <v>0</v>
      </c>
      <c r="EW24" s="259"/>
      <c r="EX24" s="258" t="e">
        <f>+ET24/ER24</f>
        <v>#DIV/0!</v>
      </c>
      <c r="EY24" s="262">
        <f t="shared" si="48"/>
        <v>0</v>
      </c>
      <c r="FA24" s="260"/>
      <c r="FB24" s="261"/>
      <c r="FC24" s="260"/>
      <c r="FD24" s="261"/>
      <c r="FE24" s="258">
        <f t="shared" si="111"/>
        <v>0</v>
      </c>
      <c r="FF24" s="259"/>
      <c r="FG24" s="258" t="e">
        <f>+FC24/FA24</f>
        <v>#DIV/0!</v>
      </c>
      <c r="FH24" s="262" t="e">
        <f t="shared" si="79"/>
        <v>#DIV/0!</v>
      </c>
      <c r="FJ24" s="260"/>
      <c r="FK24" s="261"/>
      <c r="FL24" s="260"/>
      <c r="FM24" s="261"/>
      <c r="FN24" s="258">
        <f t="shared" si="112"/>
        <v>0</v>
      </c>
      <c r="FO24" s="259"/>
      <c r="FP24" s="258" t="e">
        <f>+FL24/FJ24</f>
        <v>#DIV/0!</v>
      </c>
      <c r="FQ24" s="262" t="e">
        <f t="shared" si="138"/>
        <v>#DIV/0!</v>
      </c>
      <c r="FS24" s="260"/>
      <c r="FT24" s="261"/>
      <c r="FU24" s="260"/>
      <c r="FV24" s="261"/>
      <c r="FW24" s="258">
        <f t="shared" si="113"/>
        <v>0</v>
      </c>
      <c r="FX24" s="259"/>
      <c r="FY24" s="258" t="e">
        <f>+FU24/FS24</f>
        <v>#DIV/0!</v>
      </c>
      <c r="FZ24" s="262" t="e">
        <f t="shared" si="140"/>
        <v>#DIV/0!</v>
      </c>
      <c r="GB24" s="260"/>
      <c r="GC24" s="261"/>
      <c r="GD24" s="260"/>
      <c r="GE24" s="261"/>
      <c r="GF24" s="258">
        <f t="shared" si="114"/>
        <v>0</v>
      </c>
      <c r="GG24" s="259"/>
      <c r="GH24" s="258" t="e">
        <f>+GD24/GB24</f>
        <v>#DIV/0!</v>
      </c>
      <c r="GI24" s="262" t="e">
        <f t="shared" si="142"/>
        <v>#DIV/0!</v>
      </c>
      <c r="GK24" s="260"/>
      <c r="GL24" s="261"/>
      <c r="GM24" s="260"/>
      <c r="GN24" s="261"/>
      <c r="GO24" s="258">
        <f t="shared" si="115"/>
        <v>0</v>
      </c>
      <c r="GP24" s="259"/>
      <c r="GQ24" s="258" t="e">
        <f>+GM24/GK24</f>
        <v>#DIV/0!</v>
      </c>
      <c r="GR24" s="262" t="e">
        <f t="shared" si="144"/>
        <v>#DIV/0!</v>
      </c>
      <c r="GT24" s="260"/>
      <c r="GU24" s="261"/>
      <c r="GV24" s="260"/>
      <c r="GW24" s="261"/>
      <c r="GX24" s="258">
        <f t="shared" si="116"/>
        <v>0</v>
      </c>
      <c r="GY24" s="259"/>
      <c r="GZ24" s="258" t="e">
        <f>+GV24/GT24</f>
        <v>#DIV/0!</v>
      </c>
      <c r="HA24" s="262" t="e">
        <f t="shared" si="146"/>
        <v>#DIV/0!</v>
      </c>
      <c r="HC24" s="260"/>
      <c r="HD24" s="261"/>
      <c r="HE24" s="260"/>
      <c r="HF24" s="261"/>
      <c r="HG24" s="258">
        <f t="shared" si="117"/>
        <v>0</v>
      </c>
      <c r="HH24" s="259"/>
      <c r="HI24" s="258" t="e">
        <f>+HE24/HC24</f>
        <v>#DIV/0!</v>
      </c>
      <c r="HJ24" s="262" t="e">
        <f t="shared" si="148"/>
        <v>#DIV/0!</v>
      </c>
      <c r="HL24" s="260"/>
      <c r="HM24" s="261"/>
      <c r="HN24" s="260"/>
      <c r="HO24" s="261"/>
      <c r="HP24" s="258">
        <f t="shared" si="118"/>
        <v>0</v>
      </c>
      <c r="HQ24" s="259"/>
      <c r="HR24" s="258" t="e">
        <f>+HN24/HL24</f>
        <v>#DIV/0!</v>
      </c>
      <c r="HS24" s="262" t="e">
        <f t="shared" si="150"/>
        <v>#DIV/0!</v>
      </c>
      <c r="HU24" s="260"/>
      <c r="HV24" s="261"/>
      <c r="HW24" s="260"/>
      <c r="HX24" s="261"/>
      <c r="HY24" s="258">
        <f t="shared" si="119"/>
        <v>0</v>
      </c>
      <c r="HZ24" s="259"/>
      <c r="IA24" s="258" t="e">
        <f>+HW24/HU24</f>
        <v>#DIV/0!</v>
      </c>
      <c r="IB24" s="262" t="e">
        <f t="shared" si="152"/>
        <v>#DIV/0!</v>
      </c>
      <c r="ID24" s="260">
        <f t="shared" si="26"/>
        <v>502</v>
      </c>
      <c r="IE24" s="260">
        <f t="shared" si="27"/>
        <v>18773849.739999998</v>
      </c>
      <c r="IF24" s="260">
        <f t="shared" si="28"/>
        <v>126</v>
      </c>
      <c r="IG24" s="260">
        <f t="shared" si="29"/>
        <v>135003.97</v>
      </c>
      <c r="IH24" s="258">
        <f t="shared" si="120"/>
        <v>3.4664705787288357E-2</v>
      </c>
      <c r="II24" s="259"/>
      <c r="IJ24" s="258">
        <f t="shared" si="96"/>
        <v>0.25099601593625498</v>
      </c>
      <c r="IK24" s="262">
        <f t="shared" si="97"/>
        <v>7.1910647986255811E-3</v>
      </c>
    </row>
    <row r="25" spans="2:245" x14ac:dyDescent="0.25">
      <c r="B25" s="93">
        <v>19</v>
      </c>
      <c r="C25" s="93" t="s">
        <v>29</v>
      </c>
      <c r="D25" s="254">
        <v>6273</v>
      </c>
      <c r="E25" s="255">
        <v>332063525.38000005</v>
      </c>
      <c r="F25" s="254">
        <v>1010</v>
      </c>
      <c r="G25" s="255">
        <v>2557913.14</v>
      </c>
      <c r="H25" s="256">
        <f t="shared" si="0"/>
        <v>5.8184043584770175E-2</v>
      </c>
      <c r="I25" s="257"/>
      <c r="J25" s="256">
        <f t="shared" si="1"/>
        <v>0.16100749242786547</v>
      </c>
      <c r="K25" s="258">
        <f t="shared" si="1"/>
        <v>7.703083730960297E-3</v>
      </c>
      <c r="L25" s="259"/>
      <c r="M25" s="260">
        <v>555</v>
      </c>
      <c r="N25" s="261">
        <v>28677099.5</v>
      </c>
      <c r="O25" s="260">
        <v>81</v>
      </c>
      <c r="P25" s="261">
        <v>221171.72</v>
      </c>
      <c r="Q25" s="258">
        <f t="shared" si="2"/>
        <v>5.6789830715856131E-2</v>
      </c>
      <c r="R25" s="259"/>
      <c r="S25" s="258">
        <f t="shared" si="31"/>
        <v>0.14594594594594595</v>
      </c>
      <c r="T25" s="262">
        <f t="shared" si="3"/>
        <v>8.6465688197684451E-2</v>
      </c>
      <c r="U25" s="259"/>
      <c r="V25" s="260">
        <v>431</v>
      </c>
      <c r="W25" s="261">
        <v>16341420.360000003</v>
      </c>
      <c r="X25" s="260">
        <v>99</v>
      </c>
      <c r="Y25" s="261">
        <v>151105.44999999998</v>
      </c>
      <c r="Z25" s="258">
        <f t="shared" si="98"/>
        <v>3.8799051369421286E-2</v>
      </c>
      <c r="AA25" s="259"/>
      <c r="AB25" s="258">
        <f t="shared" si="32"/>
        <v>0.22969837587006961</v>
      </c>
      <c r="AC25" s="262">
        <f>+Y25/P25</f>
        <v>0.68320420892870015</v>
      </c>
      <c r="AD25" s="259"/>
      <c r="AE25" s="260">
        <v>401</v>
      </c>
      <c r="AF25" s="261">
        <v>16344349.739999998</v>
      </c>
      <c r="AG25" s="260">
        <v>136</v>
      </c>
      <c r="AH25" s="261">
        <v>417090.76</v>
      </c>
      <c r="AI25" s="258">
        <f t="shared" si="99"/>
        <v>0.10709558009291503</v>
      </c>
      <c r="AJ25" s="259"/>
      <c r="AK25" s="258">
        <f t="shared" si="54"/>
        <v>0.33915211970074816</v>
      </c>
      <c r="AL25" s="262">
        <f t="shared" si="35"/>
        <v>2.7602628495530772</v>
      </c>
      <c r="AN25" s="260">
        <v>479</v>
      </c>
      <c r="AO25" s="261">
        <v>17114936.130000003</v>
      </c>
      <c r="AP25" s="260">
        <v>81</v>
      </c>
      <c r="AQ25" s="261">
        <v>191680.45999999996</v>
      </c>
      <c r="AR25" s="258">
        <f t="shared" si="100"/>
        <v>4.9217417466109276E-2</v>
      </c>
      <c r="AS25" s="259"/>
      <c r="AT25" s="258">
        <f t="shared" ref="AT25:AT28" si="153">+AP25/AN25</f>
        <v>0.16910229645093947</v>
      </c>
      <c r="AU25" s="262">
        <f t="shared" si="37"/>
        <v>0.45956534735988869</v>
      </c>
      <c r="AW25" s="260">
        <v>459</v>
      </c>
      <c r="AX25" s="261">
        <v>16523587.960000005</v>
      </c>
      <c r="AY25" s="260">
        <v>64</v>
      </c>
      <c r="AZ25" s="261">
        <v>152501.87</v>
      </c>
      <c r="BA25" s="258">
        <f t="shared" si="101"/>
        <v>3.9157607406369574E-2</v>
      </c>
      <c r="BB25" s="259"/>
      <c r="BC25" s="258">
        <f t="shared" ref="BC25:BC28" si="154">+AY25/AW25</f>
        <v>0.13943355119825709</v>
      </c>
      <c r="BD25" s="262">
        <f t="shared" si="39"/>
        <v>0.7956046745714197</v>
      </c>
      <c r="BF25" s="260">
        <v>397</v>
      </c>
      <c r="BG25" s="261">
        <v>16172353.029999997</v>
      </c>
      <c r="BH25" s="260">
        <v>68</v>
      </c>
      <c r="BI25" s="261">
        <v>117980.68</v>
      </c>
      <c r="BJ25" s="258">
        <f t="shared" si="102"/>
        <v>3.029366885125093E-2</v>
      </c>
      <c r="BK25" s="259"/>
      <c r="BL25" s="258">
        <f t="shared" ref="BL25:BL28" si="155">+BH25/BF25</f>
        <v>0.1712846347607053</v>
      </c>
      <c r="BM25" s="262">
        <f t="shared" si="122"/>
        <v>0.77363431674641103</v>
      </c>
      <c r="BO25" s="260">
        <v>304</v>
      </c>
      <c r="BP25" s="261">
        <v>14112362.420000006</v>
      </c>
      <c r="BQ25" s="260">
        <v>84</v>
      </c>
      <c r="BR25" s="261">
        <v>308100.81</v>
      </c>
      <c r="BS25" s="258">
        <f t="shared" si="103"/>
        <v>7.9110443429739358E-2</v>
      </c>
      <c r="BT25" s="259"/>
      <c r="BU25" s="258">
        <f t="shared" ref="BU25:BU28" si="156">+BQ25/BO25</f>
        <v>0.27631578947368424</v>
      </c>
      <c r="BV25" s="262">
        <f t="shared" si="124"/>
        <v>2.6114513833959934</v>
      </c>
      <c r="BX25" s="260">
        <v>304</v>
      </c>
      <c r="BY25" s="261">
        <v>15703730.920000002</v>
      </c>
      <c r="BZ25" s="260">
        <v>71</v>
      </c>
      <c r="CA25" s="261">
        <v>227782.38</v>
      </c>
      <c r="CB25" s="258">
        <f t="shared" si="104"/>
        <v>5.8487236977018645E-2</v>
      </c>
      <c r="CC25" s="259"/>
      <c r="CD25" s="258">
        <f t="shared" ref="CD25:CD28" si="157">+BZ25/BX25</f>
        <v>0.23355263157894737</v>
      </c>
      <c r="CE25" s="262">
        <f t="shared" si="126"/>
        <v>0.73931120142137896</v>
      </c>
      <c r="CG25" s="260">
        <v>273</v>
      </c>
      <c r="CH25" s="261">
        <v>16262466.040000003</v>
      </c>
      <c r="CI25" s="260">
        <v>124</v>
      </c>
      <c r="CJ25" s="261">
        <v>317562.57</v>
      </c>
      <c r="CK25" s="258">
        <f t="shared" si="105"/>
        <v>8.1539921071248231E-2</v>
      </c>
      <c r="CL25" s="259"/>
      <c r="CM25" s="258">
        <f t="shared" ref="CM25:CM28" si="158">+CI25/CG25</f>
        <v>0.45421245421245421</v>
      </c>
      <c r="CN25" s="262">
        <f t="shared" si="128"/>
        <v>1.3941489679754862</v>
      </c>
      <c r="CP25" s="260">
        <v>306</v>
      </c>
      <c r="CQ25" s="261">
        <v>17588463.239999995</v>
      </c>
      <c r="CR25" s="260">
        <v>91</v>
      </c>
      <c r="CS25" s="261">
        <v>170725.88</v>
      </c>
      <c r="CT25" s="258">
        <f t="shared" si="106"/>
        <v>4.3836950872451361E-2</v>
      </c>
      <c r="CU25" s="259"/>
      <c r="CV25" s="258">
        <f t="shared" ref="CV25:CV28" si="159">+CR25/CP25</f>
        <v>0.29738562091503268</v>
      </c>
      <c r="CW25" s="262">
        <f t="shared" si="130"/>
        <v>0.53761335915627584</v>
      </c>
      <c r="CY25" s="260">
        <v>250</v>
      </c>
      <c r="CZ25" s="261">
        <v>17630631.370000005</v>
      </c>
      <c r="DA25" s="260">
        <v>94</v>
      </c>
      <c r="DB25" s="261">
        <v>226709.69000000006</v>
      </c>
      <c r="DC25" s="258">
        <f t="shared" si="107"/>
        <v>5.8211804460101067E-2</v>
      </c>
      <c r="DD25" s="259"/>
      <c r="DE25" s="258">
        <f t="shared" ref="DE25:DE28" si="160">+DA25/CY25</f>
        <v>0.376</v>
      </c>
      <c r="DF25" s="262">
        <f t="shared" si="132"/>
        <v>1.3279163651111363</v>
      </c>
      <c r="DH25" s="260">
        <v>266</v>
      </c>
      <c r="DI25" s="261">
        <v>19151123.129999995</v>
      </c>
      <c r="DJ25" s="260">
        <v>76</v>
      </c>
      <c r="DK25" s="261">
        <v>174104.65999999992</v>
      </c>
      <c r="DL25" s="258">
        <f t="shared" si="108"/>
        <v>4.4704513616124535E-2</v>
      </c>
      <c r="DM25" s="259"/>
      <c r="DN25" s="258">
        <f t="shared" ref="DN25:DN28" si="161">+DJ25/DH25</f>
        <v>0.2857142857142857</v>
      </c>
      <c r="DO25" s="262">
        <f t="shared" si="134"/>
        <v>0.76796302795879556</v>
      </c>
      <c r="DQ25" s="260">
        <f t="shared" si="41"/>
        <v>368.75</v>
      </c>
      <c r="DR25" s="260">
        <f t="shared" si="42"/>
        <v>17635210.319999997</v>
      </c>
      <c r="DS25" s="260">
        <f t="shared" si="43"/>
        <v>89.083333333333329</v>
      </c>
      <c r="DT25" s="260">
        <f t="shared" si="44"/>
        <v>2676516.9299999997</v>
      </c>
      <c r="DU25" s="258">
        <f t="shared" si="45"/>
        <v>6.3432026852826104E-2</v>
      </c>
      <c r="DV25" s="259"/>
      <c r="DW25" s="258">
        <f t="shared" ref="DW25:DW28" si="162">+DS25/DQ25</f>
        <v>0.24158192090395478</v>
      </c>
      <c r="DX25" s="262">
        <f t="shared" si="46"/>
        <v>0.15177119418669913</v>
      </c>
      <c r="DZ25" s="260">
        <v>264</v>
      </c>
      <c r="EA25" s="261">
        <v>23156108.53999998</v>
      </c>
      <c r="EB25" s="260">
        <v>112</v>
      </c>
      <c r="EC25" s="261">
        <v>239140.06</v>
      </c>
      <c r="ED25" s="258">
        <f t="shared" si="72"/>
        <v>8.0925889402762852E-2</v>
      </c>
      <c r="EE25" s="259"/>
      <c r="EF25" s="258">
        <f t="shared" si="73"/>
        <v>0.42424242424242425</v>
      </c>
      <c r="EG25" s="262">
        <f t="shared" si="74"/>
        <v>1.032729914816681E-2</v>
      </c>
      <c r="EH25" s="259"/>
      <c r="EI25" s="260">
        <v>359</v>
      </c>
      <c r="EJ25" s="261">
        <v>26066476.400000006</v>
      </c>
      <c r="EK25" s="260">
        <v>70</v>
      </c>
      <c r="EL25" s="261">
        <v>136478.40000000002</v>
      </c>
      <c r="EM25" s="258">
        <f t="shared" si="109"/>
        <v>3.5043292299625384E-2</v>
      </c>
      <c r="EN25" s="259"/>
      <c r="EO25" s="258">
        <f t="shared" si="75"/>
        <v>0.19498607242339833</v>
      </c>
      <c r="EP25" s="262">
        <f t="shared" si="76"/>
        <v>5.2357824627190502E-3</v>
      </c>
      <c r="EQ25" s="259"/>
      <c r="ER25" s="260"/>
      <c r="ES25" s="261"/>
      <c r="ET25" s="260"/>
      <c r="EU25" s="261"/>
      <c r="EV25" s="258">
        <f t="shared" si="110"/>
        <v>0</v>
      </c>
      <c r="EW25" s="259"/>
      <c r="EX25" s="258" t="e">
        <f t="shared" ref="EX25:EX28" si="163">+ET25/ER25</f>
        <v>#DIV/0!</v>
      </c>
      <c r="EY25" s="262">
        <f t="shared" si="48"/>
        <v>0</v>
      </c>
      <c r="FA25" s="260"/>
      <c r="FB25" s="261"/>
      <c r="FC25" s="260"/>
      <c r="FD25" s="261"/>
      <c r="FE25" s="258">
        <f t="shared" si="111"/>
        <v>0</v>
      </c>
      <c r="FF25" s="259"/>
      <c r="FG25" s="258" t="e">
        <f t="shared" ref="FG25:FG28" si="164">+FC25/FA25</f>
        <v>#DIV/0!</v>
      </c>
      <c r="FH25" s="262" t="e">
        <f t="shared" si="79"/>
        <v>#DIV/0!</v>
      </c>
      <c r="FJ25" s="260"/>
      <c r="FK25" s="261"/>
      <c r="FL25" s="260"/>
      <c r="FM25" s="261"/>
      <c r="FN25" s="258">
        <f t="shared" si="112"/>
        <v>0</v>
      </c>
      <c r="FO25" s="259"/>
      <c r="FP25" s="258" t="e">
        <f t="shared" ref="FP25:FP28" si="165">+FL25/FJ25</f>
        <v>#DIV/0!</v>
      </c>
      <c r="FQ25" s="262" t="e">
        <f t="shared" si="138"/>
        <v>#DIV/0!</v>
      </c>
      <c r="FS25" s="260"/>
      <c r="FT25" s="261"/>
      <c r="FU25" s="260"/>
      <c r="FV25" s="261"/>
      <c r="FW25" s="258">
        <f t="shared" si="113"/>
        <v>0</v>
      </c>
      <c r="FX25" s="259"/>
      <c r="FY25" s="258" t="e">
        <f t="shared" ref="FY25:FY28" si="166">+FU25/FS25</f>
        <v>#DIV/0!</v>
      </c>
      <c r="FZ25" s="262" t="e">
        <f t="shared" si="140"/>
        <v>#DIV/0!</v>
      </c>
      <c r="GB25" s="260"/>
      <c r="GC25" s="261"/>
      <c r="GD25" s="260"/>
      <c r="GE25" s="261"/>
      <c r="GF25" s="258">
        <f t="shared" si="114"/>
        <v>0</v>
      </c>
      <c r="GG25" s="259"/>
      <c r="GH25" s="258" t="e">
        <f t="shared" ref="GH25:GH28" si="167">+GD25/GB25</f>
        <v>#DIV/0!</v>
      </c>
      <c r="GI25" s="262" t="e">
        <f t="shared" si="142"/>
        <v>#DIV/0!</v>
      </c>
      <c r="GK25" s="260"/>
      <c r="GL25" s="261"/>
      <c r="GM25" s="260"/>
      <c r="GN25" s="261"/>
      <c r="GO25" s="258">
        <f t="shared" si="115"/>
        <v>0</v>
      </c>
      <c r="GP25" s="259"/>
      <c r="GQ25" s="258" t="e">
        <f t="shared" ref="GQ25:GQ28" si="168">+GM25/GK25</f>
        <v>#DIV/0!</v>
      </c>
      <c r="GR25" s="262" t="e">
        <f t="shared" si="144"/>
        <v>#DIV/0!</v>
      </c>
      <c r="GT25" s="260"/>
      <c r="GU25" s="261"/>
      <c r="GV25" s="260"/>
      <c r="GW25" s="261"/>
      <c r="GX25" s="258">
        <f t="shared" si="116"/>
        <v>0</v>
      </c>
      <c r="GY25" s="259"/>
      <c r="GZ25" s="258" t="e">
        <f t="shared" ref="GZ25:GZ28" si="169">+GV25/GT25</f>
        <v>#DIV/0!</v>
      </c>
      <c r="HA25" s="262" t="e">
        <f t="shared" si="146"/>
        <v>#DIV/0!</v>
      </c>
      <c r="HC25" s="260"/>
      <c r="HD25" s="261"/>
      <c r="HE25" s="260"/>
      <c r="HF25" s="261"/>
      <c r="HG25" s="258">
        <f t="shared" si="117"/>
        <v>0</v>
      </c>
      <c r="HH25" s="259"/>
      <c r="HI25" s="258" t="e">
        <f t="shared" ref="HI25:HI28" si="170">+HE25/HC25</f>
        <v>#DIV/0!</v>
      </c>
      <c r="HJ25" s="262" t="e">
        <f t="shared" si="148"/>
        <v>#DIV/0!</v>
      </c>
      <c r="HL25" s="260"/>
      <c r="HM25" s="261"/>
      <c r="HN25" s="260"/>
      <c r="HO25" s="261"/>
      <c r="HP25" s="258">
        <f t="shared" si="118"/>
        <v>0</v>
      </c>
      <c r="HQ25" s="259"/>
      <c r="HR25" s="258" t="e">
        <f t="shared" ref="HR25:HR28" si="171">+HN25/HL25</f>
        <v>#DIV/0!</v>
      </c>
      <c r="HS25" s="262" t="e">
        <f t="shared" si="150"/>
        <v>#DIV/0!</v>
      </c>
      <c r="HU25" s="260"/>
      <c r="HV25" s="261"/>
      <c r="HW25" s="260"/>
      <c r="HX25" s="261"/>
      <c r="HY25" s="258">
        <f t="shared" si="119"/>
        <v>0</v>
      </c>
      <c r="HZ25" s="259"/>
      <c r="IA25" s="258" t="e">
        <f t="shared" ref="IA25:IA28" si="172">+HW25/HU25</f>
        <v>#DIV/0!</v>
      </c>
      <c r="IB25" s="262" t="e">
        <f t="shared" si="152"/>
        <v>#DIV/0!</v>
      </c>
      <c r="ID25" s="260">
        <f t="shared" si="26"/>
        <v>623</v>
      </c>
      <c r="IE25" s="260">
        <f t="shared" si="27"/>
        <v>49222584.939999983</v>
      </c>
      <c r="IF25" s="260">
        <f t="shared" si="28"/>
        <v>182</v>
      </c>
      <c r="IG25" s="260">
        <f t="shared" si="29"/>
        <v>375618.46</v>
      </c>
      <c r="IH25" s="258">
        <f t="shared" si="120"/>
        <v>9.6446818594848285E-2</v>
      </c>
      <c r="II25" s="259"/>
      <c r="IJ25" s="258">
        <f t="shared" si="96"/>
        <v>0.29213483146067415</v>
      </c>
      <c r="IK25" s="262">
        <f t="shared" si="97"/>
        <v>7.6310185752711136E-3</v>
      </c>
    </row>
    <row r="26" spans="2:245" x14ac:dyDescent="0.25">
      <c r="B26" s="93">
        <v>20</v>
      </c>
      <c r="C26" s="93" t="s">
        <v>15</v>
      </c>
      <c r="D26" s="254">
        <v>6615</v>
      </c>
      <c r="E26" s="255">
        <v>313540449.89999986</v>
      </c>
      <c r="F26" s="254">
        <v>1699</v>
      </c>
      <c r="G26" s="255">
        <v>2842773.13</v>
      </c>
      <c r="H26" s="256">
        <f t="shared" si="0"/>
        <v>6.466366394972016E-2</v>
      </c>
      <c r="I26" s="257"/>
      <c r="J26" s="256">
        <f t="shared" si="1"/>
        <v>0.2568405139833711</v>
      </c>
      <c r="K26" s="258">
        <f t="shared" si="1"/>
        <v>9.0666870284413694E-3</v>
      </c>
      <c r="L26" s="259"/>
      <c r="M26" s="260">
        <v>599</v>
      </c>
      <c r="N26" s="261">
        <v>29182109.819999978</v>
      </c>
      <c r="O26" s="260">
        <v>90</v>
      </c>
      <c r="P26" s="261">
        <v>213197.8</v>
      </c>
      <c r="Q26" s="258">
        <f t="shared" si="2"/>
        <v>5.4742382846201816E-2</v>
      </c>
      <c r="R26" s="259"/>
      <c r="S26" s="258">
        <f t="shared" si="31"/>
        <v>0.15025041736227046</v>
      </c>
      <c r="T26" s="262">
        <f t="shared" si="3"/>
        <v>7.4996417318746789E-2</v>
      </c>
      <c r="U26" s="259"/>
      <c r="V26" s="260">
        <v>544</v>
      </c>
      <c r="W26" s="261">
        <v>24954419.599999979</v>
      </c>
      <c r="X26" s="260">
        <v>84</v>
      </c>
      <c r="Y26" s="261">
        <v>209139.72999999998</v>
      </c>
      <c r="Z26" s="258">
        <f t="shared" si="98"/>
        <v>5.3700400135513963E-2</v>
      </c>
      <c r="AA26" s="259"/>
      <c r="AB26" s="258">
        <f t="shared" si="32"/>
        <v>0.15441176470588236</v>
      </c>
      <c r="AC26" s="262">
        <f t="shared" si="33"/>
        <v>0.98096570414891704</v>
      </c>
      <c r="AD26" s="259"/>
      <c r="AE26" s="260">
        <v>558</v>
      </c>
      <c r="AF26" s="261">
        <v>25189335.849999994</v>
      </c>
      <c r="AG26" s="260">
        <v>95</v>
      </c>
      <c r="AH26" s="261">
        <v>255912.29000000004</v>
      </c>
      <c r="AI26" s="258">
        <f t="shared" si="99"/>
        <v>6.5710099045244497E-2</v>
      </c>
      <c r="AJ26" s="259"/>
      <c r="AK26" s="258">
        <f t="shared" si="54"/>
        <v>0.17025089605734767</v>
      </c>
      <c r="AL26" s="262">
        <f t="shared" si="35"/>
        <v>1.2236426335636947</v>
      </c>
      <c r="AN26" s="260">
        <v>594</v>
      </c>
      <c r="AO26" s="261">
        <v>27672326.620000001</v>
      </c>
      <c r="AP26" s="260">
        <v>61</v>
      </c>
      <c r="AQ26" s="261">
        <v>154153.49</v>
      </c>
      <c r="AR26" s="258">
        <f t="shared" si="100"/>
        <v>3.9581690649050524E-2</v>
      </c>
      <c r="AS26" s="259"/>
      <c r="AT26" s="258">
        <f t="shared" si="153"/>
        <v>0.1026936026936027</v>
      </c>
      <c r="AU26" s="262">
        <f t="shared" si="37"/>
        <v>0.6023684520973962</v>
      </c>
      <c r="AW26" s="260">
        <v>436</v>
      </c>
      <c r="AX26" s="261">
        <v>22612964.670000009</v>
      </c>
      <c r="AY26" s="260">
        <v>58</v>
      </c>
      <c r="AZ26" s="261">
        <v>121811.14</v>
      </c>
      <c r="BA26" s="258">
        <f t="shared" si="101"/>
        <v>3.1277208586637802E-2</v>
      </c>
      <c r="BB26" s="259"/>
      <c r="BC26" s="258">
        <f t="shared" si="154"/>
        <v>0.13302752293577982</v>
      </c>
      <c r="BD26" s="262">
        <f t="shared" si="39"/>
        <v>0.79019385159557531</v>
      </c>
      <c r="BF26" s="260">
        <v>421</v>
      </c>
      <c r="BG26" s="261">
        <v>20805248.930000007</v>
      </c>
      <c r="BH26" s="260">
        <v>50</v>
      </c>
      <c r="BI26" s="261">
        <v>158734.91</v>
      </c>
      <c r="BJ26" s="258">
        <f t="shared" si="102"/>
        <v>4.0758052917419366E-2</v>
      </c>
      <c r="BK26" s="259"/>
      <c r="BL26" s="258">
        <f t="shared" si="155"/>
        <v>0.11876484560570071</v>
      </c>
      <c r="BM26" s="262">
        <f t="shared" si="122"/>
        <v>1.3031230969515597</v>
      </c>
      <c r="BO26" s="260">
        <v>334</v>
      </c>
      <c r="BP26" s="261">
        <v>15653259.329999994</v>
      </c>
      <c r="BQ26" s="260">
        <v>59</v>
      </c>
      <c r="BR26" s="261">
        <v>141115.76</v>
      </c>
      <c r="BS26" s="258">
        <f t="shared" si="103"/>
        <v>3.6234018172573705E-2</v>
      </c>
      <c r="BT26" s="259"/>
      <c r="BU26" s="258">
        <f t="shared" si="156"/>
        <v>0.17664670658682635</v>
      </c>
      <c r="BV26" s="262">
        <f t="shared" si="124"/>
        <v>0.889002677482855</v>
      </c>
      <c r="BX26" s="260">
        <v>338</v>
      </c>
      <c r="BY26" s="261">
        <v>16058782.539999999</v>
      </c>
      <c r="BZ26" s="260">
        <v>52</v>
      </c>
      <c r="CA26" s="261">
        <v>121195.65</v>
      </c>
      <c r="CB26" s="258">
        <f t="shared" si="104"/>
        <v>3.1119170421056313E-2</v>
      </c>
      <c r="CC26" s="259"/>
      <c r="CD26" s="258">
        <f t="shared" si="157"/>
        <v>0.15384615384615385</v>
      </c>
      <c r="CE26" s="262">
        <f t="shared" si="126"/>
        <v>0.85883851669012723</v>
      </c>
      <c r="CG26" s="260">
        <v>283</v>
      </c>
      <c r="CH26" s="261">
        <v>14536200.039999999</v>
      </c>
      <c r="CI26" s="260">
        <v>50</v>
      </c>
      <c r="CJ26" s="261">
        <v>71836.13</v>
      </c>
      <c r="CK26" s="258">
        <f t="shared" si="105"/>
        <v>1.8445222843057125E-2</v>
      </c>
      <c r="CL26" s="259"/>
      <c r="CM26" s="258">
        <f t="shared" si="158"/>
        <v>0.17667844522968199</v>
      </c>
      <c r="CN26" s="262">
        <f t="shared" si="128"/>
        <v>0.59272861690993039</v>
      </c>
      <c r="CP26" s="260">
        <v>280</v>
      </c>
      <c r="CQ26" s="261">
        <v>14660755.209999995</v>
      </c>
      <c r="CR26" s="260">
        <v>48</v>
      </c>
      <c r="CS26" s="261">
        <v>84038.44</v>
      </c>
      <c r="CT26" s="258">
        <f t="shared" si="106"/>
        <v>2.1578386157256598E-2</v>
      </c>
      <c r="CU26" s="259"/>
      <c r="CV26" s="258">
        <f t="shared" si="159"/>
        <v>0.17142857142857143</v>
      </c>
      <c r="CW26" s="262">
        <f t="shared" si="130"/>
        <v>1.1698631315467578</v>
      </c>
      <c r="CY26" s="260">
        <v>279</v>
      </c>
      <c r="CZ26" s="261">
        <v>15026691.780000001</v>
      </c>
      <c r="DA26" s="260">
        <v>57</v>
      </c>
      <c r="DB26" s="261">
        <v>91057.640000000014</v>
      </c>
      <c r="DC26" s="258">
        <f t="shared" si="107"/>
        <v>2.338069243656183E-2</v>
      </c>
      <c r="DD26" s="259"/>
      <c r="DE26" s="258">
        <f t="shared" si="160"/>
        <v>0.20430107526881722</v>
      </c>
      <c r="DF26" s="262">
        <f t="shared" si="132"/>
        <v>1.0835236827337587</v>
      </c>
      <c r="DH26" s="260">
        <v>186</v>
      </c>
      <c r="DI26" s="261">
        <v>7785514.4099999992</v>
      </c>
      <c r="DJ26" s="260">
        <v>48</v>
      </c>
      <c r="DK26" s="261">
        <v>141799.31000000006</v>
      </c>
      <c r="DL26" s="258">
        <f t="shared" si="108"/>
        <v>3.6409531971470892E-2</v>
      </c>
      <c r="DM26" s="259"/>
      <c r="DN26" s="258">
        <f t="shared" si="161"/>
        <v>0.25806451612903225</v>
      </c>
      <c r="DO26" s="262">
        <f t="shared" si="134"/>
        <v>1.5572478047970497</v>
      </c>
      <c r="DQ26" s="260">
        <f t="shared" si="41"/>
        <v>404.33333333333331</v>
      </c>
      <c r="DR26" s="260">
        <f t="shared" si="42"/>
        <v>19511467.399999995</v>
      </c>
      <c r="DS26" s="260">
        <f t="shared" si="43"/>
        <v>62.666666666666664</v>
      </c>
      <c r="DT26" s="260">
        <f t="shared" si="44"/>
        <v>1763992.29</v>
      </c>
      <c r="DU26" s="258">
        <f t="shared" si="45"/>
        <v>4.1805678511982448E-2</v>
      </c>
      <c r="DV26" s="259"/>
      <c r="DW26" s="258">
        <f t="shared" si="162"/>
        <v>0.1549876339653751</v>
      </c>
      <c r="DX26" s="262">
        <f t="shared" si="46"/>
        <v>9.0407976695796879E-2</v>
      </c>
      <c r="DZ26" s="260">
        <v>207</v>
      </c>
      <c r="EA26" s="261">
        <v>8437845.9600000028</v>
      </c>
      <c r="EB26" s="260">
        <v>63</v>
      </c>
      <c r="EC26" s="261">
        <v>96540.73000000001</v>
      </c>
      <c r="ED26" s="258">
        <f t="shared" si="72"/>
        <v>3.2669743575551455E-2</v>
      </c>
      <c r="EE26" s="259"/>
      <c r="EF26" s="258">
        <f t="shared" si="73"/>
        <v>0.30434782608695654</v>
      </c>
      <c r="EG26" s="262">
        <f t="shared" si="74"/>
        <v>1.1441395168583994E-2</v>
      </c>
      <c r="EH26" s="259"/>
      <c r="EI26" s="260">
        <v>196</v>
      </c>
      <c r="EJ26" s="261">
        <v>8065498.549999998</v>
      </c>
      <c r="EK26" s="260">
        <v>67</v>
      </c>
      <c r="EL26" s="261">
        <v>51782.229999999996</v>
      </c>
      <c r="EM26" s="258">
        <f t="shared" si="109"/>
        <v>1.3296022094459122E-2</v>
      </c>
      <c r="EN26" s="259"/>
      <c r="EO26" s="258">
        <f t="shared" si="75"/>
        <v>0.34183673469387754</v>
      </c>
      <c r="EP26" s="262">
        <f t="shared" si="76"/>
        <v>6.420214408196752E-3</v>
      </c>
      <c r="EQ26" s="259"/>
      <c r="ER26" s="260"/>
      <c r="ES26" s="261"/>
      <c r="ET26" s="260"/>
      <c r="EU26" s="261"/>
      <c r="EV26" s="258">
        <f t="shared" si="110"/>
        <v>0</v>
      </c>
      <c r="EW26" s="259"/>
      <c r="EX26" s="258" t="e">
        <f t="shared" si="163"/>
        <v>#DIV/0!</v>
      </c>
      <c r="EY26" s="262">
        <f t="shared" si="48"/>
        <v>0</v>
      </c>
      <c r="FA26" s="260"/>
      <c r="FB26" s="261"/>
      <c r="FC26" s="260"/>
      <c r="FD26" s="261"/>
      <c r="FE26" s="258">
        <f t="shared" si="111"/>
        <v>0</v>
      </c>
      <c r="FF26" s="259"/>
      <c r="FG26" s="258" t="e">
        <f t="shared" si="164"/>
        <v>#DIV/0!</v>
      </c>
      <c r="FH26" s="262" t="e">
        <f t="shared" si="79"/>
        <v>#DIV/0!</v>
      </c>
      <c r="FJ26" s="260"/>
      <c r="FK26" s="261"/>
      <c r="FL26" s="260"/>
      <c r="FM26" s="261"/>
      <c r="FN26" s="258">
        <f t="shared" si="112"/>
        <v>0</v>
      </c>
      <c r="FO26" s="259"/>
      <c r="FP26" s="258" t="e">
        <f t="shared" si="165"/>
        <v>#DIV/0!</v>
      </c>
      <c r="FQ26" s="262" t="e">
        <f t="shared" si="138"/>
        <v>#DIV/0!</v>
      </c>
      <c r="FS26" s="260"/>
      <c r="FT26" s="261"/>
      <c r="FU26" s="260"/>
      <c r="FV26" s="261"/>
      <c r="FW26" s="258">
        <f t="shared" si="113"/>
        <v>0</v>
      </c>
      <c r="FX26" s="259"/>
      <c r="FY26" s="258" t="e">
        <f t="shared" si="166"/>
        <v>#DIV/0!</v>
      </c>
      <c r="FZ26" s="262" t="e">
        <f t="shared" si="140"/>
        <v>#DIV/0!</v>
      </c>
      <c r="GB26" s="260"/>
      <c r="GC26" s="261"/>
      <c r="GD26" s="260"/>
      <c r="GE26" s="261"/>
      <c r="GF26" s="258">
        <f t="shared" si="114"/>
        <v>0</v>
      </c>
      <c r="GG26" s="259"/>
      <c r="GH26" s="258" t="e">
        <f t="shared" si="167"/>
        <v>#DIV/0!</v>
      </c>
      <c r="GI26" s="262" t="e">
        <f t="shared" si="142"/>
        <v>#DIV/0!</v>
      </c>
      <c r="GK26" s="260"/>
      <c r="GL26" s="261"/>
      <c r="GM26" s="260"/>
      <c r="GN26" s="261"/>
      <c r="GO26" s="258">
        <f t="shared" si="115"/>
        <v>0</v>
      </c>
      <c r="GP26" s="259"/>
      <c r="GQ26" s="258" t="e">
        <f t="shared" si="168"/>
        <v>#DIV/0!</v>
      </c>
      <c r="GR26" s="262" t="e">
        <f t="shared" si="144"/>
        <v>#DIV/0!</v>
      </c>
      <c r="GT26" s="260"/>
      <c r="GU26" s="261"/>
      <c r="GV26" s="260"/>
      <c r="GW26" s="261"/>
      <c r="GX26" s="258">
        <f t="shared" si="116"/>
        <v>0</v>
      </c>
      <c r="GY26" s="259"/>
      <c r="GZ26" s="258" t="e">
        <f t="shared" si="169"/>
        <v>#DIV/0!</v>
      </c>
      <c r="HA26" s="262" t="e">
        <f t="shared" si="146"/>
        <v>#DIV/0!</v>
      </c>
      <c r="HC26" s="260"/>
      <c r="HD26" s="261"/>
      <c r="HE26" s="260"/>
      <c r="HF26" s="261"/>
      <c r="HG26" s="258">
        <f t="shared" si="117"/>
        <v>0</v>
      </c>
      <c r="HH26" s="259"/>
      <c r="HI26" s="258" t="e">
        <f t="shared" si="170"/>
        <v>#DIV/0!</v>
      </c>
      <c r="HJ26" s="262" t="e">
        <f t="shared" si="148"/>
        <v>#DIV/0!</v>
      </c>
      <c r="HL26" s="260"/>
      <c r="HM26" s="261"/>
      <c r="HN26" s="260"/>
      <c r="HO26" s="261"/>
      <c r="HP26" s="258">
        <f t="shared" si="118"/>
        <v>0</v>
      </c>
      <c r="HQ26" s="259"/>
      <c r="HR26" s="258" t="e">
        <f t="shared" si="171"/>
        <v>#DIV/0!</v>
      </c>
      <c r="HS26" s="262" t="e">
        <f t="shared" si="150"/>
        <v>#DIV/0!</v>
      </c>
      <c r="HU26" s="260"/>
      <c r="HV26" s="261"/>
      <c r="HW26" s="260"/>
      <c r="HX26" s="261"/>
      <c r="HY26" s="258">
        <f t="shared" si="119"/>
        <v>0</v>
      </c>
      <c r="HZ26" s="259"/>
      <c r="IA26" s="258" t="e">
        <f t="shared" si="172"/>
        <v>#DIV/0!</v>
      </c>
      <c r="IB26" s="262" t="e">
        <f t="shared" si="152"/>
        <v>#DIV/0!</v>
      </c>
      <c r="ID26" s="260">
        <f t="shared" si="26"/>
        <v>403</v>
      </c>
      <c r="IE26" s="260">
        <f t="shared" si="27"/>
        <v>16503344.510000002</v>
      </c>
      <c r="IF26" s="260">
        <f t="shared" si="28"/>
        <v>130</v>
      </c>
      <c r="IG26" s="260">
        <f t="shared" si="29"/>
        <v>148322.96000000002</v>
      </c>
      <c r="IH26" s="258">
        <f t="shared" si="120"/>
        <v>3.8084596844816784E-2</v>
      </c>
      <c r="II26" s="259"/>
      <c r="IJ26" s="258">
        <f t="shared" si="96"/>
        <v>0.32258064516129031</v>
      </c>
      <c r="IK26" s="262">
        <f t="shared" si="97"/>
        <v>8.987448568993122E-3</v>
      </c>
    </row>
    <row r="27" spans="2:245" x14ac:dyDescent="0.25">
      <c r="B27" s="93">
        <v>21</v>
      </c>
      <c r="C27" s="93" t="s">
        <v>26</v>
      </c>
      <c r="D27" s="254">
        <v>4702</v>
      </c>
      <c r="E27" s="255">
        <v>201032654.17999998</v>
      </c>
      <c r="F27" s="254">
        <v>566</v>
      </c>
      <c r="G27" s="255">
        <v>835495.82000000007</v>
      </c>
      <c r="H27" s="256">
        <f t="shared" si="0"/>
        <v>1.9004759952784517E-2</v>
      </c>
      <c r="I27" s="257"/>
      <c r="J27" s="256">
        <f t="shared" si="1"/>
        <v>0.12037430880476394</v>
      </c>
      <c r="K27" s="258">
        <f t="shared" si="1"/>
        <v>4.1560204405992496E-3</v>
      </c>
      <c r="L27" s="259"/>
      <c r="M27" s="260">
        <v>746</v>
      </c>
      <c r="N27" s="261">
        <v>24848509.669999994</v>
      </c>
      <c r="O27" s="260">
        <v>113</v>
      </c>
      <c r="P27" s="261">
        <v>242276.84999999998</v>
      </c>
      <c r="Q27" s="258">
        <f t="shared" si="2"/>
        <v>6.2208953739071468E-2</v>
      </c>
      <c r="R27" s="259"/>
      <c r="S27" s="258">
        <f t="shared" si="31"/>
        <v>0.15147453083109919</v>
      </c>
      <c r="T27" s="262">
        <f t="shared" si="3"/>
        <v>0.2899797272474684</v>
      </c>
      <c r="U27" s="259"/>
      <c r="V27" s="260">
        <v>686</v>
      </c>
      <c r="W27" s="261">
        <v>19506108.410000004</v>
      </c>
      <c r="X27" s="260">
        <v>108</v>
      </c>
      <c r="Y27" s="261">
        <v>87294.069999999978</v>
      </c>
      <c r="Z27" s="258">
        <f t="shared" si="98"/>
        <v>2.2414327915875023E-2</v>
      </c>
      <c r="AA27" s="259"/>
      <c r="AB27" s="258">
        <f t="shared" si="32"/>
        <v>0.15743440233236153</v>
      </c>
      <c r="AC27" s="262">
        <f t="shared" si="33"/>
        <v>0.3603071032168364</v>
      </c>
      <c r="AD27" s="259"/>
      <c r="AE27" s="260">
        <v>696</v>
      </c>
      <c r="AF27" s="261">
        <v>20066310.879999995</v>
      </c>
      <c r="AG27" s="260">
        <v>53</v>
      </c>
      <c r="AH27" s="261">
        <v>60464.610000000008</v>
      </c>
      <c r="AI27" s="258">
        <f t="shared" si="99"/>
        <v>1.5525379855074881E-2</v>
      </c>
      <c r="AJ27" s="259"/>
      <c r="AK27" s="258">
        <f t="shared" si="54"/>
        <v>7.6149425287356326E-2</v>
      </c>
      <c r="AL27" s="262">
        <f t="shared" si="35"/>
        <v>0.69265426620616988</v>
      </c>
      <c r="AN27" s="260">
        <v>375</v>
      </c>
      <c r="AO27" s="261">
        <v>17712021.969999991</v>
      </c>
      <c r="AP27" s="260">
        <v>57</v>
      </c>
      <c r="AQ27" s="261">
        <v>77016.69</v>
      </c>
      <c r="AR27" s="258">
        <f t="shared" si="100"/>
        <v>1.9775425119430142E-2</v>
      </c>
      <c r="AS27" s="259"/>
      <c r="AT27" s="258">
        <f t="shared" si="153"/>
        <v>0.152</v>
      </c>
      <c r="AU27" s="262">
        <f t="shared" si="37"/>
        <v>1.2737482305765304</v>
      </c>
      <c r="AW27" s="260">
        <v>318</v>
      </c>
      <c r="AX27" s="261">
        <v>15125040.030000001</v>
      </c>
      <c r="AY27" s="260">
        <v>46</v>
      </c>
      <c r="AZ27" s="261">
        <v>73655.53</v>
      </c>
      <c r="BA27" s="258">
        <f t="shared" si="101"/>
        <v>1.8912386628754628E-2</v>
      </c>
      <c r="BB27" s="259"/>
      <c r="BC27" s="258">
        <f t="shared" si="154"/>
        <v>0.14465408805031446</v>
      </c>
      <c r="BD27" s="262">
        <f t="shared" si="39"/>
        <v>0.95635803096705396</v>
      </c>
      <c r="BF27" s="260">
        <v>312</v>
      </c>
      <c r="BG27" s="261">
        <v>15512914.780000005</v>
      </c>
      <c r="BH27" s="260">
        <v>50</v>
      </c>
      <c r="BI27" s="261">
        <v>57939.87000000001</v>
      </c>
      <c r="BJ27" s="258">
        <f t="shared" si="102"/>
        <v>1.4877107294724261E-2</v>
      </c>
      <c r="BK27" s="259"/>
      <c r="BL27" s="258">
        <f t="shared" si="155"/>
        <v>0.16025641025641027</v>
      </c>
      <c r="BM27" s="262">
        <f t="shared" si="122"/>
        <v>0.78663299279768961</v>
      </c>
      <c r="BO27" s="260">
        <v>200</v>
      </c>
      <c r="BP27" s="261">
        <v>11563115.020000001</v>
      </c>
      <c r="BQ27" s="260">
        <v>56</v>
      </c>
      <c r="BR27" s="261">
        <v>101269.36000000002</v>
      </c>
      <c r="BS27" s="258">
        <f t="shared" si="103"/>
        <v>2.6002735843005123E-2</v>
      </c>
      <c r="BT27" s="259"/>
      <c r="BU27" s="258">
        <f t="shared" si="156"/>
        <v>0.28000000000000003</v>
      </c>
      <c r="BV27" s="262">
        <f t="shared" si="124"/>
        <v>1.7478354714982964</v>
      </c>
      <c r="BX27" s="260">
        <v>72</v>
      </c>
      <c r="BY27" s="261">
        <v>4708365.0100000007</v>
      </c>
      <c r="BZ27" s="260">
        <v>30</v>
      </c>
      <c r="CA27" s="261">
        <v>28570.38</v>
      </c>
      <c r="CB27" s="258">
        <f t="shared" si="104"/>
        <v>7.3359606901265756E-3</v>
      </c>
      <c r="CC27" s="259"/>
      <c r="CD27" s="258">
        <f t="shared" si="157"/>
        <v>0.41666666666666669</v>
      </c>
      <c r="CE27" s="262">
        <f t="shared" si="126"/>
        <v>0.28212264795590686</v>
      </c>
      <c r="CG27" s="260">
        <v>162</v>
      </c>
      <c r="CH27" s="261">
        <v>9409566.4400000013</v>
      </c>
      <c r="CI27" s="260">
        <v>31</v>
      </c>
      <c r="CJ27" s="261">
        <v>88601.87999999999</v>
      </c>
      <c r="CK27" s="258">
        <f t="shared" si="105"/>
        <v>2.2750131736130635E-2</v>
      </c>
      <c r="CL27" s="259"/>
      <c r="CM27" s="258">
        <f t="shared" si="158"/>
        <v>0.19135802469135801</v>
      </c>
      <c r="CN27" s="262">
        <f t="shared" si="128"/>
        <v>3.1011796132918072</v>
      </c>
      <c r="CP27" s="260">
        <v>156</v>
      </c>
      <c r="CQ27" s="261">
        <v>8989010.9400000013</v>
      </c>
      <c r="CR27" s="260">
        <v>51</v>
      </c>
      <c r="CS27" s="261">
        <v>56341.509999999995</v>
      </c>
      <c r="CT27" s="258">
        <f t="shared" si="106"/>
        <v>1.4466699518255386E-2</v>
      </c>
      <c r="CU27" s="259"/>
      <c r="CV27" s="258">
        <f t="shared" si="159"/>
        <v>0.32692307692307693</v>
      </c>
      <c r="CW27" s="262">
        <f t="shared" si="130"/>
        <v>0.63589519770912306</v>
      </c>
      <c r="CY27" s="260">
        <v>162</v>
      </c>
      <c r="CZ27" s="261">
        <v>8037895.9300000006</v>
      </c>
      <c r="DA27" s="260">
        <v>46</v>
      </c>
      <c r="DB27" s="261">
        <v>55777.689999999995</v>
      </c>
      <c r="DC27" s="258">
        <f t="shared" si="107"/>
        <v>1.4321928557690383E-2</v>
      </c>
      <c r="DD27" s="259"/>
      <c r="DE27" s="258">
        <f t="shared" si="160"/>
        <v>0.2839506172839506</v>
      </c>
      <c r="DF27" s="262">
        <f t="shared" si="132"/>
        <v>0.98999281346914558</v>
      </c>
      <c r="DH27" s="260">
        <v>139</v>
      </c>
      <c r="DI27" s="261">
        <v>7387217.8899999978</v>
      </c>
      <c r="DJ27" s="260">
        <v>45</v>
      </c>
      <c r="DK27" s="261">
        <v>124396.41</v>
      </c>
      <c r="DL27" s="258">
        <f t="shared" si="108"/>
        <v>3.1941023316906125E-2</v>
      </c>
      <c r="DM27" s="259"/>
      <c r="DN27" s="258">
        <f t="shared" si="161"/>
        <v>0.32374100719424459</v>
      </c>
      <c r="DO27" s="262">
        <f t="shared" si="134"/>
        <v>2.2302180316180182</v>
      </c>
      <c r="DQ27" s="260">
        <f t="shared" si="41"/>
        <v>335.33333333333331</v>
      </c>
      <c r="DR27" s="260">
        <f t="shared" si="42"/>
        <v>13572173.080833331</v>
      </c>
      <c r="DS27" s="260">
        <f t="shared" si="43"/>
        <v>57.166666666666664</v>
      </c>
      <c r="DT27" s="260">
        <f t="shared" si="44"/>
        <v>1053604.8499999999</v>
      </c>
      <c r="DU27" s="258">
        <f t="shared" si="45"/>
        <v>2.4969874237809442E-2</v>
      </c>
      <c r="DV27" s="259"/>
      <c r="DW27" s="258">
        <f t="shared" si="162"/>
        <v>0.17047713717693838</v>
      </c>
      <c r="DX27" s="262">
        <f t="shared" si="46"/>
        <v>7.7629782918691492E-2</v>
      </c>
      <c r="DZ27" s="260">
        <v>261</v>
      </c>
      <c r="EA27" s="261">
        <v>12203095.439999996</v>
      </c>
      <c r="EB27" s="260">
        <v>50</v>
      </c>
      <c r="EC27" s="261">
        <v>61418.719999999987</v>
      </c>
      <c r="ED27" s="258">
        <f t="shared" si="72"/>
        <v>2.0784324223968403E-2</v>
      </c>
      <c r="EE27" s="259"/>
      <c r="EF27" s="258">
        <f t="shared" si="73"/>
        <v>0.19157088122605365</v>
      </c>
      <c r="EG27" s="262">
        <f t="shared" si="74"/>
        <v>5.0330443043720072E-3</v>
      </c>
      <c r="EH27" s="259"/>
      <c r="EI27" s="260">
        <v>250</v>
      </c>
      <c r="EJ27" s="261">
        <v>11694977.91</v>
      </c>
      <c r="EK27" s="260">
        <v>38</v>
      </c>
      <c r="EL27" s="261">
        <v>54989.770000000004</v>
      </c>
      <c r="EM27" s="258">
        <f t="shared" si="109"/>
        <v>1.4119615877671269E-2</v>
      </c>
      <c r="EN27" s="259"/>
      <c r="EO27" s="258">
        <f t="shared" si="75"/>
        <v>0.152</v>
      </c>
      <c r="EP27" s="262">
        <f t="shared" si="76"/>
        <v>4.7019986205343763E-3</v>
      </c>
      <c r="EQ27" s="259"/>
      <c r="ER27" s="260"/>
      <c r="ES27" s="261"/>
      <c r="ET27" s="260"/>
      <c r="EU27" s="261"/>
      <c r="EV27" s="258">
        <f t="shared" si="110"/>
        <v>0</v>
      </c>
      <c r="EW27" s="259"/>
      <c r="EX27" s="258" t="e">
        <f t="shared" si="163"/>
        <v>#DIV/0!</v>
      </c>
      <c r="EY27" s="262">
        <f t="shared" si="48"/>
        <v>0</v>
      </c>
      <c r="FA27" s="260"/>
      <c r="FB27" s="261"/>
      <c r="FC27" s="260"/>
      <c r="FD27" s="261"/>
      <c r="FE27" s="258">
        <f t="shared" si="111"/>
        <v>0</v>
      </c>
      <c r="FF27" s="259"/>
      <c r="FG27" s="258" t="e">
        <f t="shared" si="164"/>
        <v>#DIV/0!</v>
      </c>
      <c r="FH27" s="262" t="e">
        <f t="shared" si="79"/>
        <v>#DIV/0!</v>
      </c>
      <c r="FJ27" s="260"/>
      <c r="FK27" s="261"/>
      <c r="FL27" s="260"/>
      <c r="FM27" s="261"/>
      <c r="FN27" s="258">
        <f t="shared" si="112"/>
        <v>0</v>
      </c>
      <c r="FO27" s="259"/>
      <c r="FP27" s="258" t="e">
        <f t="shared" si="165"/>
        <v>#DIV/0!</v>
      </c>
      <c r="FQ27" s="262" t="e">
        <f t="shared" si="138"/>
        <v>#DIV/0!</v>
      </c>
      <c r="FS27" s="260"/>
      <c r="FT27" s="261"/>
      <c r="FU27" s="260"/>
      <c r="FV27" s="261"/>
      <c r="FW27" s="258">
        <f t="shared" si="113"/>
        <v>0</v>
      </c>
      <c r="FX27" s="259"/>
      <c r="FY27" s="258" t="e">
        <f t="shared" si="166"/>
        <v>#DIV/0!</v>
      </c>
      <c r="FZ27" s="262" t="e">
        <f t="shared" si="140"/>
        <v>#DIV/0!</v>
      </c>
      <c r="GB27" s="260"/>
      <c r="GC27" s="261"/>
      <c r="GD27" s="260"/>
      <c r="GE27" s="261"/>
      <c r="GF27" s="258">
        <f t="shared" si="114"/>
        <v>0</v>
      </c>
      <c r="GG27" s="259"/>
      <c r="GH27" s="258" t="e">
        <f t="shared" si="167"/>
        <v>#DIV/0!</v>
      </c>
      <c r="GI27" s="262" t="e">
        <f t="shared" si="142"/>
        <v>#DIV/0!</v>
      </c>
      <c r="GK27" s="260"/>
      <c r="GL27" s="261"/>
      <c r="GM27" s="260"/>
      <c r="GN27" s="261"/>
      <c r="GO27" s="258">
        <f t="shared" si="115"/>
        <v>0</v>
      </c>
      <c r="GP27" s="259"/>
      <c r="GQ27" s="258" t="e">
        <f t="shared" si="168"/>
        <v>#DIV/0!</v>
      </c>
      <c r="GR27" s="262" t="e">
        <f t="shared" si="144"/>
        <v>#DIV/0!</v>
      </c>
      <c r="GT27" s="260"/>
      <c r="GU27" s="261"/>
      <c r="GV27" s="260"/>
      <c r="GW27" s="261"/>
      <c r="GX27" s="258">
        <f t="shared" si="116"/>
        <v>0</v>
      </c>
      <c r="GY27" s="259"/>
      <c r="GZ27" s="258" t="e">
        <f t="shared" si="169"/>
        <v>#DIV/0!</v>
      </c>
      <c r="HA27" s="262" t="e">
        <f t="shared" si="146"/>
        <v>#DIV/0!</v>
      </c>
      <c r="HC27" s="260"/>
      <c r="HD27" s="261"/>
      <c r="HE27" s="260"/>
      <c r="HF27" s="261"/>
      <c r="HG27" s="258">
        <f t="shared" si="117"/>
        <v>0</v>
      </c>
      <c r="HH27" s="259"/>
      <c r="HI27" s="258" t="e">
        <f t="shared" si="170"/>
        <v>#DIV/0!</v>
      </c>
      <c r="HJ27" s="262" t="e">
        <f t="shared" si="148"/>
        <v>#DIV/0!</v>
      </c>
      <c r="HL27" s="260"/>
      <c r="HM27" s="261"/>
      <c r="HN27" s="260"/>
      <c r="HO27" s="261"/>
      <c r="HP27" s="258">
        <f t="shared" si="118"/>
        <v>0</v>
      </c>
      <c r="HQ27" s="259"/>
      <c r="HR27" s="258" t="e">
        <f t="shared" si="171"/>
        <v>#DIV/0!</v>
      </c>
      <c r="HS27" s="262" t="e">
        <f t="shared" si="150"/>
        <v>#DIV/0!</v>
      </c>
      <c r="HU27" s="260"/>
      <c r="HV27" s="261"/>
      <c r="HW27" s="260"/>
      <c r="HX27" s="261"/>
      <c r="HY27" s="258">
        <f t="shared" si="119"/>
        <v>0</v>
      </c>
      <c r="HZ27" s="259"/>
      <c r="IA27" s="258" t="e">
        <f t="shared" si="172"/>
        <v>#DIV/0!</v>
      </c>
      <c r="IB27" s="262" t="e">
        <f t="shared" si="152"/>
        <v>#DIV/0!</v>
      </c>
      <c r="ID27" s="260">
        <f t="shared" si="26"/>
        <v>511</v>
      </c>
      <c r="IE27" s="260">
        <f t="shared" si="27"/>
        <v>23898073.349999994</v>
      </c>
      <c r="IF27" s="260">
        <f t="shared" si="28"/>
        <v>88</v>
      </c>
      <c r="IG27" s="260">
        <f t="shared" si="29"/>
        <v>116408.48999999999</v>
      </c>
      <c r="IH27" s="258">
        <f t="shared" si="120"/>
        <v>2.9889980694586229E-2</v>
      </c>
      <c r="II27" s="259"/>
      <c r="IJ27" s="258">
        <f t="shared" si="96"/>
        <v>0.17221135029354206</v>
      </c>
      <c r="IK27" s="262">
        <f t="shared" si="97"/>
        <v>4.871040786223046E-3</v>
      </c>
    </row>
    <row r="28" spans="2:245" x14ac:dyDescent="0.25">
      <c r="B28" s="93">
        <v>22</v>
      </c>
      <c r="C28" s="93" t="s">
        <v>16</v>
      </c>
      <c r="D28" s="254">
        <v>16086</v>
      </c>
      <c r="E28" s="255">
        <v>494977838.98000014</v>
      </c>
      <c r="F28" s="254">
        <v>855</v>
      </c>
      <c r="G28" s="255">
        <v>1614756.5000000005</v>
      </c>
      <c r="H28" s="256">
        <f t="shared" si="0"/>
        <v>3.6730356909144675E-2</v>
      </c>
      <c r="I28" s="257"/>
      <c r="J28" s="256">
        <f t="shared" si="1"/>
        <v>5.3151809026482658E-2</v>
      </c>
      <c r="K28" s="258">
        <f t="shared" si="1"/>
        <v>3.2622803948708615E-3</v>
      </c>
      <c r="L28" s="259"/>
      <c r="M28" s="260">
        <v>857</v>
      </c>
      <c r="N28" s="261">
        <v>22933425.290000025</v>
      </c>
      <c r="O28" s="260">
        <v>64</v>
      </c>
      <c r="P28" s="261">
        <v>101814.32</v>
      </c>
      <c r="Q28" s="258">
        <f t="shared" si="2"/>
        <v>2.6142664158193486E-2</v>
      </c>
      <c r="R28" s="259"/>
      <c r="S28" s="258">
        <f t="shared" si="31"/>
        <v>7.4679113185530915E-2</v>
      </c>
      <c r="T28" s="262">
        <f t="shared" si="3"/>
        <v>6.3052429267199103E-2</v>
      </c>
      <c r="U28" s="259"/>
      <c r="V28" s="260">
        <v>676</v>
      </c>
      <c r="W28" s="261">
        <v>15753151.999999993</v>
      </c>
      <c r="X28" s="260">
        <v>74</v>
      </c>
      <c r="Y28" s="261">
        <v>112065.98000000001</v>
      </c>
      <c r="Z28" s="258">
        <f t="shared" si="98"/>
        <v>2.8774962880455598E-2</v>
      </c>
      <c r="AA28" s="259"/>
      <c r="AB28" s="258">
        <f t="shared" si="32"/>
        <v>0.10946745562130178</v>
      </c>
      <c r="AC28" s="262">
        <f t="shared" si="33"/>
        <v>1.1006897654475323</v>
      </c>
      <c r="AD28" s="259"/>
      <c r="AE28" s="260">
        <v>748</v>
      </c>
      <c r="AF28" s="261">
        <v>19752874.269999988</v>
      </c>
      <c r="AG28" s="260">
        <v>92</v>
      </c>
      <c r="AH28" s="261">
        <v>137586.16</v>
      </c>
      <c r="AI28" s="258">
        <f t="shared" si="99"/>
        <v>3.5327729671970252E-2</v>
      </c>
      <c r="AJ28" s="259"/>
      <c r="AK28" s="258">
        <f t="shared" si="54"/>
        <v>0.12299465240641712</v>
      </c>
      <c r="AL28" s="262">
        <f t="shared" si="35"/>
        <v>1.2277245958140017</v>
      </c>
      <c r="AN28" s="260">
        <v>690</v>
      </c>
      <c r="AO28" s="261">
        <v>21120097.929999992</v>
      </c>
      <c r="AP28" s="260">
        <v>74</v>
      </c>
      <c r="AQ28" s="261">
        <v>305267.67000000016</v>
      </c>
      <c r="AR28" s="258">
        <f t="shared" si="100"/>
        <v>7.8382983603526898E-2</v>
      </c>
      <c r="AS28" s="259"/>
      <c r="AT28" s="258">
        <f t="shared" si="153"/>
        <v>0.1072463768115942</v>
      </c>
      <c r="AU28" s="262">
        <f t="shared" si="37"/>
        <v>2.2187382073894653</v>
      </c>
      <c r="AW28" s="260">
        <v>567</v>
      </c>
      <c r="AX28" s="261">
        <v>17418816.769999992</v>
      </c>
      <c r="AY28" s="260">
        <v>171</v>
      </c>
      <c r="AZ28" s="261">
        <v>210259.76999999996</v>
      </c>
      <c r="BA28" s="258">
        <f t="shared" si="101"/>
        <v>5.3987990619482652E-2</v>
      </c>
      <c r="BB28" s="259"/>
      <c r="BC28" s="258">
        <f t="shared" si="154"/>
        <v>0.30158730158730157</v>
      </c>
      <c r="BD28" s="262">
        <f t="shared" si="39"/>
        <v>0.68877182441232587</v>
      </c>
      <c r="BF28" s="260">
        <v>463</v>
      </c>
      <c r="BG28" s="261">
        <v>15181703.879999999</v>
      </c>
      <c r="BH28" s="260">
        <v>163</v>
      </c>
      <c r="BI28" s="261">
        <v>170391.03000000003</v>
      </c>
      <c r="BJ28" s="258">
        <f t="shared" si="102"/>
        <v>4.3750972091732003E-2</v>
      </c>
      <c r="BK28" s="259"/>
      <c r="BL28" s="258">
        <f t="shared" si="155"/>
        <v>0.35205183585313177</v>
      </c>
      <c r="BM28" s="262">
        <f t="shared" si="122"/>
        <v>0.81038341286114823</v>
      </c>
      <c r="BO28" s="260">
        <v>310</v>
      </c>
      <c r="BP28" s="261">
        <v>8649927.7100000009</v>
      </c>
      <c r="BQ28" s="260">
        <v>58</v>
      </c>
      <c r="BR28" s="261">
        <v>118598.85</v>
      </c>
      <c r="BS28" s="258">
        <f t="shared" si="103"/>
        <v>3.0452395155199836E-2</v>
      </c>
      <c r="BT28" s="259"/>
      <c r="BU28" s="258">
        <f t="shared" si="156"/>
        <v>0.18709677419354839</v>
      </c>
      <c r="BV28" s="262">
        <f t="shared" si="124"/>
        <v>0.6960392809410213</v>
      </c>
      <c r="BX28" s="260">
        <v>343</v>
      </c>
      <c r="BY28" s="261">
        <v>11215938.769999996</v>
      </c>
      <c r="BZ28" s="260">
        <v>52</v>
      </c>
      <c r="CA28" s="261">
        <v>169315.77</v>
      </c>
      <c r="CB28" s="258">
        <f t="shared" si="104"/>
        <v>4.3474879680932228E-2</v>
      </c>
      <c r="CC28" s="259"/>
      <c r="CD28" s="258">
        <f t="shared" si="157"/>
        <v>0.15160349854227406</v>
      </c>
      <c r="CE28" s="262">
        <f t="shared" si="126"/>
        <v>1.4276341634004037</v>
      </c>
      <c r="CG28" s="260">
        <v>277</v>
      </c>
      <c r="CH28" s="261">
        <v>12291914.729999999</v>
      </c>
      <c r="CI28" s="260">
        <v>69</v>
      </c>
      <c r="CJ28" s="261">
        <v>100096.95000000001</v>
      </c>
      <c r="CK28" s="258">
        <f t="shared" si="105"/>
        <v>2.570169841638667E-2</v>
      </c>
      <c r="CL28" s="259"/>
      <c r="CM28" s="258">
        <f t="shared" si="158"/>
        <v>0.24909747292418771</v>
      </c>
      <c r="CN28" s="262">
        <f t="shared" si="128"/>
        <v>0.59118503846393056</v>
      </c>
      <c r="CP28" s="260">
        <v>266</v>
      </c>
      <c r="CQ28" s="261">
        <v>12719600.919999998</v>
      </c>
      <c r="CR28" s="260">
        <v>47</v>
      </c>
      <c r="CS28" s="261">
        <v>95471.56</v>
      </c>
      <c r="CT28" s="258">
        <f t="shared" si="106"/>
        <v>2.4514046056967415E-2</v>
      </c>
      <c r="CU28" s="259"/>
      <c r="CV28" s="258">
        <f t="shared" si="159"/>
        <v>0.17669172932330826</v>
      </c>
      <c r="CW28" s="262">
        <f t="shared" si="130"/>
        <v>0.95379089972271869</v>
      </c>
      <c r="CY28" s="260">
        <v>253</v>
      </c>
      <c r="CZ28" s="261">
        <v>11156997.220000006</v>
      </c>
      <c r="DA28" s="260">
        <v>69</v>
      </c>
      <c r="DB28" s="261">
        <v>100237.90000000005</v>
      </c>
      <c r="DC28" s="258">
        <f t="shared" si="107"/>
        <v>2.5737889872687693E-2</v>
      </c>
      <c r="DD28" s="259"/>
      <c r="DE28" s="258">
        <f t="shared" si="160"/>
        <v>0.27272727272727271</v>
      </c>
      <c r="DF28" s="262">
        <f t="shared" si="132"/>
        <v>1.0499241868468479</v>
      </c>
      <c r="DH28" s="260">
        <v>217</v>
      </c>
      <c r="DI28" s="261">
        <v>9991086.4400000088</v>
      </c>
      <c r="DJ28" s="260">
        <v>59</v>
      </c>
      <c r="DK28" s="261">
        <v>98722.919999999984</v>
      </c>
      <c r="DL28" s="258">
        <f t="shared" si="108"/>
        <v>2.534889141602284E-2</v>
      </c>
      <c r="DM28" s="259"/>
      <c r="DN28" s="258">
        <f t="shared" si="161"/>
        <v>0.27188940092165897</v>
      </c>
      <c r="DO28" s="262">
        <f t="shared" si="134"/>
        <v>0.98488615583526717</v>
      </c>
      <c r="DQ28" s="260">
        <f t="shared" si="41"/>
        <v>472.25</v>
      </c>
      <c r="DR28" s="260">
        <f t="shared" si="42"/>
        <v>14848794.660833331</v>
      </c>
      <c r="DS28" s="260">
        <f t="shared" si="43"/>
        <v>82.666666666666671</v>
      </c>
      <c r="DT28" s="260">
        <f t="shared" si="44"/>
        <v>1719828.8800000004</v>
      </c>
      <c r="DU28" s="258">
        <f t="shared" si="45"/>
        <v>4.0759029197855991E-2</v>
      </c>
      <c r="DV28" s="259"/>
      <c r="DW28" s="258">
        <f t="shared" si="162"/>
        <v>0.17504852655726136</v>
      </c>
      <c r="DX28" s="262">
        <f t="shared" si="46"/>
        <v>0.11582279365317061</v>
      </c>
      <c r="DZ28" s="260">
        <v>240</v>
      </c>
      <c r="EA28" s="261">
        <v>12860636.619999999</v>
      </c>
      <c r="EB28" s="260">
        <v>63</v>
      </c>
      <c r="EC28" s="261">
        <v>123208.93000000002</v>
      </c>
      <c r="ED28" s="258">
        <f t="shared" si="72"/>
        <v>4.1694362051313154E-2</v>
      </c>
      <c r="EE28" s="259"/>
      <c r="EF28" s="258">
        <f t="shared" si="73"/>
        <v>0.26250000000000001</v>
      </c>
      <c r="EG28" s="262">
        <f t="shared" si="74"/>
        <v>9.5803134510770455E-3</v>
      </c>
      <c r="EH28" s="259"/>
      <c r="EI28" s="260">
        <v>202</v>
      </c>
      <c r="EJ28" s="261">
        <v>10828081.720000008</v>
      </c>
      <c r="EK28" s="260">
        <v>68</v>
      </c>
      <c r="EL28" s="261">
        <v>81571.530000000013</v>
      </c>
      <c r="EM28" s="258">
        <f t="shared" si="109"/>
        <v>2.0944962493095323E-2</v>
      </c>
      <c r="EN28" s="259"/>
      <c r="EO28" s="258">
        <f t="shared" si="75"/>
        <v>0.33663366336633666</v>
      </c>
      <c r="EP28" s="262">
        <f t="shared" si="76"/>
        <v>7.5333315825769328E-3</v>
      </c>
      <c r="EQ28" s="259"/>
      <c r="ER28" s="260"/>
      <c r="ES28" s="261"/>
      <c r="ET28" s="260"/>
      <c r="EU28" s="261"/>
      <c r="EV28" s="258">
        <f t="shared" si="110"/>
        <v>0</v>
      </c>
      <c r="EW28" s="259"/>
      <c r="EX28" s="258" t="e">
        <f t="shared" si="163"/>
        <v>#DIV/0!</v>
      </c>
      <c r="EY28" s="262">
        <f t="shared" si="48"/>
        <v>0</v>
      </c>
      <c r="FA28" s="260"/>
      <c r="FB28" s="261"/>
      <c r="FC28" s="260"/>
      <c r="FD28" s="261"/>
      <c r="FE28" s="258">
        <f t="shared" si="111"/>
        <v>0</v>
      </c>
      <c r="FF28" s="259"/>
      <c r="FG28" s="258" t="e">
        <f t="shared" si="164"/>
        <v>#DIV/0!</v>
      </c>
      <c r="FH28" s="262" t="e">
        <f t="shared" si="79"/>
        <v>#DIV/0!</v>
      </c>
      <c r="FJ28" s="260"/>
      <c r="FK28" s="261"/>
      <c r="FL28" s="260"/>
      <c r="FM28" s="261"/>
      <c r="FN28" s="258">
        <f t="shared" si="112"/>
        <v>0</v>
      </c>
      <c r="FO28" s="259"/>
      <c r="FP28" s="258" t="e">
        <f t="shared" si="165"/>
        <v>#DIV/0!</v>
      </c>
      <c r="FQ28" s="262" t="e">
        <f t="shared" si="138"/>
        <v>#DIV/0!</v>
      </c>
      <c r="FS28" s="260"/>
      <c r="FT28" s="261"/>
      <c r="FU28" s="260"/>
      <c r="FV28" s="261"/>
      <c r="FW28" s="258">
        <f t="shared" si="113"/>
        <v>0</v>
      </c>
      <c r="FX28" s="259"/>
      <c r="FY28" s="258" t="e">
        <f t="shared" si="166"/>
        <v>#DIV/0!</v>
      </c>
      <c r="FZ28" s="262" t="e">
        <f t="shared" si="140"/>
        <v>#DIV/0!</v>
      </c>
      <c r="GB28" s="260"/>
      <c r="GC28" s="261"/>
      <c r="GD28" s="260"/>
      <c r="GE28" s="261"/>
      <c r="GF28" s="258">
        <f t="shared" si="114"/>
        <v>0</v>
      </c>
      <c r="GG28" s="259"/>
      <c r="GH28" s="258" t="e">
        <f t="shared" si="167"/>
        <v>#DIV/0!</v>
      </c>
      <c r="GI28" s="262" t="e">
        <f t="shared" si="142"/>
        <v>#DIV/0!</v>
      </c>
      <c r="GK28" s="260"/>
      <c r="GL28" s="261"/>
      <c r="GM28" s="260"/>
      <c r="GN28" s="261"/>
      <c r="GO28" s="258">
        <f t="shared" si="115"/>
        <v>0</v>
      </c>
      <c r="GP28" s="259"/>
      <c r="GQ28" s="258" t="e">
        <f t="shared" si="168"/>
        <v>#DIV/0!</v>
      </c>
      <c r="GR28" s="262" t="e">
        <f t="shared" si="144"/>
        <v>#DIV/0!</v>
      </c>
      <c r="GT28" s="260"/>
      <c r="GU28" s="261"/>
      <c r="GV28" s="260"/>
      <c r="GW28" s="261"/>
      <c r="GX28" s="258">
        <f t="shared" si="116"/>
        <v>0</v>
      </c>
      <c r="GY28" s="259"/>
      <c r="GZ28" s="258" t="e">
        <f t="shared" si="169"/>
        <v>#DIV/0!</v>
      </c>
      <c r="HA28" s="262" t="e">
        <f t="shared" si="146"/>
        <v>#DIV/0!</v>
      </c>
      <c r="HC28" s="260"/>
      <c r="HD28" s="261"/>
      <c r="HE28" s="260"/>
      <c r="HF28" s="261"/>
      <c r="HG28" s="258">
        <f t="shared" si="117"/>
        <v>0</v>
      </c>
      <c r="HH28" s="259"/>
      <c r="HI28" s="258" t="e">
        <f t="shared" si="170"/>
        <v>#DIV/0!</v>
      </c>
      <c r="HJ28" s="262" t="e">
        <f t="shared" si="148"/>
        <v>#DIV/0!</v>
      </c>
      <c r="HL28" s="260"/>
      <c r="HM28" s="261"/>
      <c r="HN28" s="260"/>
      <c r="HO28" s="261"/>
      <c r="HP28" s="258">
        <f t="shared" si="118"/>
        <v>0</v>
      </c>
      <c r="HQ28" s="259"/>
      <c r="HR28" s="258" t="e">
        <f t="shared" si="171"/>
        <v>#DIV/0!</v>
      </c>
      <c r="HS28" s="262" t="e">
        <f t="shared" si="150"/>
        <v>#DIV/0!</v>
      </c>
      <c r="HU28" s="260"/>
      <c r="HV28" s="261"/>
      <c r="HW28" s="260"/>
      <c r="HX28" s="261"/>
      <c r="HY28" s="258">
        <f t="shared" si="119"/>
        <v>0</v>
      </c>
      <c r="HZ28" s="259"/>
      <c r="IA28" s="258" t="e">
        <f t="shared" si="172"/>
        <v>#DIV/0!</v>
      </c>
      <c r="IB28" s="262" t="e">
        <f t="shared" si="152"/>
        <v>#DIV/0!</v>
      </c>
      <c r="ID28" s="260">
        <f t="shared" si="26"/>
        <v>442</v>
      </c>
      <c r="IE28" s="260">
        <f t="shared" si="27"/>
        <v>23688718.340000007</v>
      </c>
      <c r="IF28" s="260">
        <f t="shared" si="28"/>
        <v>131</v>
      </c>
      <c r="IG28" s="260">
        <f t="shared" si="29"/>
        <v>204780.46000000002</v>
      </c>
      <c r="IH28" s="258">
        <f t="shared" si="120"/>
        <v>5.2581078888906542E-2</v>
      </c>
      <c r="II28" s="259"/>
      <c r="IJ28" s="258">
        <f t="shared" si="96"/>
        <v>0.29638009049773756</v>
      </c>
      <c r="IK28" s="262">
        <f t="shared" si="97"/>
        <v>8.6446407551823666E-3</v>
      </c>
    </row>
    <row r="29" spans="2:245" x14ac:dyDescent="0.25">
      <c r="B29" s="93">
        <v>23</v>
      </c>
      <c r="C29" s="93" t="s">
        <v>13</v>
      </c>
      <c r="D29" s="254">
        <v>880</v>
      </c>
      <c r="E29" s="255">
        <v>59352543.830000028</v>
      </c>
      <c r="F29" s="254">
        <v>60</v>
      </c>
      <c r="G29" s="255">
        <v>283898.54000000004</v>
      </c>
      <c r="H29" s="256">
        <f t="shared" si="0"/>
        <v>6.4577505649830698E-3</v>
      </c>
      <c r="I29" s="257"/>
      <c r="J29" s="256">
        <f t="shared" si="1"/>
        <v>6.8181818181818177E-2</v>
      </c>
      <c r="K29" s="258">
        <f t="shared" si="1"/>
        <v>4.7832581668808298E-3</v>
      </c>
      <c r="L29" s="259"/>
      <c r="M29" s="263">
        <v>0</v>
      </c>
      <c r="N29" s="255">
        <v>0</v>
      </c>
      <c r="O29" s="263">
        <v>0</v>
      </c>
      <c r="P29" s="255">
        <v>0</v>
      </c>
      <c r="Q29" s="258">
        <f t="shared" si="2"/>
        <v>0</v>
      </c>
      <c r="R29" s="259"/>
      <c r="S29" s="258"/>
      <c r="T29" s="262">
        <f t="shared" si="3"/>
        <v>0</v>
      </c>
      <c r="U29" s="259"/>
      <c r="V29" s="263">
        <v>0</v>
      </c>
      <c r="W29" s="255">
        <v>0</v>
      </c>
      <c r="X29" s="263">
        <v>0</v>
      </c>
      <c r="Y29" s="255">
        <v>0</v>
      </c>
      <c r="Z29" s="258">
        <f t="shared" si="98"/>
        <v>0</v>
      </c>
      <c r="AA29" s="259"/>
      <c r="AB29" s="258"/>
      <c r="AC29" s="262">
        <v>0</v>
      </c>
      <c r="AD29" s="259"/>
      <c r="AE29" s="263">
        <v>0</v>
      </c>
      <c r="AF29" s="255">
        <v>0</v>
      </c>
      <c r="AG29" s="263">
        <v>0</v>
      </c>
      <c r="AH29" s="255">
        <v>0</v>
      </c>
      <c r="AI29" s="258">
        <f t="shared" si="99"/>
        <v>0</v>
      </c>
      <c r="AJ29" s="259"/>
      <c r="AK29" s="258"/>
      <c r="AL29" s="262">
        <v>0</v>
      </c>
      <c r="AN29" s="263">
        <v>0</v>
      </c>
      <c r="AO29" s="255">
        <v>0</v>
      </c>
      <c r="AP29" s="263">
        <v>0</v>
      </c>
      <c r="AQ29" s="255">
        <v>0</v>
      </c>
      <c r="AR29" s="258">
        <f t="shared" si="100"/>
        <v>0</v>
      </c>
      <c r="AS29" s="259"/>
      <c r="AT29" s="258"/>
      <c r="AU29" s="262">
        <v>0</v>
      </c>
      <c r="AW29" s="263">
        <v>0</v>
      </c>
      <c r="AX29" s="255">
        <v>0</v>
      </c>
      <c r="AY29" s="263">
        <v>0</v>
      </c>
      <c r="AZ29" s="255">
        <v>0</v>
      </c>
      <c r="BA29" s="258">
        <f t="shared" si="101"/>
        <v>0</v>
      </c>
      <c r="BB29" s="259"/>
      <c r="BC29" s="258"/>
      <c r="BD29" s="262">
        <v>0</v>
      </c>
      <c r="BF29" s="260">
        <v>0</v>
      </c>
      <c r="BG29" s="261">
        <v>0</v>
      </c>
      <c r="BH29" s="260">
        <v>0</v>
      </c>
      <c r="BI29" s="261">
        <v>0</v>
      </c>
      <c r="BJ29" s="258">
        <f t="shared" si="102"/>
        <v>0</v>
      </c>
      <c r="BK29" s="259"/>
      <c r="BL29" s="258"/>
      <c r="BM29" s="262">
        <v>0</v>
      </c>
      <c r="BO29" s="260">
        <v>0</v>
      </c>
      <c r="BP29" s="261">
        <v>0</v>
      </c>
      <c r="BQ29" s="260">
        <v>0</v>
      </c>
      <c r="BR29" s="261">
        <v>0</v>
      </c>
      <c r="BS29" s="258">
        <f t="shared" si="103"/>
        <v>0</v>
      </c>
      <c r="BT29" s="259"/>
      <c r="BU29" s="258"/>
      <c r="BV29" s="262">
        <v>0</v>
      </c>
      <c r="BX29" s="260">
        <v>0</v>
      </c>
      <c r="BY29" s="261">
        <v>0</v>
      </c>
      <c r="BZ29" s="260">
        <v>0</v>
      </c>
      <c r="CA29" s="261">
        <v>0</v>
      </c>
      <c r="CB29" s="258">
        <f t="shared" si="104"/>
        <v>0</v>
      </c>
      <c r="CC29" s="259"/>
      <c r="CD29" s="258"/>
      <c r="CE29" s="262">
        <v>0</v>
      </c>
      <c r="CG29" s="260">
        <v>0</v>
      </c>
      <c r="CH29" s="261">
        <v>0</v>
      </c>
      <c r="CI29" s="260">
        <v>0</v>
      </c>
      <c r="CJ29" s="261">
        <v>0</v>
      </c>
      <c r="CK29" s="258">
        <f t="shared" si="105"/>
        <v>0</v>
      </c>
      <c r="CL29" s="259"/>
      <c r="CM29" s="258"/>
      <c r="CN29" s="262">
        <v>0</v>
      </c>
      <c r="CP29" s="260">
        <v>0</v>
      </c>
      <c r="CQ29" s="261">
        <v>0</v>
      </c>
      <c r="CR29" s="260">
        <v>0</v>
      </c>
      <c r="CS29" s="261">
        <v>0</v>
      </c>
      <c r="CT29" s="258">
        <f t="shared" si="106"/>
        <v>0</v>
      </c>
      <c r="CU29" s="259"/>
      <c r="CV29" s="258"/>
      <c r="CW29" s="262">
        <v>0</v>
      </c>
      <c r="CY29" s="260"/>
      <c r="CZ29" s="261"/>
      <c r="DA29" s="260"/>
      <c r="DB29" s="261">
        <v>0</v>
      </c>
      <c r="DC29" s="258">
        <f t="shared" si="107"/>
        <v>0</v>
      </c>
      <c r="DD29" s="259"/>
      <c r="DE29" s="258"/>
      <c r="DF29" s="262">
        <v>0</v>
      </c>
      <c r="DH29" s="260">
        <v>0</v>
      </c>
      <c r="DI29" s="261">
        <v>0</v>
      </c>
      <c r="DJ29" s="260">
        <v>0</v>
      </c>
      <c r="DK29" s="261">
        <v>0</v>
      </c>
      <c r="DL29" s="258">
        <f t="shared" si="108"/>
        <v>0</v>
      </c>
      <c r="DM29" s="259"/>
      <c r="DN29" s="258"/>
      <c r="DO29" s="262">
        <v>0</v>
      </c>
      <c r="DQ29" s="260"/>
      <c r="DR29" s="260"/>
      <c r="DS29" s="260"/>
      <c r="DT29" s="260"/>
      <c r="DU29" s="258"/>
      <c r="DV29" s="259"/>
      <c r="DW29" s="258"/>
      <c r="DX29" s="262">
        <v>0</v>
      </c>
      <c r="DZ29" s="263"/>
      <c r="EA29" s="255"/>
      <c r="EB29" s="260"/>
      <c r="EC29" s="261"/>
      <c r="ED29" s="258"/>
      <c r="EE29" s="259"/>
      <c r="EF29" s="258"/>
      <c r="EG29" s="262"/>
      <c r="EH29" s="259"/>
      <c r="EI29" s="263"/>
      <c r="EJ29" s="255"/>
      <c r="EK29" s="263"/>
      <c r="EL29" s="255"/>
      <c r="EM29" s="258">
        <f t="shared" si="109"/>
        <v>0</v>
      </c>
      <c r="EN29" s="259"/>
      <c r="EO29" s="258"/>
      <c r="EP29" s="262"/>
      <c r="EQ29" s="259"/>
      <c r="ER29" s="263"/>
      <c r="ES29" s="255"/>
      <c r="ET29" s="263"/>
      <c r="EU29" s="255"/>
      <c r="EV29" s="258">
        <f t="shared" si="110"/>
        <v>0</v>
      </c>
      <c r="EW29" s="259"/>
      <c r="EX29" s="258"/>
      <c r="EY29" s="262">
        <v>0</v>
      </c>
      <c r="FA29" s="263"/>
      <c r="FB29" s="255"/>
      <c r="FC29" s="263"/>
      <c r="FD29" s="255"/>
      <c r="FE29" s="258">
        <f t="shared" si="111"/>
        <v>0</v>
      </c>
      <c r="FF29" s="259"/>
      <c r="FG29" s="258"/>
      <c r="FH29" s="262">
        <v>0</v>
      </c>
      <c r="FJ29" s="263"/>
      <c r="FK29" s="255"/>
      <c r="FL29" s="263"/>
      <c r="FM29" s="255"/>
      <c r="FN29" s="258">
        <f t="shared" si="112"/>
        <v>0</v>
      </c>
      <c r="FO29" s="259"/>
      <c r="FP29" s="258"/>
      <c r="FQ29" s="262">
        <v>0</v>
      </c>
      <c r="FS29" s="260"/>
      <c r="FT29" s="261"/>
      <c r="FU29" s="260"/>
      <c r="FV29" s="261"/>
      <c r="FW29" s="258">
        <f t="shared" si="113"/>
        <v>0</v>
      </c>
      <c r="FX29" s="259"/>
      <c r="FY29" s="258"/>
      <c r="FZ29" s="262">
        <v>0</v>
      </c>
      <c r="GB29" s="260"/>
      <c r="GC29" s="261"/>
      <c r="GD29" s="260"/>
      <c r="GE29" s="261"/>
      <c r="GF29" s="258">
        <f t="shared" si="114"/>
        <v>0</v>
      </c>
      <c r="GG29" s="259"/>
      <c r="GH29" s="258"/>
      <c r="GI29" s="262">
        <v>0</v>
      </c>
      <c r="GK29" s="260"/>
      <c r="GL29" s="261"/>
      <c r="GM29" s="260"/>
      <c r="GN29" s="261"/>
      <c r="GO29" s="258">
        <f t="shared" si="115"/>
        <v>0</v>
      </c>
      <c r="GP29" s="259"/>
      <c r="GQ29" s="258"/>
      <c r="GR29" s="262">
        <v>0</v>
      </c>
      <c r="GT29" s="260"/>
      <c r="GU29" s="261"/>
      <c r="GV29" s="260"/>
      <c r="GW29" s="261"/>
      <c r="GX29" s="258">
        <f t="shared" si="116"/>
        <v>0</v>
      </c>
      <c r="GY29" s="259"/>
      <c r="GZ29" s="258"/>
      <c r="HA29" s="262">
        <v>0</v>
      </c>
      <c r="HC29" s="260"/>
      <c r="HD29" s="261"/>
      <c r="HE29" s="260"/>
      <c r="HF29" s="261"/>
      <c r="HG29" s="258">
        <f t="shared" si="117"/>
        <v>0</v>
      </c>
      <c r="HH29" s="259"/>
      <c r="HI29" s="258"/>
      <c r="HJ29" s="262">
        <v>0</v>
      </c>
      <c r="HL29" s="260"/>
      <c r="HM29" s="261"/>
      <c r="HN29" s="260"/>
      <c r="HO29" s="261"/>
      <c r="HP29" s="258">
        <f t="shared" si="118"/>
        <v>0</v>
      </c>
      <c r="HQ29" s="259"/>
      <c r="HR29" s="258"/>
      <c r="HS29" s="262">
        <v>0</v>
      </c>
      <c r="HU29" s="260"/>
      <c r="HV29" s="261"/>
      <c r="HW29" s="260"/>
      <c r="HX29" s="261"/>
      <c r="HY29" s="258">
        <f t="shared" si="119"/>
        <v>0</v>
      </c>
      <c r="HZ29" s="259"/>
      <c r="IA29" s="258"/>
      <c r="IB29" s="262">
        <v>0</v>
      </c>
      <c r="ID29" s="260">
        <f t="shared" si="26"/>
        <v>0</v>
      </c>
      <c r="IE29" s="260">
        <f t="shared" si="27"/>
        <v>0</v>
      </c>
      <c r="IF29" s="260">
        <f t="shared" si="28"/>
        <v>0</v>
      </c>
      <c r="IG29" s="260">
        <f t="shared" si="29"/>
        <v>0</v>
      </c>
      <c r="IH29" s="258">
        <f t="shared" si="120"/>
        <v>0</v>
      </c>
      <c r="II29" s="259"/>
      <c r="IJ29" s="258"/>
      <c r="IK29" s="262"/>
    </row>
    <row r="30" spans="2:245" x14ac:dyDescent="0.25">
      <c r="B30" s="93">
        <v>24</v>
      </c>
      <c r="C30" s="93" t="s">
        <v>31</v>
      </c>
      <c r="D30" s="254">
        <v>1217</v>
      </c>
      <c r="E30" s="255">
        <v>39684280.040000007</v>
      </c>
      <c r="F30" s="254">
        <v>154</v>
      </c>
      <c r="G30" s="255">
        <v>357851.29000000004</v>
      </c>
      <c r="H30" s="256">
        <f t="shared" si="0"/>
        <v>8.1399304490168221E-3</v>
      </c>
      <c r="I30" s="257"/>
      <c r="J30" s="256">
        <f t="shared" si="1"/>
        <v>0.12654067378800329</v>
      </c>
      <c r="K30" s="258">
        <f t="shared" si="1"/>
        <v>9.017457029314925E-3</v>
      </c>
      <c r="L30" s="259"/>
      <c r="M30" s="263">
        <v>0</v>
      </c>
      <c r="N30" s="255">
        <v>0</v>
      </c>
      <c r="O30" s="263">
        <v>0</v>
      </c>
      <c r="P30" s="255">
        <v>0</v>
      </c>
      <c r="Q30" s="258">
        <f t="shared" si="2"/>
        <v>0</v>
      </c>
      <c r="R30" s="259"/>
      <c r="S30" s="258"/>
      <c r="T30" s="262">
        <f t="shared" si="3"/>
        <v>0</v>
      </c>
      <c r="U30" s="259"/>
      <c r="V30" s="263">
        <v>0</v>
      </c>
      <c r="W30" s="255">
        <v>0</v>
      </c>
      <c r="X30" s="263">
        <v>0</v>
      </c>
      <c r="Y30" s="255">
        <v>0</v>
      </c>
      <c r="Z30" s="258">
        <f t="shared" si="98"/>
        <v>0</v>
      </c>
      <c r="AA30" s="259"/>
      <c r="AB30" s="258"/>
      <c r="AC30" s="262">
        <v>0</v>
      </c>
      <c r="AD30" s="259"/>
      <c r="AE30" s="263">
        <v>0</v>
      </c>
      <c r="AF30" s="255">
        <v>0</v>
      </c>
      <c r="AG30" s="263">
        <v>0</v>
      </c>
      <c r="AH30" s="255">
        <v>0</v>
      </c>
      <c r="AI30" s="258">
        <f t="shared" si="99"/>
        <v>0</v>
      </c>
      <c r="AJ30" s="259"/>
      <c r="AK30" s="258"/>
      <c r="AL30" s="262">
        <v>0</v>
      </c>
      <c r="AN30" s="263">
        <v>0</v>
      </c>
      <c r="AO30" s="255">
        <v>0</v>
      </c>
      <c r="AP30" s="263">
        <v>0</v>
      </c>
      <c r="AQ30" s="255">
        <v>0</v>
      </c>
      <c r="AR30" s="258">
        <f t="shared" si="100"/>
        <v>0</v>
      </c>
      <c r="AS30" s="259"/>
      <c r="AT30" s="258"/>
      <c r="AU30" s="262">
        <v>0</v>
      </c>
      <c r="AW30" s="263">
        <v>0</v>
      </c>
      <c r="AX30" s="255">
        <v>0</v>
      </c>
      <c r="AY30" s="263">
        <v>0</v>
      </c>
      <c r="AZ30" s="255">
        <v>0</v>
      </c>
      <c r="BA30" s="258">
        <f t="shared" si="101"/>
        <v>0</v>
      </c>
      <c r="BB30" s="259"/>
      <c r="BC30" s="258"/>
      <c r="BD30" s="262">
        <v>0</v>
      </c>
      <c r="BF30" s="260">
        <v>0</v>
      </c>
      <c r="BG30" s="261">
        <v>0</v>
      </c>
      <c r="BH30" s="260">
        <v>0</v>
      </c>
      <c r="BI30" s="261">
        <v>0</v>
      </c>
      <c r="BJ30" s="258">
        <f t="shared" si="102"/>
        <v>0</v>
      </c>
      <c r="BK30" s="259"/>
      <c r="BL30" s="258"/>
      <c r="BM30" s="262">
        <v>0</v>
      </c>
      <c r="BO30" s="260">
        <v>0</v>
      </c>
      <c r="BP30" s="261">
        <v>0</v>
      </c>
      <c r="BQ30" s="260">
        <v>0</v>
      </c>
      <c r="BR30" s="261">
        <v>0</v>
      </c>
      <c r="BS30" s="258">
        <f t="shared" si="103"/>
        <v>0</v>
      </c>
      <c r="BT30" s="259"/>
      <c r="BU30" s="258"/>
      <c r="BV30" s="262">
        <v>0</v>
      </c>
      <c r="BX30" s="260">
        <v>0</v>
      </c>
      <c r="BY30" s="261">
        <v>0</v>
      </c>
      <c r="BZ30" s="260">
        <v>0</v>
      </c>
      <c r="CA30" s="261">
        <v>0</v>
      </c>
      <c r="CB30" s="258">
        <f t="shared" si="104"/>
        <v>0</v>
      </c>
      <c r="CC30" s="259"/>
      <c r="CD30" s="258"/>
      <c r="CE30" s="262">
        <v>0</v>
      </c>
      <c r="CG30" s="260">
        <v>0</v>
      </c>
      <c r="CH30" s="261">
        <v>0</v>
      </c>
      <c r="CI30" s="260">
        <v>0</v>
      </c>
      <c r="CJ30" s="261">
        <v>0</v>
      </c>
      <c r="CK30" s="258">
        <f t="shared" si="105"/>
        <v>0</v>
      </c>
      <c r="CL30" s="259"/>
      <c r="CM30" s="258"/>
      <c r="CN30" s="262">
        <v>0</v>
      </c>
      <c r="CP30" s="260">
        <v>0</v>
      </c>
      <c r="CQ30" s="261">
        <v>0</v>
      </c>
      <c r="CR30" s="260">
        <v>0</v>
      </c>
      <c r="CS30" s="261">
        <v>0</v>
      </c>
      <c r="CT30" s="258">
        <f t="shared" si="106"/>
        <v>0</v>
      </c>
      <c r="CU30" s="259"/>
      <c r="CV30" s="258"/>
      <c r="CW30" s="262">
        <v>0</v>
      </c>
      <c r="CY30" s="260"/>
      <c r="CZ30" s="261"/>
      <c r="DA30" s="260"/>
      <c r="DB30" s="261">
        <v>0</v>
      </c>
      <c r="DC30" s="258">
        <f t="shared" si="107"/>
        <v>0</v>
      </c>
      <c r="DD30" s="259"/>
      <c r="DE30" s="258"/>
      <c r="DF30" s="262">
        <v>0</v>
      </c>
      <c r="DH30" s="260">
        <v>0</v>
      </c>
      <c r="DI30" s="261">
        <v>0</v>
      </c>
      <c r="DJ30" s="260">
        <v>0</v>
      </c>
      <c r="DK30" s="261">
        <v>0</v>
      </c>
      <c r="DL30" s="258">
        <f t="shared" si="108"/>
        <v>0</v>
      </c>
      <c r="DM30" s="259"/>
      <c r="DN30" s="258"/>
      <c r="DO30" s="262">
        <v>0</v>
      </c>
      <c r="DQ30" s="260"/>
      <c r="DR30" s="260"/>
      <c r="DS30" s="260"/>
      <c r="DT30" s="260"/>
      <c r="DU30" s="258"/>
      <c r="DV30" s="259"/>
      <c r="DW30" s="258"/>
      <c r="DX30" s="262">
        <v>0</v>
      </c>
      <c r="DZ30" s="263"/>
      <c r="EA30" s="255"/>
      <c r="EB30" s="260"/>
      <c r="EC30" s="261"/>
      <c r="ED30" s="258"/>
      <c r="EE30" s="259"/>
      <c r="EF30" s="258"/>
      <c r="EG30" s="262"/>
      <c r="EH30" s="259"/>
      <c r="EI30" s="263"/>
      <c r="EJ30" s="255"/>
      <c r="EK30" s="263"/>
      <c r="EL30" s="255"/>
      <c r="EM30" s="258">
        <f t="shared" si="109"/>
        <v>0</v>
      </c>
      <c r="EN30" s="259"/>
      <c r="EO30" s="258"/>
      <c r="EP30" s="262"/>
      <c r="EQ30" s="259"/>
      <c r="ER30" s="263"/>
      <c r="ES30" s="255"/>
      <c r="ET30" s="263"/>
      <c r="EU30" s="255"/>
      <c r="EV30" s="258">
        <f t="shared" si="110"/>
        <v>0</v>
      </c>
      <c r="EW30" s="259"/>
      <c r="EX30" s="258"/>
      <c r="EY30" s="262">
        <v>0</v>
      </c>
      <c r="FA30" s="263"/>
      <c r="FB30" s="255"/>
      <c r="FC30" s="263"/>
      <c r="FD30" s="255"/>
      <c r="FE30" s="258">
        <f t="shared" si="111"/>
        <v>0</v>
      </c>
      <c r="FF30" s="259"/>
      <c r="FG30" s="258"/>
      <c r="FH30" s="262">
        <v>0</v>
      </c>
      <c r="FJ30" s="263"/>
      <c r="FK30" s="255"/>
      <c r="FL30" s="263"/>
      <c r="FM30" s="255"/>
      <c r="FN30" s="258">
        <f t="shared" si="112"/>
        <v>0</v>
      </c>
      <c r="FO30" s="259"/>
      <c r="FP30" s="258"/>
      <c r="FQ30" s="262">
        <v>0</v>
      </c>
      <c r="FS30" s="260"/>
      <c r="FT30" s="261"/>
      <c r="FU30" s="260"/>
      <c r="FV30" s="261"/>
      <c r="FW30" s="258">
        <f t="shared" si="113"/>
        <v>0</v>
      </c>
      <c r="FX30" s="259"/>
      <c r="FY30" s="258"/>
      <c r="FZ30" s="262">
        <v>0</v>
      </c>
      <c r="GB30" s="260"/>
      <c r="GC30" s="261"/>
      <c r="GD30" s="260"/>
      <c r="GE30" s="261"/>
      <c r="GF30" s="258">
        <f t="shared" si="114"/>
        <v>0</v>
      </c>
      <c r="GG30" s="259"/>
      <c r="GH30" s="258"/>
      <c r="GI30" s="262">
        <v>0</v>
      </c>
      <c r="GK30" s="260"/>
      <c r="GL30" s="261"/>
      <c r="GM30" s="260"/>
      <c r="GN30" s="261"/>
      <c r="GO30" s="258">
        <f t="shared" si="115"/>
        <v>0</v>
      </c>
      <c r="GP30" s="259"/>
      <c r="GQ30" s="258"/>
      <c r="GR30" s="262">
        <v>0</v>
      </c>
      <c r="GT30" s="260"/>
      <c r="GU30" s="261"/>
      <c r="GV30" s="260"/>
      <c r="GW30" s="261"/>
      <c r="GX30" s="258">
        <f t="shared" si="116"/>
        <v>0</v>
      </c>
      <c r="GY30" s="259"/>
      <c r="GZ30" s="258"/>
      <c r="HA30" s="262">
        <v>0</v>
      </c>
      <c r="HC30" s="260"/>
      <c r="HD30" s="261"/>
      <c r="HE30" s="260"/>
      <c r="HF30" s="261"/>
      <c r="HG30" s="258">
        <f t="shared" si="117"/>
        <v>0</v>
      </c>
      <c r="HH30" s="259"/>
      <c r="HI30" s="258"/>
      <c r="HJ30" s="262">
        <v>0</v>
      </c>
      <c r="HL30" s="260"/>
      <c r="HM30" s="261"/>
      <c r="HN30" s="260"/>
      <c r="HO30" s="261"/>
      <c r="HP30" s="258">
        <f t="shared" si="118"/>
        <v>0</v>
      </c>
      <c r="HQ30" s="259"/>
      <c r="HR30" s="258"/>
      <c r="HS30" s="262">
        <v>0</v>
      </c>
      <c r="HU30" s="260"/>
      <c r="HV30" s="261"/>
      <c r="HW30" s="260"/>
      <c r="HX30" s="261"/>
      <c r="HY30" s="258">
        <f t="shared" si="119"/>
        <v>0</v>
      </c>
      <c r="HZ30" s="259"/>
      <c r="IA30" s="258"/>
      <c r="IB30" s="262">
        <v>0</v>
      </c>
      <c r="ID30" s="260">
        <f t="shared" si="26"/>
        <v>0</v>
      </c>
      <c r="IE30" s="260">
        <f t="shared" si="27"/>
        <v>0</v>
      </c>
      <c r="IF30" s="260">
        <f t="shared" si="28"/>
        <v>0</v>
      </c>
      <c r="IG30" s="260">
        <f t="shared" si="29"/>
        <v>0</v>
      </c>
      <c r="IH30" s="258">
        <f t="shared" si="120"/>
        <v>0</v>
      </c>
      <c r="II30" s="259"/>
      <c r="IJ30" s="258"/>
      <c r="IK30" s="262"/>
    </row>
    <row r="31" spans="2:245" x14ac:dyDescent="0.25">
      <c r="B31" s="93">
        <v>25</v>
      </c>
      <c r="C31" s="93" t="s">
        <v>23</v>
      </c>
      <c r="D31" s="254">
        <v>12584</v>
      </c>
      <c r="E31" s="255">
        <v>374553006.87999994</v>
      </c>
      <c r="F31" s="254">
        <v>3646</v>
      </c>
      <c r="G31" s="255">
        <v>3828793.32</v>
      </c>
      <c r="H31" s="256">
        <f t="shared" si="0"/>
        <v>8.7092354280629267E-2</v>
      </c>
      <c r="I31" s="257"/>
      <c r="J31" s="256">
        <f t="shared" si="1"/>
        <v>0.28973299427844884</v>
      </c>
      <c r="K31" s="258">
        <f t="shared" si="1"/>
        <v>1.0222300314429665E-2</v>
      </c>
      <c r="L31" s="259"/>
      <c r="M31" s="260">
        <v>959</v>
      </c>
      <c r="N31" s="261">
        <v>21115050.379999995</v>
      </c>
      <c r="O31" s="260">
        <v>266</v>
      </c>
      <c r="P31" s="261">
        <v>384195.4</v>
      </c>
      <c r="Q31" s="258">
        <f t="shared" si="2"/>
        <v>9.8649102732531233E-2</v>
      </c>
      <c r="R31" s="259"/>
      <c r="S31" s="258">
        <f t="shared" si="31"/>
        <v>0.27737226277372262</v>
      </c>
      <c r="T31" s="262">
        <f t="shared" si="3"/>
        <v>0.10034372918306284</v>
      </c>
      <c r="U31" s="259"/>
      <c r="V31" s="260">
        <v>918</v>
      </c>
      <c r="W31" s="261">
        <v>19272385.950000003</v>
      </c>
      <c r="X31" s="260">
        <v>250</v>
      </c>
      <c r="Y31" s="261">
        <v>214864.58000000002</v>
      </c>
      <c r="Z31" s="258">
        <f t="shared" si="98"/>
        <v>5.5170358692483504E-2</v>
      </c>
      <c r="AA31" s="259"/>
      <c r="AB31" s="258">
        <f t="shared" ref="AB31:AB37" si="173">+X31/V31</f>
        <v>0.27233115468409586</v>
      </c>
      <c r="AC31" s="262">
        <f t="shared" si="33"/>
        <v>0.55925859601650618</v>
      </c>
      <c r="AD31" s="259"/>
      <c r="AE31" s="260">
        <v>893</v>
      </c>
      <c r="AF31" s="261">
        <v>18464586.98</v>
      </c>
      <c r="AG31" s="260">
        <v>212</v>
      </c>
      <c r="AH31" s="261">
        <v>211575.5</v>
      </c>
      <c r="AI31" s="258">
        <f t="shared" si="99"/>
        <v>5.4325828042674801E-2</v>
      </c>
      <c r="AJ31" s="259"/>
      <c r="AK31" s="258">
        <f t="shared" ref="AK31:AK37" si="174">+AG31/AE31</f>
        <v>0.23740201567749161</v>
      </c>
      <c r="AL31" s="262">
        <f t="shared" ref="AL31:AL36" si="175">+AH31/Y31</f>
        <v>0.98469231178075034</v>
      </c>
      <c r="AN31" s="260">
        <v>932</v>
      </c>
      <c r="AO31" s="261">
        <v>19835766.820000011</v>
      </c>
      <c r="AP31" s="260">
        <v>234</v>
      </c>
      <c r="AQ31" s="261">
        <v>163002.52000000002</v>
      </c>
      <c r="AR31" s="258">
        <f t="shared" si="100"/>
        <v>4.1853838804789122E-2</v>
      </c>
      <c r="AS31" s="259"/>
      <c r="AT31" s="258">
        <f t="shared" ref="AT31:AT37" si="176">+AP31/AN31</f>
        <v>0.25107296137339058</v>
      </c>
      <c r="AU31" s="262">
        <f t="shared" ref="AU31:AU36" si="177">+AQ31/AH31</f>
        <v>0.77042247330149294</v>
      </c>
      <c r="AW31" s="260">
        <v>687</v>
      </c>
      <c r="AX31" s="261">
        <v>17124382.680000003</v>
      </c>
      <c r="AY31" s="260">
        <v>179</v>
      </c>
      <c r="AZ31" s="261">
        <v>215481.27</v>
      </c>
      <c r="BA31" s="258">
        <f t="shared" si="101"/>
        <v>5.5328704979722032E-2</v>
      </c>
      <c r="BB31" s="259"/>
      <c r="BC31" s="258">
        <f t="shared" ref="BC31:BC37" si="178">+AY31/AW31</f>
        <v>0.26055312954876275</v>
      </c>
      <c r="BD31" s="262">
        <f t="shared" ref="BD31:BD36" si="179">+AZ31/AQ31</f>
        <v>1.3219505440774779</v>
      </c>
      <c r="BF31" s="260">
        <v>661</v>
      </c>
      <c r="BG31" s="261">
        <v>20758694.969999991</v>
      </c>
      <c r="BH31" s="260">
        <v>211</v>
      </c>
      <c r="BI31" s="261">
        <v>215097.3</v>
      </c>
      <c r="BJ31" s="258">
        <f t="shared" si="102"/>
        <v>5.5230113752507422E-2</v>
      </c>
      <c r="BK31" s="259"/>
      <c r="BL31" s="258">
        <f t="shared" ref="BL31:BL37" si="180">+BH31/BF31</f>
        <v>0.31921331316187596</v>
      </c>
      <c r="BM31" s="262">
        <f t="shared" ref="BM31:BM36" si="181">+BI31/AZ31</f>
        <v>0.99821808178502014</v>
      </c>
      <c r="BO31" s="260">
        <v>382</v>
      </c>
      <c r="BP31" s="261">
        <v>14388997.040000001</v>
      </c>
      <c r="BQ31" s="260">
        <v>209</v>
      </c>
      <c r="BR31" s="261">
        <v>255784.09000000003</v>
      </c>
      <c r="BS31" s="258">
        <f t="shared" si="103"/>
        <v>6.567718138154964E-2</v>
      </c>
      <c r="BT31" s="259"/>
      <c r="BU31" s="258">
        <f t="shared" ref="BU31:BU37" si="182">+BQ31/BO31</f>
        <v>0.54712041884816753</v>
      </c>
      <c r="BV31" s="262">
        <f t="shared" ref="BV31:BV36" si="183">+BR31/BI31</f>
        <v>1.1891552799593488</v>
      </c>
      <c r="BX31" s="260">
        <v>334</v>
      </c>
      <c r="BY31" s="261">
        <v>13734917.559999995</v>
      </c>
      <c r="BZ31" s="260">
        <v>136</v>
      </c>
      <c r="CA31" s="261">
        <v>151283.67000000001</v>
      </c>
      <c r="CB31" s="258">
        <f t="shared" si="104"/>
        <v>3.884481257085419E-2</v>
      </c>
      <c r="CC31" s="259"/>
      <c r="CD31" s="258">
        <f t="shared" ref="CD31:CD37" si="184">+BZ31/BX31</f>
        <v>0.40718562874251496</v>
      </c>
      <c r="CE31" s="262">
        <f t="shared" ref="CE31:CE36" si="185">+CA31/BR31</f>
        <v>0.59145066450380079</v>
      </c>
      <c r="CG31" s="260">
        <v>441</v>
      </c>
      <c r="CH31" s="261">
        <v>27092312.960000001</v>
      </c>
      <c r="CI31" s="260">
        <v>125</v>
      </c>
      <c r="CJ31" s="261">
        <v>140128</v>
      </c>
      <c r="CK31" s="258">
        <f t="shared" si="105"/>
        <v>3.5980392965933833E-2</v>
      </c>
      <c r="CL31" s="259"/>
      <c r="CM31" s="258">
        <f t="shared" ref="CM31:CM34" si="186">+CI31/CG31</f>
        <v>0.28344671201814059</v>
      </c>
      <c r="CN31" s="262">
        <f t="shared" ref="CN31:CN36" si="187">+CJ31/CA31</f>
        <v>0.92625991952733555</v>
      </c>
      <c r="CP31" s="260">
        <v>428</v>
      </c>
      <c r="CQ31" s="261">
        <v>26726151.77</v>
      </c>
      <c r="CR31" s="260">
        <v>110</v>
      </c>
      <c r="CS31" s="261">
        <v>143479.72</v>
      </c>
      <c r="CT31" s="258">
        <f t="shared" si="106"/>
        <v>3.6841007566240556E-2</v>
      </c>
      <c r="CU31" s="259"/>
      <c r="CV31" s="258">
        <f t="shared" ref="CV31:CV34" si="188">+CR31/CP31</f>
        <v>0.2570093457943925</v>
      </c>
      <c r="CW31" s="262">
        <f t="shared" ref="CW31:CW36" si="189">+CS31/CJ31</f>
        <v>1.0239189883535054</v>
      </c>
      <c r="CY31" s="260">
        <v>282</v>
      </c>
      <c r="CZ31" s="261">
        <v>11723380.889999999</v>
      </c>
      <c r="DA31" s="260">
        <v>130</v>
      </c>
      <c r="DB31" s="261">
        <v>185481.52</v>
      </c>
      <c r="DC31" s="258">
        <f t="shared" si="107"/>
        <v>4.762572774548067E-2</v>
      </c>
      <c r="DD31" s="259"/>
      <c r="DE31" s="258">
        <f t="shared" ref="DE31:DE34" si="190">+DA31/CY31</f>
        <v>0.46099290780141844</v>
      </c>
      <c r="DF31" s="262">
        <f t="shared" ref="DF31:DF36" si="191">+DB31/CS31</f>
        <v>1.2927368411368518</v>
      </c>
      <c r="DH31" s="260">
        <v>252</v>
      </c>
      <c r="DI31" s="261">
        <v>11401610.40000001</v>
      </c>
      <c r="DJ31" s="260">
        <v>116</v>
      </c>
      <c r="DK31" s="261">
        <v>192863.44</v>
      </c>
      <c r="DL31" s="258">
        <f t="shared" si="108"/>
        <v>4.9521168930990254E-2</v>
      </c>
      <c r="DM31" s="259"/>
      <c r="DN31" s="258">
        <f t="shared" ref="DN31:DN34" si="192">+DJ31/DH31</f>
        <v>0.46031746031746029</v>
      </c>
      <c r="DO31" s="262">
        <f t="shared" ref="DO31:DO36" si="193">+DK31/DB31</f>
        <v>1.0397986818309448</v>
      </c>
      <c r="DQ31" s="260">
        <f t="shared" si="41"/>
        <v>597.41666666666663</v>
      </c>
      <c r="DR31" s="260">
        <f t="shared" si="42"/>
        <v>18469853.199999999</v>
      </c>
      <c r="DS31" s="260">
        <f t="shared" si="43"/>
        <v>181.5</v>
      </c>
      <c r="DT31" s="260">
        <f t="shared" si="44"/>
        <v>2473237.0099999998</v>
      </c>
      <c r="DU31" s="258">
        <f t="shared" si="45"/>
        <v>5.8614400930287913E-2</v>
      </c>
      <c r="DV31" s="259"/>
      <c r="DW31" s="258">
        <f t="shared" ref="DW31:DW35" si="194">+DS31/DQ31</f>
        <v>0.30380806249128195</v>
      </c>
      <c r="DX31" s="262">
        <f t="shared" si="46"/>
        <v>0.13390669558759677</v>
      </c>
      <c r="DZ31" s="260">
        <v>333</v>
      </c>
      <c r="EA31" s="261">
        <v>14674651.180000013</v>
      </c>
      <c r="EB31" s="260">
        <v>154</v>
      </c>
      <c r="EC31" s="261">
        <v>379650.55</v>
      </c>
      <c r="ED31" s="258">
        <f t="shared" si="72"/>
        <v>0.1284751639729374</v>
      </c>
      <c r="EE31" s="259"/>
      <c r="EF31" s="258">
        <f t="shared" si="73"/>
        <v>0.46246246246246248</v>
      </c>
      <c r="EG31" s="262">
        <f t="shared" si="74"/>
        <v>2.5871180537321615E-2</v>
      </c>
      <c r="EH31" s="259"/>
      <c r="EI31" s="260">
        <v>342</v>
      </c>
      <c r="EJ31" s="261">
        <v>24798312.410000015</v>
      </c>
      <c r="EK31" s="260">
        <v>119</v>
      </c>
      <c r="EL31" s="261">
        <v>168905.1</v>
      </c>
      <c r="EM31" s="258">
        <f t="shared" si="109"/>
        <v>4.3369432746848249E-2</v>
      </c>
      <c r="EN31" s="259"/>
      <c r="EO31" s="258">
        <f t="shared" si="75"/>
        <v>0.34795321637426901</v>
      </c>
      <c r="EP31" s="262">
        <f t="shared" si="76"/>
        <v>6.8111530013586071E-3</v>
      </c>
      <c r="EQ31" s="259"/>
      <c r="ER31" s="260"/>
      <c r="ES31" s="261"/>
      <c r="ET31" s="260"/>
      <c r="EU31" s="261"/>
      <c r="EV31" s="258">
        <f t="shared" si="110"/>
        <v>0</v>
      </c>
      <c r="EW31" s="259"/>
      <c r="EX31" s="258" t="e">
        <f t="shared" ref="EX31:EX37" si="195">+ET31/ER31</f>
        <v>#DIV/0!</v>
      </c>
      <c r="EY31" s="262">
        <f t="shared" ref="EY31:EY36" si="196">+EU31/EL31</f>
        <v>0</v>
      </c>
      <c r="FA31" s="260"/>
      <c r="FB31" s="261"/>
      <c r="FC31" s="260"/>
      <c r="FD31" s="261"/>
      <c r="FE31" s="258">
        <f t="shared" si="111"/>
        <v>0</v>
      </c>
      <c r="FF31" s="259"/>
      <c r="FG31" s="258" t="e">
        <f t="shared" ref="FG31:FG37" si="197">+FC31/FA31</f>
        <v>#DIV/0!</v>
      </c>
      <c r="FH31" s="262" t="e">
        <f t="shared" ref="FH31:FH36" si="198">+FD31/EU31</f>
        <v>#DIV/0!</v>
      </c>
      <c r="FJ31" s="260"/>
      <c r="FK31" s="261"/>
      <c r="FL31" s="260"/>
      <c r="FM31" s="261"/>
      <c r="FN31" s="258">
        <f t="shared" si="112"/>
        <v>0</v>
      </c>
      <c r="FO31" s="259"/>
      <c r="FP31" s="258" t="e">
        <f t="shared" ref="FP31:FP37" si="199">+FL31/FJ31</f>
        <v>#DIV/0!</v>
      </c>
      <c r="FQ31" s="262" t="e">
        <f t="shared" ref="FQ31:FQ36" si="200">+FM31/FD31</f>
        <v>#DIV/0!</v>
      </c>
      <c r="FS31" s="260"/>
      <c r="FT31" s="261"/>
      <c r="FU31" s="260"/>
      <c r="FV31" s="261"/>
      <c r="FW31" s="258">
        <f t="shared" si="113"/>
        <v>0</v>
      </c>
      <c r="FX31" s="259"/>
      <c r="FY31" s="258" t="e">
        <f t="shared" ref="FY31:FY37" si="201">+FU31/FS31</f>
        <v>#DIV/0!</v>
      </c>
      <c r="FZ31" s="262" t="e">
        <f t="shared" ref="FZ31:FZ36" si="202">+FV31/FM31</f>
        <v>#DIV/0!</v>
      </c>
      <c r="GB31" s="260"/>
      <c r="GC31" s="261"/>
      <c r="GD31" s="260"/>
      <c r="GE31" s="261"/>
      <c r="GF31" s="258">
        <f t="shared" si="114"/>
        <v>0</v>
      </c>
      <c r="GG31" s="259"/>
      <c r="GH31" s="258" t="e">
        <f t="shared" ref="GH31:GH37" si="203">+GD31/GB31</f>
        <v>#DIV/0!</v>
      </c>
      <c r="GI31" s="262" t="e">
        <f t="shared" ref="GI31:GI36" si="204">+GE31/FV31</f>
        <v>#DIV/0!</v>
      </c>
      <c r="GK31" s="260"/>
      <c r="GL31" s="261"/>
      <c r="GM31" s="260"/>
      <c r="GN31" s="261"/>
      <c r="GO31" s="258">
        <f t="shared" si="115"/>
        <v>0</v>
      </c>
      <c r="GP31" s="259"/>
      <c r="GQ31" s="258" t="e">
        <f t="shared" ref="GQ31:GQ34" si="205">+GM31/GK31</f>
        <v>#DIV/0!</v>
      </c>
      <c r="GR31" s="262" t="e">
        <f t="shared" ref="GR31:GR36" si="206">+GN31/GE31</f>
        <v>#DIV/0!</v>
      </c>
      <c r="GT31" s="260"/>
      <c r="GU31" s="261"/>
      <c r="GV31" s="260"/>
      <c r="GW31" s="261"/>
      <c r="GX31" s="258">
        <f t="shared" si="116"/>
        <v>0</v>
      </c>
      <c r="GY31" s="259"/>
      <c r="GZ31" s="258" t="e">
        <f t="shared" ref="GZ31:GZ34" si="207">+GV31/GT31</f>
        <v>#DIV/0!</v>
      </c>
      <c r="HA31" s="262" t="e">
        <f t="shared" ref="HA31:HA34" si="208">+GW31/GN31</f>
        <v>#DIV/0!</v>
      </c>
      <c r="HC31" s="260"/>
      <c r="HD31" s="261"/>
      <c r="HE31" s="260"/>
      <c r="HF31" s="261"/>
      <c r="HG31" s="258">
        <f t="shared" si="117"/>
        <v>0</v>
      </c>
      <c r="HH31" s="259"/>
      <c r="HI31" s="258" t="e">
        <f t="shared" ref="HI31:HI34" si="209">+HE31/HC31</f>
        <v>#DIV/0!</v>
      </c>
      <c r="HJ31" s="262" t="e">
        <f t="shared" ref="HJ31:HJ36" si="210">+HF31/GW31</f>
        <v>#DIV/0!</v>
      </c>
      <c r="HL31" s="260"/>
      <c r="HM31" s="261"/>
      <c r="HN31" s="260"/>
      <c r="HO31" s="261"/>
      <c r="HP31" s="258">
        <f t="shared" si="118"/>
        <v>0</v>
      </c>
      <c r="HQ31" s="259"/>
      <c r="HR31" s="258" t="e">
        <f t="shared" ref="HR31:HR34" si="211">+HN31/HL31</f>
        <v>#DIV/0!</v>
      </c>
      <c r="HS31" s="262" t="e">
        <f t="shared" ref="HS31:HS36" si="212">+HO31/HF31</f>
        <v>#DIV/0!</v>
      </c>
      <c r="HU31" s="260"/>
      <c r="HV31" s="261"/>
      <c r="HW31" s="260"/>
      <c r="HX31" s="261"/>
      <c r="HY31" s="258">
        <f t="shared" si="119"/>
        <v>0</v>
      </c>
      <c r="HZ31" s="259"/>
      <c r="IA31" s="258" t="e">
        <f t="shared" ref="IA31:IA34" si="213">+HW31/HU31</f>
        <v>#DIV/0!</v>
      </c>
      <c r="IB31" s="262" t="e">
        <f t="shared" ref="IB31:IB36" si="214">+HX31/HO31</f>
        <v>#DIV/0!</v>
      </c>
      <c r="ID31" s="260">
        <f t="shared" si="26"/>
        <v>675</v>
      </c>
      <c r="IE31" s="260">
        <f t="shared" si="27"/>
        <v>39472963.590000026</v>
      </c>
      <c r="IF31" s="260">
        <f t="shared" si="28"/>
        <v>273</v>
      </c>
      <c r="IG31" s="260">
        <f t="shared" si="29"/>
        <v>548555.65</v>
      </c>
      <c r="IH31" s="258">
        <f t="shared" si="120"/>
        <v>0.14085156321850925</v>
      </c>
      <c r="II31" s="259"/>
      <c r="IJ31" s="258">
        <f t="shared" si="96"/>
        <v>0.40444444444444444</v>
      </c>
      <c r="IK31" s="262">
        <f t="shared" si="97"/>
        <v>1.3896996833016349E-2</v>
      </c>
    </row>
    <row r="32" spans="2:245" x14ac:dyDescent="0.25">
      <c r="B32" s="93">
        <v>26</v>
      </c>
      <c r="C32" s="93" t="s">
        <v>21</v>
      </c>
      <c r="D32" s="254">
        <v>2568</v>
      </c>
      <c r="E32" s="255">
        <v>227403312.22000003</v>
      </c>
      <c r="F32" s="254">
        <v>496</v>
      </c>
      <c r="G32" s="255">
        <v>1304835.45</v>
      </c>
      <c r="H32" s="256">
        <f t="shared" si="0"/>
        <v>2.9680680515114438E-2</v>
      </c>
      <c r="I32" s="257"/>
      <c r="J32" s="256">
        <f t="shared" si="1"/>
        <v>0.19314641744548286</v>
      </c>
      <c r="K32" s="258">
        <f t="shared" si="1"/>
        <v>5.7379790877348539E-3</v>
      </c>
      <c r="L32" s="259"/>
      <c r="M32" s="260">
        <v>208</v>
      </c>
      <c r="N32" s="261">
        <v>19059343.939999998</v>
      </c>
      <c r="O32" s="260">
        <v>43</v>
      </c>
      <c r="P32" s="261">
        <v>120097.91</v>
      </c>
      <c r="Q32" s="258">
        <f t="shared" si="2"/>
        <v>3.0837305864547807E-2</v>
      </c>
      <c r="R32" s="259"/>
      <c r="S32" s="258">
        <f t="shared" si="31"/>
        <v>0.20673076923076922</v>
      </c>
      <c r="T32" s="262">
        <f t="shared" si="3"/>
        <v>9.2040655394517376E-2</v>
      </c>
      <c r="U32" s="259"/>
      <c r="V32" s="260">
        <v>141</v>
      </c>
      <c r="W32" s="261">
        <v>10671490.890000001</v>
      </c>
      <c r="X32" s="260">
        <v>39</v>
      </c>
      <c r="Y32" s="261">
        <v>129958.15000000001</v>
      </c>
      <c r="Z32" s="258">
        <f t="shared" si="98"/>
        <v>3.3369100437641117E-2</v>
      </c>
      <c r="AA32" s="259"/>
      <c r="AB32" s="258">
        <f t="shared" si="173"/>
        <v>0.27659574468085107</v>
      </c>
      <c r="AC32" s="262">
        <f t="shared" si="33"/>
        <v>1.0821016785387856</v>
      </c>
      <c r="AD32" s="259"/>
      <c r="AE32" s="260">
        <v>107</v>
      </c>
      <c r="AF32" s="261">
        <v>10594748.579999998</v>
      </c>
      <c r="AG32" s="260">
        <v>39</v>
      </c>
      <c r="AH32" s="261">
        <v>105472.03</v>
      </c>
      <c r="AI32" s="258">
        <f t="shared" si="99"/>
        <v>2.708184721336751E-2</v>
      </c>
      <c r="AJ32" s="259"/>
      <c r="AK32" s="258">
        <f t="shared" si="174"/>
        <v>0.3644859813084112</v>
      </c>
      <c r="AL32" s="262">
        <f t="shared" si="175"/>
        <v>0.81158457549603458</v>
      </c>
      <c r="AN32" s="260">
        <v>141</v>
      </c>
      <c r="AO32" s="261">
        <v>12318327.110000001</v>
      </c>
      <c r="AP32" s="260">
        <v>39</v>
      </c>
      <c r="AQ32" s="261">
        <v>167434.04</v>
      </c>
      <c r="AR32" s="258">
        <f t="shared" si="100"/>
        <v>4.2991711542831448E-2</v>
      </c>
      <c r="AS32" s="259"/>
      <c r="AT32" s="258">
        <f t="shared" si="176"/>
        <v>0.27659574468085107</v>
      </c>
      <c r="AU32" s="262">
        <f t="shared" si="177"/>
        <v>1.587473380383406</v>
      </c>
      <c r="AW32" s="260">
        <v>134</v>
      </c>
      <c r="AX32" s="261">
        <v>9564420.1600000001</v>
      </c>
      <c r="AY32" s="260">
        <v>28</v>
      </c>
      <c r="AZ32" s="261">
        <v>56676.999999999993</v>
      </c>
      <c r="BA32" s="258">
        <f t="shared" si="101"/>
        <v>1.4552842630525175E-2</v>
      </c>
      <c r="BB32" s="259"/>
      <c r="BC32" s="258">
        <f t="shared" si="178"/>
        <v>0.20895522388059701</v>
      </c>
      <c r="BD32" s="262">
        <f t="shared" si="179"/>
        <v>0.33850344888052625</v>
      </c>
      <c r="BF32" s="260">
        <v>135</v>
      </c>
      <c r="BG32" s="261">
        <v>11084185.84</v>
      </c>
      <c r="BH32" s="260">
        <v>23</v>
      </c>
      <c r="BI32" s="261">
        <v>57253.020000000004</v>
      </c>
      <c r="BJ32" s="258">
        <f t="shared" si="102"/>
        <v>1.4700746161270192E-2</v>
      </c>
      <c r="BK32" s="259"/>
      <c r="BL32" s="258">
        <f t="shared" si="180"/>
        <v>0.17037037037037037</v>
      </c>
      <c r="BM32" s="262">
        <f t="shared" si="181"/>
        <v>1.0101632055331089</v>
      </c>
      <c r="BO32" s="260">
        <v>105</v>
      </c>
      <c r="BP32" s="261">
        <v>9311769.6000000015</v>
      </c>
      <c r="BQ32" s="260">
        <v>28</v>
      </c>
      <c r="BR32" s="261">
        <v>78053.040000000008</v>
      </c>
      <c r="BS32" s="258">
        <f t="shared" si="103"/>
        <v>2.004152668550006E-2</v>
      </c>
      <c r="BT32" s="259"/>
      <c r="BU32" s="258">
        <f t="shared" si="182"/>
        <v>0.26666666666666666</v>
      </c>
      <c r="BV32" s="262">
        <f t="shared" si="183"/>
        <v>1.3632999621679347</v>
      </c>
      <c r="BX32" s="260">
        <v>99</v>
      </c>
      <c r="BY32" s="261">
        <v>10196762.689999999</v>
      </c>
      <c r="BZ32" s="260">
        <v>22</v>
      </c>
      <c r="CA32" s="261">
        <v>75904.05</v>
      </c>
      <c r="CB32" s="258">
        <f t="shared" si="104"/>
        <v>1.948973471901326E-2</v>
      </c>
      <c r="CC32" s="259"/>
      <c r="CD32" s="258">
        <f t="shared" si="184"/>
        <v>0.22222222222222221</v>
      </c>
      <c r="CE32" s="262">
        <f t="shared" si="185"/>
        <v>0.97246756820746505</v>
      </c>
      <c r="CG32" s="260">
        <v>119</v>
      </c>
      <c r="CH32" s="261">
        <v>13258393.5</v>
      </c>
      <c r="CI32" s="260">
        <v>38</v>
      </c>
      <c r="CJ32" s="261">
        <v>63202.400000000009</v>
      </c>
      <c r="CK32" s="258">
        <f t="shared" si="105"/>
        <v>1.6228356847954279E-2</v>
      </c>
      <c r="CL32" s="259"/>
      <c r="CM32" s="258">
        <f t="shared" si="186"/>
        <v>0.31932773109243695</v>
      </c>
      <c r="CN32" s="262">
        <f t="shared" si="187"/>
        <v>0.83266176179004947</v>
      </c>
      <c r="CP32" s="260">
        <v>118</v>
      </c>
      <c r="CQ32" s="261">
        <v>13190160.709999999</v>
      </c>
      <c r="CR32" s="260">
        <v>44</v>
      </c>
      <c r="CS32" s="261">
        <v>67498.409999999989</v>
      </c>
      <c r="CT32" s="258">
        <f t="shared" si="106"/>
        <v>1.7331434947874213E-2</v>
      </c>
      <c r="CU32" s="259"/>
      <c r="CV32" s="258">
        <f t="shared" si="188"/>
        <v>0.3728813559322034</v>
      </c>
      <c r="CW32" s="262">
        <f t="shared" si="189"/>
        <v>1.0679722605470676</v>
      </c>
      <c r="CY32" s="260">
        <v>157</v>
      </c>
      <c r="CZ32" s="261">
        <v>14003264.459999999</v>
      </c>
      <c r="DA32" s="260">
        <v>66</v>
      </c>
      <c r="DB32" s="261">
        <v>496754.93</v>
      </c>
      <c r="DC32" s="258">
        <f t="shared" si="107"/>
        <v>0.12755079348285106</v>
      </c>
      <c r="DD32" s="259"/>
      <c r="DE32" s="258">
        <f t="shared" si="190"/>
        <v>0.42038216560509556</v>
      </c>
      <c r="DF32" s="262">
        <f t="shared" si="191"/>
        <v>7.3595056535405812</v>
      </c>
      <c r="DH32" s="260">
        <v>130</v>
      </c>
      <c r="DI32" s="261">
        <v>12221719.889999999</v>
      </c>
      <c r="DJ32" s="260">
        <v>39</v>
      </c>
      <c r="DK32" s="261">
        <v>123463.59000000001</v>
      </c>
      <c r="DL32" s="258">
        <f t="shared" si="108"/>
        <v>3.1701504946798208E-2</v>
      </c>
      <c r="DM32" s="259"/>
      <c r="DN32" s="258">
        <f t="shared" si="192"/>
        <v>0.3</v>
      </c>
      <c r="DO32" s="262">
        <f t="shared" si="193"/>
        <v>0.24854024095946067</v>
      </c>
      <c r="DQ32" s="260">
        <f t="shared" si="41"/>
        <v>132.83333333333334</v>
      </c>
      <c r="DR32" s="260">
        <f t="shared" si="42"/>
        <v>12122882.280833332</v>
      </c>
      <c r="DS32" s="260">
        <f t="shared" si="43"/>
        <v>37.333333333333336</v>
      </c>
      <c r="DT32" s="260">
        <f t="shared" si="44"/>
        <v>1541768.5700000003</v>
      </c>
      <c r="DU32" s="258">
        <f t="shared" si="45"/>
        <v>3.6539094610951457E-2</v>
      </c>
      <c r="DV32" s="259"/>
      <c r="DW32" s="258">
        <f t="shared" si="194"/>
        <v>0.2810539523212045</v>
      </c>
      <c r="DX32" s="262">
        <f t="shared" si="46"/>
        <v>0.12717838334845388</v>
      </c>
      <c r="DZ32" s="260">
        <v>233</v>
      </c>
      <c r="EA32" s="261">
        <v>17978802.940000013</v>
      </c>
      <c r="EB32" s="260">
        <v>36</v>
      </c>
      <c r="EC32" s="261">
        <v>105436.15</v>
      </c>
      <c r="ED32" s="258">
        <f t="shared" si="72"/>
        <v>3.5679986924621133E-2</v>
      </c>
      <c r="EE32" s="259"/>
      <c r="EF32" s="258">
        <f t="shared" si="73"/>
        <v>0.15450643776824036</v>
      </c>
      <c r="EG32" s="262">
        <f t="shared" si="74"/>
        <v>5.8644699734386168E-3</v>
      </c>
      <c r="EH32" s="259"/>
      <c r="EI32" s="260">
        <v>206</v>
      </c>
      <c r="EJ32" s="261">
        <v>18106403.150000002</v>
      </c>
      <c r="EK32" s="260">
        <v>45</v>
      </c>
      <c r="EL32" s="261">
        <v>76274.26999999999</v>
      </c>
      <c r="EM32" s="258">
        <f t="shared" si="109"/>
        <v>1.9584795385574175E-2</v>
      </c>
      <c r="EN32" s="259"/>
      <c r="EO32" s="258">
        <f t="shared" si="75"/>
        <v>0.21844660194174756</v>
      </c>
      <c r="EP32" s="262">
        <f t="shared" si="76"/>
        <v>4.212557809970114E-3</v>
      </c>
      <c r="EQ32" s="259"/>
      <c r="ER32" s="260"/>
      <c r="ES32" s="261"/>
      <c r="ET32" s="260"/>
      <c r="EU32" s="261"/>
      <c r="EV32" s="258">
        <f t="shared" si="110"/>
        <v>0</v>
      </c>
      <c r="EW32" s="259"/>
      <c r="EX32" s="258" t="e">
        <f t="shared" si="195"/>
        <v>#DIV/0!</v>
      </c>
      <c r="EY32" s="262">
        <f t="shared" si="196"/>
        <v>0</v>
      </c>
      <c r="FA32" s="260"/>
      <c r="FB32" s="261"/>
      <c r="FC32" s="260"/>
      <c r="FD32" s="261"/>
      <c r="FE32" s="258">
        <f t="shared" si="111"/>
        <v>0</v>
      </c>
      <c r="FF32" s="259"/>
      <c r="FG32" s="258" t="e">
        <f t="shared" si="197"/>
        <v>#DIV/0!</v>
      </c>
      <c r="FH32" s="262" t="e">
        <f t="shared" si="198"/>
        <v>#DIV/0!</v>
      </c>
      <c r="FJ32" s="260"/>
      <c r="FK32" s="261"/>
      <c r="FL32" s="260"/>
      <c r="FM32" s="261"/>
      <c r="FN32" s="258">
        <f t="shared" si="112"/>
        <v>0</v>
      </c>
      <c r="FO32" s="259"/>
      <c r="FP32" s="258" t="e">
        <f t="shared" si="199"/>
        <v>#DIV/0!</v>
      </c>
      <c r="FQ32" s="262" t="e">
        <f t="shared" si="200"/>
        <v>#DIV/0!</v>
      </c>
      <c r="FS32" s="260"/>
      <c r="FT32" s="261"/>
      <c r="FU32" s="260"/>
      <c r="FV32" s="261"/>
      <c r="FW32" s="258">
        <f t="shared" si="113"/>
        <v>0</v>
      </c>
      <c r="FX32" s="259"/>
      <c r="FY32" s="258" t="e">
        <f t="shared" si="201"/>
        <v>#DIV/0!</v>
      </c>
      <c r="FZ32" s="262" t="e">
        <f t="shared" si="202"/>
        <v>#DIV/0!</v>
      </c>
      <c r="GB32" s="260"/>
      <c r="GC32" s="261"/>
      <c r="GD32" s="260"/>
      <c r="GE32" s="261"/>
      <c r="GF32" s="258">
        <f t="shared" si="114"/>
        <v>0</v>
      </c>
      <c r="GG32" s="259"/>
      <c r="GH32" s="258" t="e">
        <f t="shared" si="203"/>
        <v>#DIV/0!</v>
      </c>
      <c r="GI32" s="262" t="e">
        <f t="shared" si="204"/>
        <v>#DIV/0!</v>
      </c>
      <c r="GK32" s="260"/>
      <c r="GL32" s="261"/>
      <c r="GM32" s="260"/>
      <c r="GN32" s="261"/>
      <c r="GO32" s="258">
        <f t="shared" si="115"/>
        <v>0</v>
      </c>
      <c r="GP32" s="259"/>
      <c r="GQ32" s="258" t="e">
        <f t="shared" si="205"/>
        <v>#DIV/0!</v>
      </c>
      <c r="GR32" s="262" t="e">
        <f t="shared" si="206"/>
        <v>#DIV/0!</v>
      </c>
      <c r="GT32" s="260"/>
      <c r="GU32" s="261"/>
      <c r="GV32" s="260"/>
      <c r="GW32" s="261"/>
      <c r="GX32" s="258">
        <f t="shared" si="116"/>
        <v>0</v>
      </c>
      <c r="GY32" s="259"/>
      <c r="GZ32" s="258" t="e">
        <f t="shared" si="207"/>
        <v>#DIV/0!</v>
      </c>
      <c r="HA32" s="262" t="e">
        <f t="shared" si="208"/>
        <v>#DIV/0!</v>
      </c>
      <c r="HC32" s="260"/>
      <c r="HD32" s="261"/>
      <c r="HE32" s="260"/>
      <c r="HF32" s="261"/>
      <c r="HG32" s="258">
        <f t="shared" si="117"/>
        <v>0</v>
      </c>
      <c r="HH32" s="259"/>
      <c r="HI32" s="258" t="e">
        <f t="shared" si="209"/>
        <v>#DIV/0!</v>
      </c>
      <c r="HJ32" s="262" t="e">
        <f t="shared" si="210"/>
        <v>#DIV/0!</v>
      </c>
      <c r="HL32" s="260"/>
      <c r="HM32" s="261"/>
      <c r="HN32" s="260"/>
      <c r="HO32" s="261"/>
      <c r="HP32" s="258">
        <f t="shared" si="118"/>
        <v>0</v>
      </c>
      <c r="HQ32" s="259"/>
      <c r="HR32" s="258" t="e">
        <f t="shared" si="211"/>
        <v>#DIV/0!</v>
      </c>
      <c r="HS32" s="262" t="e">
        <f t="shared" si="212"/>
        <v>#DIV/0!</v>
      </c>
      <c r="HU32" s="260"/>
      <c r="HV32" s="261"/>
      <c r="HW32" s="260"/>
      <c r="HX32" s="261"/>
      <c r="HY32" s="258">
        <f t="shared" si="119"/>
        <v>0</v>
      </c>
      <c r="HZ32" s="259"/>
      <c r="IA32" s="258" t="e">
        <f t="shared" si="213"/>
        <v>#DIV/0!</v>
      </c>
      <c r="IB32" s="262" t="e">
        <f t="shared" si="214"/>
        <v>#DIV/0!</v>
      </c>
      <c r="ID32" s="260">
        <f t="shared" si="26"/>
        <v>439</v>
      </c>
      <c r="IE32" s="260">
        <f t="shared" si="27"/>
        <v>36085206.090000018</v>
      </c>
      <c r="IF32" s="260">
        <f t="shared" si="28"/>
        <v>81</v>
      </c>
      <c r="IG32" s="260">
        <f t="shared" si="29"/>
        <v>181710.41999999998</v>
      </c>
      <c r="IH32" s="258">
        <f t="shared" si="120"/>
        <v>4.6657429761395884E-2</v>
      </c>
      <c r="II32" s="259"/>
      <c r="IJ32" s="258">
        <f t="shared" si="96"/>
        <v>0.18451025056947609</v>
      </c>
      <c r="IK32" s="262">
        <f t="shared" si="97"/>
        <v>5.0355932441343548E-3</v>
      </c>
    </row>
    <row r="33" spans="2:245" x14ac:dyDescent="0.25">
      <c r="B33" s="93">
        <v>27</v>
      </c>
      <c r="C33" s="93" t="s">
        <v>24</v>
      </c>
      <c r="D33" s="254">
        <v>2271</v>
      </c>
      <c r="E33" s="255">
        <v>96425454.969999999</v>
      </c>
      <c r="F33" s="254">
        <v>704</v>
      </c>
      <c r="G33" s="255">
        <v>865836.85000000009</v>
      </c>
      <c r="H33" s="256">
        <f t="shared" si="0"/>
        <v>1.9694917794472144E-2</v>
      </c>
      <c r="I33" s="257"/>
      <c r="J33" s="256">
        <f t="shared" si="1"/>
        <v>0.30999559665345661</v>
      </c>
      <c r="K33" s="258">
        <f t="shared" si="1"/>
        <v>8.9793390165426781E-3</v>
      </c>
      <c r="L33" s="259"/>
      <c r="M33" s="260">
        <v>83</v>
      </c>
      <c r="N33" s="261">
        <v>5324854.6499999985</v>
      </c>
      <c r="O33" s="260">
        <v>54</v>
      </c>
      <c r="P33" s="261">
        <v>188424.32000000001</v>
      </c>
      <c r="Q33" s="258">
        <f t="shared" si="2"/>
        <v>4.8381344755786614E-2</v>
      </c>
      <c r="R33" s="259"/>
      <c r="S33" s="258">
        <f t="shared" si="31"/>
        <v>0.6506024096385542</v>
      </c>
      <c r="T33" s="262">
        <f t="shared" si="3"/>
        <v>0.21762104488853759</v>
      </c>
      <c r="U33" s="259"/>
      <c r="V33" s="260">
        <v>94</v>
      </c>
      <c r="W33" s="261">
        <v>5323157.26</v>
      </c>
      <c r="X33" s="260">
        <v>41</v>
      </c>
      <c r="Y33" s="261">
        <v>46099.44000000001</v>
      </c>
      <c r="Z33" s="258">
        <f t="shared" si="98"/>
        <v>1.1836863201569204E-2</v>
      </c>
      <c r="AA33" s="259"/>
      <c r="AB33" s="258">
        <f t="shared" si="173"/>
        <v>0.43617021276595747</v>
      </c>
      <c r="AC33" s="262">
        <f t="shared" si="33"/>
        <v>0.2446575898482744</v>
      </c>
      <c r="AD33" s="259"/>
      <c r="AE33" s="260">
        <v>109</v>
      </c>
      <c r="AF33" s="261">
        <v>5623583.9300000006</v>
      </c>
      <c r="AG33" s="260">
        <v>53</v>
      </c>
      <c r="AH33" s="261">
        <v>308377.07</v>
      </c>
      <c r="AI33" s="258">
        <f t="shared" si="99"/>
        <v>7.9181378170553249E-2</v>
      </c>
      <c r="AJ33" s="259"/>
      <c r="AK33" s="258">
        <f t="shared" si="174"/>
        <v>0.48623853211009177</v>
      </c>
      <c r="AL33" s="262">
        <f t="shared" si="175"/>
        <v>6.6893886346558649</v>
      </c>
      <c r="AN33" s="260">
        <v>123</v>
      </c>
      <c r="AO33" s="261">
        <v>5442383.1399999997</v>
      </c>
      <c r="AP33" s="260">
        <v>56</v>
      </c>
      <c r="AQ33" s="261">
        <v>59681.56</v>
      </c>
      <c r="AR33" s="258">
        <f t="shared" si="100"/>
        <v>1.5324317635447293E-2</v>
      </c>
      <c r="AS33" s="259"/>
      <c r="AT33" s="258">
        <f t="shared" si="176"/>
        <v>0.45528455284552843</v>
      </c>
      <c r="AU33" s="262">
        <f t="shared" si="177"/>
        <v>0.19353436362826845</v>
      </c>
      <c r="AW33" s="260">
        <v>95</v>
      </c>
      <c r="AX33" s="261">
        <v>3484168.8</v>
      </c>
      <c r="AY33" s="260">
        <v>37</v>
      </c>
      <c r="AZ33" s="261">
        <v>36778.82</v>
      </c>
      <c r="BA33" s="258">
        <f t="shared" si="101"/>
        <v>9.4436258022903823E-3</v>
      </c>
      <c r="BB33" s="259"/>
      <c r="BC33" s="258">
        <f t="shared" si="178"/>
        <v>0.38947368421052631</v>
      </c>
      <c r="BD33" s="262">
        <f t="shared" si="179"/>
        <v>0.6162509827155993</v>
      </c>
      <c r="BF33" s="260">
        <v>104</v>
      </c>
      <c r="BG33" s="261">
        <v>4199606.7899999991</v>
      </c>
      <c r="BH33" s="260">
        <v>26</v>
      </c>
      <c r="BI33" s="261">
        <v>33376.42</v>
      </c>
      <c r="BJ33" s="258">
        <f t="shared" si="102"/>
        <v>8.5699981973342467E-3</v>
      </c>
      <c r="BK33" s="259"/>
      <c r="BL33" s="258">
        <f t="shared" si="180"/>
        <v>0.25</v>
      </c>
      <c r="BM33" s="262">
        <f t="shared" si="181"/>
        <v>0.90749023486887281</v>
      </c>
      <c r="BO33" s="260">
        <v>138</v>
      </c>
      <c r="BP33" s="261">
        <v>4568441.9499999993</v>
      </c>
      <c r="BQ33" s="260">
        <v>25</v>
      </c>
      <c r="BR33" s="261">
        <v>31933.65</v>
      </c>
      <c r="BS33" s="258">
        <f t="shared" si="103"/>
        <v>8.1995409613824007E-3</v>
      </c>
      <c r="BT33" s="259"/>
      <c r="BU33" s="258">
        <f t="shared" si="182"/>
        <v>0.18115942028985507</v>
      </c>
      <c r="BV33" s="262">
        <f t="shared" si="183"/>
        <v>0.95677277551037543</v>
      </c>
      <c r="BX33" s="260">
        <v>132</v>
      </c>
      <c r="BY33" s="261">
        <v>4462546.75</v>
      </c>
      <c r="BZ33" s="260">
        <v>24</v>
      </c>
      <c r="CA33" s="261">
        <v>19897.990000000002</v>
      </c>
      <c r="CB33" s="258">
        <f t="shared" si="104"/>
        <v>5.1091680423057621E-3</v>
      </c>
      <c r="CC33" s="259"/>
      <c r="CD33" s="258">
        <f t="shared" si="184"/>
        <v>0.18181818181818182</v>
      </c>
      <c r="CE33" s="262">
        <f t="shared" si="185"/>
        <v>0.62310415502142724</v>
      </c>
      <c r="CG33" s="260">
        <v>94</v>
      </c>
      <c r="CH33" s="261">
        <v>6011407.1099999994</v>
      </c>
      <c r="CI33" s="260">
        <v>48</v>
      </c>
      <c r="CJ33" s="261">
        <v>36354.03</v>
      </c>
      <c r="CK33" s="258">
        <f t="shared" si="105"/>
        <v>9.3345533033751121E-3</v>
      </c>
      <c r="CL33" s="259"/>
      <c r="CM33" s="258">
        <f t="shared" si="186"/>
        <v>0.51063829787234039</v>
      </c>
      <c r="CN33" s="262">
        <f t="shared" si="187"/>
        <v>1.8270202166148437</v>
      </c>
      <c r="CP33" s="260">
        <v>88</v>
      </c>
      <c r="CQ33" s="261">
        <v>5172450.28</v>
      </c>
      <c r="CR33" s="260">
        <v>26</v>
      </c>
      <c r="CS33" s="261">
        <v>21419.11</v>
      </c>
      <c r="CT33" s="258">
        <f t="shared" si="106"/>
        <v>5.4997430547825072E-3</v>
      </c>
      <c r="CU33" s="259"/>
      <c r="CV33" s="258">
        <f t="shared" si="188"/>
        <v>0.29545454545454547</v>
      </c>
      <c r="CW33" s="262">
        <f t="shared" si="189"/>
        <v>0.5891811719360962</v>
      </c>
      <c r="CY33" s="260">
        <v>146</v>
      </c>
      <c r="CZ33" s="261">
        <v>6838570.9000000004</v>
      </c>
      <c r="DA33" s="260">
        <v>67</v>
      </c>
      <c r="DB33" s="261">
        <v>56908.05000000001</v>
      </c>
      <c r="DC33" s="258">
        <f t="shared" si="107"/>
        <v>1.4612168887909708E-2</v>
      </c>
      <c r="DD33" s="259"/>
      <c r="DE33" s="258">
        <f t="shared" si="190"/>
        <v>0.4589041095890411</v>
      </c>
      <c r="DF33" s="262">
        <f t="shared" si="191"/>
        <v>2.6568821020107749</v>
      </c>
      <c r="DH33" s="260">
        <v>40</v>
      </c>
      <c r="DI33" s="261">
        <v>2352913.91</v>
      </c>
      <c r="DJ33" s="260">
        <v>39</v>
      </c>
      <c r="DK33" s="261">
        <v>17488.290000000005</v>
      </c>
      <c r="DL33" s="258">
        <f t="shared" si="108"/>
        <v>4.4904340781443484E-3</v>
      </c>
      <c r="DM33" s="259"/>
      <c r="DN33" s="258">
        <f t="shared" si="192"/>
        <v>0.97499999999999998</v>
      </c>
      <c r="DO33" s="262">
        <f t="shared" si="193"/>
        <v>0.30730784133351963</v>
      </c>
      <c r="DQ33" s="260">
        <f t="shared" si="41"/>
        <v>103.83333333333333</v>
      </c>
      <c r="DR33" s="260">
        <f t="shared" si="42"/>
        <v>4900340.4558333335</v>
      </c>
      <c r="DS33" s="260">
        <f t="shared" si="43"/>
        <v>41.333333333333336</v>
      </c>
      <c r="DT33" s="260">
        <f t="shared" si="44"/>
        <v>856738.75000000023</v>
      </c>
      <c r="DU33" s="258">
        <f t="shared" si="45"/>
        <v>2.0304252435965984E-2</v>
      </c>
      <c r="DV33" s="259"/>
      <c r="DW33" s="258">
        <f t="shared" si="194"/>
        <v>0.3980738362760835</v>
      </c>
      <c r="DX33" s="262">
        <f t="shared" si="46"/>
        <v>0.17483249535859166</v>
      </c>
      <c r="DZ33" s="260">
        <v>181</v>
      </c>
      <c r="EA33" s="261">
        <v>6392105.4800000023</v>
      </c>
      <c r="EB33" s="260">
        <v>68</v>
      </c>
      <c r="EC33" s="261">
        <v>51080.80999999999</v>
      </c>
      <c r="ED33" s="258">
        <f t="shared" si="72"/>
        <v>1.7285936871737597E-2</v>
      </c>
      <c r="EE33" s="259"/>
      <c r="EF33" s="258">
        <f t="shared" si="73"/>
        <v>0.37569060773480661</v>
      </c>
      <c r="EG33" s="262">
        <f t="shared" si="74"/>
        <v>7.9912338993504799E-3</v>
      </c>
      <c r="EH33" s="259"/>
      <c r="EI33" s="260">
        <v>156</v>
      </c>
      <c r="EJ33" s="261">
        <v>5897746.599999995</v>
      </c>
      <c r="EK33" s="260">
        <v>76</v>
      </c>
      <c r="EL33" s="261">
        <v>46813.15999999996</v>
      </c>
      <c r="EM33" s="258">
        <f t="shared" si="109"/>
        <v>1.2020123692460706E-2</v>
      </c>
      <c r="EN33" s="259"/>
      <c r="EO33" s="258">
        <f t="shared" si="75"/>
        <v>0.48717948717948717</v>
      </c>
      <c r="EP33" s="262">
        <f t="shared" si="76"/>
        <v>7.9374654719821299E-3</v>
      </c>
      <c r="EQ33" s="259"/>
      <c r="ER33" s="260"/>
      <c r="ES33" s="261"/>
      <c r="ET33" s="260"/>
      <c r="EU33" s="261"/>
      <c r="EV33" s="258">
        <f t="shared" si="110"/>
        <v>0</v>
      </c>
      <c r="EW33" s="259"/>
      <c r="EX33" s="258" t="e">
        <f t="shared" si="195"/>
        <v>#DIV/0!</v>
      </c>
      <c r="EY33" s="262">
        <f t="shared" si="196"/>
        <v>0</v>
      </c>
      <c r="FA33" s="260"/>
      <c r="FB33" s="261"/>
      <c r="FC33" s="260"/>
      <c r="FD33" s="261"/>
      <c r="FE33" s="258">
        <f t="shared" si="111"/>
        <v>0</v>
      </c>
      <c r="FF33" s="259"/>
      <c r="FG33" s="258" t="e">
        <f t="shared" si="197"/>
        <v>#DIV/0!</v>
      </c>
      <c r="FH33" s="262" t="e">
        <f t="shared" si="198"/>
        <v>#DIV/0!</v>
      </c>
      <c r="FJ33" s="260"/>
      <c r="FK33" s="261"/>
      <c r="FL33" s="260"/>
      <c r="FM33" s="261"/>
      <c r="FN33" s="258">
        <f t="shared" si="112"/>
        <v>0</v>
      </c>
      <c r="FO33" s="259"/>
      <c r="FP33" s="258" t="e">
        <f t="shared" si="199"/>
        <v>#DIV/0!</v>
      </c>
      <c r="FQ33" s="262" t="e">
        <f t="shared" si="200"/>
        <v>#DIV/0!</v>
      </c>
      <c r="FS33" s="260"/>
      <c r="FT33" s="261"/>
      <c r="FU33" s="260"/>
      <c r="FV33" s="261"/>
      <c r="FW33" s="258">
        <f t="shared" si="113"/>
        <v>0</v>
      </c>
      <c r="FX33" s="259"/>
      <c r="FY33" s="258" t="e">
        <f t="shared" si="201"/>
        <v>#DIV/0!</v>
      </c>
      <c r="FZ33" s="262" t="e">
        <f t="shared" si="202"/>
        <v>#DIV/0!</v>
      </c>
      <c r="GB33" s="260"/>
      <c r="GC33" s="261"/>
      <c r="GD33" s="260"/>
      <c r="GE33" s="261"/>
      <c r="GF33" s="258">
        <f t="shared" si="114"/>
        <v>0</v>
      </c>
      <c r="GG33" s="259"/>
      <c r="GH33" s="258" t="e">
        <f t="shared" si="203"/>
        <v>#DIV/0!</v>
      </c>
      <c r="GI33" s="262" t="e">
        <f t="shared" si="204"/>
        <v>#DIV/0!</v>
      </c>
      <c r="GK33" s="260"/>
      <c r="GL33" s="261"/>
      <c r="GM33" s="260"/>
      <c r="GN33" s="261"/>
      <c r="GO33" s="258">
        <f t="shared" si="115"/>
        <v>0</v>
      </c>
      <c r="GP33" s="259"/>
      <c r="GQ33" s="258" t="e">
        <f t="shared" si="205"/>
        <v>#DIV/0!</v>
      </c>
      <c r="GR33" s="262" t="e">
        <f t="shared" si="206"/>
        <v>#DIV/0!</v>
      </c>
      <c r="GT33" s="260"/>
      <c r="GU33" s="261"/>
      <c r="GV33" s="260"/>
      <c r="GW33" s="261"/>
      <c r="GX33" s="258">
        <f t="shared" si="116"/>
        <v>0</v>
      </c>
      <c r="GY33" s="259"/>
      <c r="GZ33" s="258" t="e">
        <f t="shared" si="207"/>
        <v>#DIV/0!</v>
      </c>
      <c r="HA33" s="262" t="e">
        <f t="shared" si="208"/>
        <v>#DIV/0!</v>
      </c>
      <c r="HC33" s="260"/>
      <c r="HD33" s="261"/>
      <c r="HE33" s="260"/>
      <c r="HF33" s="261"/>
      <c r="HG33" s="258">
        <f t="shared" si="117"/>
        <v>0</v>
      </c>
      <c r="HH33" s="259"/>
      <c r="HI33" s="258" t="e">
        <f t="shared" si="209"/>
        <v>#DIV/0!</v>
      </c>
      <c r="HJ33" s="262" t="e">
        <f t="shared" si="210"/>
        <v>#DIV/0!</v>
      </c>
      <c r="HL33" s="260"/>
      <c r="HM33" s="261"/>
      <c r="HN33" s="260"/>
      <c r="HO33" s="261"/>
      <c r="HP33" s="258">
        <f t="shared" si="118"/>
        <v>0</v>
      </c>
      <c r="HQ33" s="259"/>
      <c r="HR33" s="258" t="e">
        <f t="shared" si="211"/>
        <v>#DIV/0!</v>
      </c>
      <c r="HS33" s="262" t="e">
        <f t="shared" si="212"/>
        <v>#DIV/0!</v>
      </c>
      <c r="HU33" s="260"/>
      <c r="HV33" s="261"/>
      <c r="HW33" s="260"/>
      <c r="HX33" s="261"/>
      <c r="HY33" s="258">
        <f t="shared" si="119"/>
        <v>0</v>
      </c>
      <c r="HZ33" s="259"/>
      <c r="IA33" s="258" t="e">
        <f t="shared" si="213"/>
        <v>#DIV/0!</v>
      </c>
      <c r="IB33" s="262" t="e">
        <f t="shared" si="214"/>
        <v>#DIV/0!</v>
      </c>
      <c r="ID33" s="260">
        <f t="shared" si="26"/>
        <v>337</v>
      </c>
      <c r="IE33" s="260">
        <f t="shared" si="27"/>
        <v>12289852.079999998</v>
      </c>
      <c r="IF33" s="260">
        <f t="shared" si="28"/>
        <v>144</v>
      </c>
      <c r="IG33" s="260">
        <f t="shared" si="29"/>
        <v>97893.969999999943</v>
      </c>
      <c r="IH33" s="258">
        <f t="shared" si="120"/>
        <v>2.5136043543013072E-2</v>
      </c>
      <c r="II33" s="259"/>
      <c r="IJ33" s="258">
        <f t="shared" si="96"/>
        <v>0.42729970326409494</v>
      </c>
      <c r="IK33" s="262">
        <f t="shared" si="97"/>
        <v>7.9654311022431742E-3</v>
      </c>
    </row>
    <row r="34" spans="2:245" x14ac:dyDescent="0.25">
      <c r="B34" s="93">
        <v>28</v>
      </c>
      <c r="C34" s="93" t="s">
        <v>89</v>
      </c>
      <c r="D34" s="254">
        <v>10105</v>
      </c>
      <c r="E34" s="255">
        <v>295047054.66000003</v>
      </c>
      <c r="F34" s="254">
        <v>1859</v>
      </c>
      <c r="G34" s="255">
        <v>2381215.48</v>
      </c>
      <c r="H34" s="256">
        <f t="shared" si="0"/>
        <v>5.4164757632485294E-2</v>
      </c>
      <c r="I34" s="257"/>
      <c r="J34" s="256">
        <f t="shared" si="1"/>
        <v>0.18396833250865907</v>
      </c>
      <c r="K34" s="258">
        <f t="shared" si="1"/>
        <v>8.0706295568481901E-3</v>
      </c>
      <c r="L34" s="259"/>
      <c r="M34" s="260">
        <v>549</v>
      </c>
      <c r="N34" s="261">
        <v>13755059.940000001</v>
      </c>
      <c r="O34" s="260">
        <v>89</v>
      </c>
      <c r="P34" s="261">
        <v>100278.87</v>
      </c>
      <c r="Q34" s="258">
        <f t="shared" si="2"/>
        <v>2.5748409659595465E-2</v>
      </c>
      <c r="R34" s="259"/>
      <c r="S34" s="258">
        <f t="shared" si="31"/>
        <v>0.16211293260473589</v>
      </c>
      <c r="T34" s="262">
        <f t="shared" si="3"/>
        <v>4.2112471904474598E-2</v>
      </c>
      <c r="U34" s="259"/>
      <c r="V34" s="260">
        <v>553</v>
      </c>
      <c r="W34" s="261">
        <v>12432769.140000001</v>
      </c>
      <c r="X34" s="260">
        <v>81</v>
      </c>
      <c r="Y34" s="261">
        <v>99359.920000000013</v>
      </c>
      <c r="Z34" s="258">
        <f t="shared" si="98"/>
        <v>2.5512452662306957E-2</v>
      </c>
      <c r="AA34" s="259"/>
      <c r="AB34" s="258">
        <f t="shared" si="173"/>
        <v>0.14647377938517178</v>
      </c>
      <c r="AC34" s="262">
        <f t="shared" si="33"/>
        <v>0.99083605549204945</v>
      </c>
      <c r="AD34" s="259"/>
      <c r="AE34" s="260">
        <v>654</v>
      </c>
      <c r="AF34" s="261">
        <v>13631076.620000003</v>
      </c>
      <c r="AG34" s="260">
        <v>88</v>
      </c>
      <c r="AH34" s="261">
        <v>85509.22</v>
      </c>
      <c r="AI34" s="258">
        <f t="shared" si="99"/>
        <v>2.1956035466220093E-2</v>
      </c>
      <c r="AJ34" s="259"/>
      <c r="AK34" s="258">
        <f t="shared" si="174"/>
        <v>0.13455657492354739</v>
      </c>
      <c r="AL34" s="262">
        <f t="shared" si="175"/>
        <v>0.86060073317289298</v>
      </c>
      <c r="AN34" s="260">
        <v>651</v>
      </c>
      <c r="AO34" s="261">
        <v>14961027.440000005</v>
      </c>
      <c r="AP34" s="260">
        <v>91</v>
      </c>
      <c r="AQ34" s="261">
        <v>101596.98000000001</v>
      </c>
      <c r="AR34" s="258">
        <f t="shared" si="100"/>
        <v>2.6086858190740757E-2</v>
      </c>
      <c r="AS34" s="259"/>
      <c r="AT34" s="258">
        <f t="shared" si="176"/>
        <v>0.13978494623655913</v>
      </c>
      <c r="AU34" s="262">
        <f t="shared" si="177"/>
        <v>1.1881406472892633</v>
      </c>
      <c r="AW34" s="260">
        <v>384</v>
      </c>
      <c r="AX34" s="261">
        <v>8024769.2799999993</v>
      </c>
      <c r="AY34" s="260">
        <v>68</v>
      </c>
      <c r="AZ34" s="261">
        <v>50430.720000000001</v>
      </c>
      <c r="BA34" s="258">
        <f t="shared" si="101"/>
        <v>1.294899751052594E-2</v>
      </c>
      <c r="BB34" s="259"/>
      <c r="BC34" s="258">
        <f t="shared" si="178"/>
        <v>0.17708333333333334</v>
      </c>
      <c r="BD34" s="262">
        <f t="shared" si="179"/>
        <v>0.49638010893630891</v>
      </c>
      <c r="BF34" s="260">
        <v>329</v>
      </c>
      <c r="BG34" s="261">
        <v>8054127.4399999995</v>
      </c>
      <c r="BH34" s="260">
        <v>45</v>
      </c>
      <c r="BI34" s="261">
        <v>27724.11</v>
      </c>
      <c r="BJ34" s="258">
        <f t="shared" si="102"/>
        <v>7.1186655945333979E-3</v>
      </c>
      <c r="BK34" s="259"/>
      <c r="BL34" s="258">
        <f t="shared" si="180"/>
        <v>0.13677811550151975</v>
      </c>
      <c r="BM34" s="262">
        <f t="shared" si="181"/>
        <v>0.54974646406000149</v>
      </c>
      <c r="BO34" s="260">
        <v>294</v>
      </c>
      <c r="BP34" s="261">
        <v>7445251.25</v>
      </c>
      <c r="BQ34" s="260">
        <v>61</v>
      </c>
      <c r="BR34" s="261">
        <v>61557.58</v>
      </c>
      <c r="BS34" s="258">
        <f t="shared" si="103"/>
        <v>1.5806019627996614E-2</v>
      </c>
      <c r="BT34" s="259"/>
      <c r="BU34" s="258">
        <f t="shared" si="182"/>
        <v>0.20748299319727892</v>
      </c>
      <c r="BV34" s="262">
        <f t="shared" si="183"/>
        <v>2.2203627095693963</v>
      </c>
      <c r="BX34" s="260">
        <v>287</v>
      </c>
      <c r="BY34" s="261">
        <v>8078167.8100000015</v>
      </c>
      <c r="BZ34" s="260">
        <v>53</v>
      </c>
      <c r="CA34" s="261">
        <v>37404.259999999995</v>
      </c>
      <c r="CB34" s="258">
        <f t="shared" si="104"/>
        <v>9.6042188099449092E-3</v>
      </c>
      <c r="CC34" s="259"/>
      <c r="CD34" s="258">
        <f t="shared" si="184"/>
        <v>0.18466898954703834</v>
      </c>
      <c r="CE34" s="262">
        <f t="shared" si="185"/>
        <v>0.60763044941012945</v>
      </c>
      <c r="CG34" s="260">
        <v>282</v>
      </c>
      <c r="CH34" s="261">
        <v>11534711.720000004</v>
      </c>
      <c r="CI34" s="260">
        <v>73</v>
      </c>
      <c r="CJ34" s="261">
        <v>94305.739999999991</v>
      </c>
      <c r="CK34" s="258">
        <f t="shared" si="105"/>
        <v>2.4214700731782262E-2</v>
      </c>
      <c r="CL34" s="259"/>
      <c r="CM34" s="258">
        <f t="shared" si="186"/>
        <v>0.25886524822695034</v>
      </c>
      <c r="CN34" s="262">
        <f t="shared" si="187"/>
        <v>2.5212566696948424</v>
      </c>
      <c r="CP34" s="260">
        <v>267</v>
      </c>
      <c r="CQ34" s="261">
        <v>10880107.160000008</v>
      </c>
      <c r="CR34" s="260">
        <v>52</v>
      </c>
      <c r="CS34" s="261">
        <v>55425.790000000008</v>
      </c>
      <c r="CT34" s="258">
        <f t="shared" si="106"/>
        <v>1.4231571881760436E-2</v>
      </c>
      <c r="CU34" s="259"/>
      <c r="CV34" s="258">
        <f t="shared" si="188"/>
        <v>0.19475655430711611</v>
      </c>
      <c r="CW34" s="262">
        <f t="shared" si="189"/>
        <v>0.58772445876571255</v>
      </c>
      <c r="CY34" s="260">
        <v>304</v>
      </c>
      <c r="CZ34" s="261">
        <v>8760549.3699999992</v>
      </c>
      <c r="DA34" s="260">
        <v>50</v>
      </c>
      <c r="DB34" s="261">
        <v>60507.25</v>
      </c>
      <c r="DC34" s="258">
        <f t="shared" si="107"/>
        <v>1.553632844462206E-2</v>
      </c>
      <c r="DD34" s="259"/>
      <c r="DE34" s="258">
        <f t="shared" si="190"/>
        <v>0.16447368421052633</v>
      </c>
      <c r="DF34" s="262">
        <f t="shared" si="191"/>
        <v>1.0916804253038159</v>
      </c>
      <c r="DH34" s="260">
        <v>300</v>
      </c>
      <c r="DI34" s="261">
        <v>8470412.9100000039</v>
      </c>
      <c r="DJ34" s="260">
        <v>48</v>
      </c>
      <c r="DK34" s="261">
        <v>60399.679999999986</v>
      </c>
      <c r="DL34" s="258">
        <f t="shared" si="108"/>
        <v>1.5508707905747989E-2</v>
      </c>
      <c r="DM34" s="259"/>
      <c r="DN34" s="258">
        <f t="shared" si="192"/>
        <v>0.16</v>
      </c>
      <c r="DO34" s="262">
        <f t="shared" si="193"/>
        <v>0.99822219651364075</v>
      </c>
      <c r="DQ34" s="260">
        <f t="shared" si="41"/>
        <v>404.5</v>
      </c>
      <c r="DR34" s="260">
        <f t="shared" si="42"/>
        <v>10502335.840000004</v>
      </c>
      <c r="DS34" s="260">
        <f t="shared" si="43"/>
        <v>66.583333333333329</v>
      </c>
      <c r="DT34" s="260">
        <f t="shared" si="44"/>
        <v>834500.11999999988</v>
      </c>
      <c r="DU34" s="258">
        <f t="shared" si="45"/>
        <v>1.9777208739915054E-2</v>
      </c>
      <c r="DV34" s="259"/>
      <c r="DW34" s="258">
        <f t="shared" si="194"/>
        <v>0.16460651009476718</v>
      </c>
      <c r="DX34" s="262">
        <f t="shared" si="46"/>
        <v>7.9458525485507581E-2</v>
      </c>
      <c r="DZ34" s="260">
        <v>304</v>
      </c>
      <c r="EA34" s="261">
        <v>9338024.4900000058</v>
      </c>
      <c r="EB34" s="260">
        <v>44</v>
      </c>
      <c r="EC34" s="261">
        <v>63801.169999999984</v>
      </c>
      <c r="ED34" s="258">
        <f t="shared" si="72"/>
        <v>2.1590554201528885E-2</v>
      </c>
      <c r="EE34" s="259"/>
      <c r="EF34" s="258">
        <f t="shared" si="73"/>
        <v>0.14473684210526316</v>
      </c>
      <c r="EG34" s="262">
        <f t="shared" si="74"/>
        <v>6.8324055123569231E-3</v>
      </c>
      <c r="EH34" s="259"/>
      <c r="EI34" s="260">
        <v>298</v>
      </c>
      <c r="EJ34" s="261">
        <v>9122599.8699999992</v>
      </c>
      <c r="EK34" s="260">
        <v>34</v>
      </c>
      <c r="EL34" s="261">
        <v>26048.91</v>
      </c>
      <c r="EM34" s="258">
        <f t="shared" si="109"/>
        <v>6.6885277612914159E-3</v>
      </c>
      <c r="EN34" s="259"/>
      <c r="EO34" s="258">
        <f t="shared" si="75"/>
        <v>0.11409395973154363</v>
      </c>
      <c r="EP34" s="262">
        <f t="shared" si="76"/>
        <v>2.8554261253595902E-3</v>
      </c>
      <c r="EQ34" s="259"/>
      <c r="ER34" s="260"/>
      <c r="ES34" s="261"/>
      <c r="ET34" s="260"/>
      <c r="EU34" s="261"/>
      <c r="EV34" s="258">
        <f t="shared" si="110"/>
        <v>0</v>
      </c>
      <c r="EW34" s="259"/>
      <c r="EX34" s="258" t="e">
        <f t="shared" si="195"/>
        <v>#DIV/0!</v>
      </c>
      <c r="EY34" s="262">
        <f t="shared" si="196"/>
        <v>0</v>
      </c>
      <c r="FA34" s="260"/>
      <c r="FB34" s="261"/>
      <c r="FC34" s="260"/>
      <c r="FD34" s="261"/>
      <c r="FE34" s="258">
        <f t="shared" si="111"/>
        <v>0</v>
      </c>
      <c r="FF34" s="259"/>
      <c r="FG34" s="258" t="e">
        <f t="shared" si="197"/>
        <v>#DIV/0!</v>
      </c>
      <c r="FH34" s="262" t="e">
        <f t="shared" si="198"/>
        <v>#DIV/0!</v>
      </c>
      <c r="FJ34" s="260"/>
      <c r="FK34" s="261"/>
      <c r="FL34" s="260"/>
      <c r="FM34" s="261"/>
      <c r="FN34" s="258">
        <f t="shared" si="112"/>
        <v>0</v>
      </c>
      <c r="FO34" s="259"/>
      <c r="FP34" s="258" t="e">
        <f t="shared" si="199"/>
        <v>#DIV/0!</v>
      </c>
      <c r="FQ34" s="262" t="e">
        <f t="shared" si="200"/>
        <v>#DIV/0!</v>
      </c>
      <c r="FS34" s="260"/>
      <c r="FT34" s="261"/>
      <c r="FU34" s="260"/>
      <c r="FV34" s="261"/>
      <c r="FW34" s="258">
        <f t="shared" si="113"/>
        <v>0</v>
      </c>
      <c r="FX34" s="259"/>
      <c r="FY34" s="258" t="e">
        <f t="shared" si="201"/>
        <v>#DIV/0!</v>
      </c>
      <c r="FZ34" s="262" t="e">
        <f t="shared" si="202"/>
        <v>#DIV/0!</v>
      </c>
      <c r="GB34" s="260"/>
      <c r="GC34" s="261"/>
      <c r="GD34" s="260"/>
      <c r="GE34" s="261"/>
      <c r="GF34" s="258">
        <f t="shared" si="114"/>
        <v>0</v>
      </c>
      <c r="GG34" s="259"/>
      <c r="GH34" s="258" t="e">
        <f t="shared" si="203"/>
        <v>#DIV/0!</v>
      </c>
      <c r="GI34" s="262" t="e">
        <f t="shared" si="204"/>
        <v>#DIV/0!</v>
      </c>
      <c r="GK34" s="260"/>
      <c r="GL34" s="261"/>
      <c r="GM34" s="260"/>
      <c r="GN34" s="261"/>
      <c r="GO34" s="258">
        <f t="shared" si="115"/>
        <v>0</v>
      </c>
      <c r="GP34" s="259"/>
      <c r="GQ34" s="258" t="e">
        <f t="shared" si="205"/>
        <v>#DIV/0!</v>
      </c>
      <c r="GR34" s="262" t="e">
        <f t="shared" si="206"/>
        <v>#DIV/0!</v>
      </c>
      <c r="GT34" s="260"/>
      <c r="GU34" s="261"/>
      <c r="GV34" s="260"/>
      <c r="GW34" s="261"/>
      <c r="GX34" s="258">
        <f t="shared" si="116"/>
        <v>0</v>
      </c>
      <c r="GY34" s="259"/>
      <c r="GZ34" s="258" t="e">
        <f t="shared" si="207"/>
        <v>#DIV/0!</v>
      </c>
      <c r="HA34" s="262" t="e">
        <f t="shared" si="208"/>
        <v>#DIV/0!</v>
      </c>
      <c r="HC34" s="260"/>
      <c r="HD34" s="261"/>
      <c r="HE34" s="260"/>
      <c r="HF34" s="261"/>
      <c r="HG34" s="258">
        <f t="shared" si="117"/>
        <v>0</v>
      </c>
      <c r="HH34" s="259"/>
      <c r="HI34" s="258" t="e">
        <f t="shared" si="209"/>
        <v>#DIV/0!</v>
      </c>
      <c r="HJ34" s="262" t="e">
        <f t="shared" si="210"/>
        <v>#DIV/0!</v>
      </c>
      <c r="HL34" s="260"/>
      <c r="HM34" s="261"/>
      <c r="HN34" s="260"/>
      <c r="HO34" s="261"/>
      <c r="HP34" s="258">
        <f t="shared" si="118"/>
        <v>0</v>
      </c>
      <c r="HQ34" s="259"/>
      <c r="HR34" s="258" t="e">
        <f t="shared" si="211"/>
        <v>#DIV/0!</v>
      </c>
      <c r="HS34" s="262" t="e">
        <f t="shared" si="212"/>
        <v>#DIV/0!</v>
      </c>
      <c r="HU34" s="260"/>
      <c r="HV34" s="261"/>
      <c r="HW34" s="260"/>
      <c r="HX34" s="261"/>
      <c r="HY34" s="258">
        <f t="shared" si="119"/>
        <v>0</v>
      </c>
      <c r="HZ34" s="259"/>
      <c r="IA34" s="258" t="e">
        <f t="shared" si="213"/>
        <v>#DIV/0!</v>
      </c>
      <c r="IB34" s="262" t="e">
        <f t="shared" si="214"/>
        <v>#DIV/0!</v>
      </c>
      <c r="ID34" s="260">
        <f t="shared" si="26"/>
        <v>602</v>
      </c>
      <c r="IE34" s="260">
        <f t="shared" si="27"/>
        <v>18460624.360000007</v>
      </c>
      <c r="IF34" s="260">
        <f t="shared" si="28"/>
        <v>78</v>
      </c>
      <c r="IG34" s="260">
        <f t="shared" si="29"/>
        <v>89850.079999999987</v>
      </c>
      <c r="IH34" s="258">
        <f t="shared" si="120"/>
        <v>2.3070629613072276E-2</v>
      </c>
      <c r="II34" s="259"/>
      <c r="IJ34" s="258">
        <f t="shared" si="96"/>
        <v>0.12956810631229235</v>
      </c>
      <c r="IK34" s="262">
        <f t="shared" si="97"/>
        <v>4.8671203231178232E-3</v>
      </c>
    </row>
    <row r="35" spans="2:245" x14ac:dyDescent="0.25">
      <c r="B35" s="93">
        <v>29</v>
      </c>
      <c r="C35" s="93" t="s">
        <v>27</v>
      </c>
      <c r="D35" s="254">
        <v>3991</v>
      </c>
      <c r="E35" s="255">
        <v>259227345.50999999</v>
      </c>
      <c r="F35" s="254">
        <v>721</v>
      </c>
      <c r="G35" s="255">
        <v>1389416.7399999998</v>
      </c>
      <c r="H35" s="256">
        <f t="shared" si="0"/>
        <v>3.1604624446930699E-2</v>
      </c>
      <c r="I35" s="257"/>
      <c r="J35" s="256">
        <f t="shared" si="1"/>
        <v>0.18065647707341517</v>
      </c>
      <c r="K35" s="258">
        <f t="shared" si="1"/>
        <v>5.3598386283919318E-3</v>
      </c>
      <c r="L35" s="259"/>
      <c r="M35" s="260">
        <v>413</v>
      </c>
      <c r="N35" s="261">
        <v>27291959.829999998</v>
      </c>
      <c r="O35" s="260">
        <v>146</v>
      </c>
      <c r="P35" s="261">
        <v>132075.06999999998</v>
      </c>
      <c r="Q35" s="258">
        <f t="shared" si="2"/>
        <v>3.3912657852843246E-2</v>
      </c>
      <c r="R35" s="259"/>
      <c r="S35" s="258">
        <f t="shared" si="31"/>
        <v>0.35351089588377727</v>
      </c>
      <c r="T35" s="262">
        <f t="shared" si="3"/>
        <v>9.5057923370061026E-2</v>
      </c>
      <c r="U35" s="259"/>
      <c r="V35" s="260">
        <v>414</v>
      </c>
      <c r="W35" s="261">
        <v>27818441.220000003</v>
      </c>
      <c r="X35" s="260">
        <v>162</v>
      </c>
      <c r="Y35" s="261">
        <v>195707.52000000002</v>
      </c>
      <c r="Z35" s="258">
        <f t="shared" si="98"/>
        <v>5.0251437799642869E-2</v>
      </c>
      <c r="AA35" s="259"/>
      <c r="AB35" s="258">
        <f t="shared" si="173"/>
        <v>0.39130434782608697</v>
      </c>
      <c r="AC35" s="262">
        <f t="shared" si="33"/>
        <v>1.4817900153299184</v>
      </c>
      <c r="AD35" s="259"/>
      <c r="AE35" s="260">
        <v>384</v>
      </c>
      <c r="AF35" s="261">
        <v>23501008.040000007</v>
      </c>
      <c r="AG35" s="260">
        <v>94</v>
      </c>
      <c r="AH35" s="261">
        <v>96686.389999999956</v>
      </c>
      <c r="AI35" s="258">
        <f t="shared" si="99"/>
        <v>2.482597558416258E-2</v>
      </c>
      <c r="AJ35" s="259"/>
      <c r="AK35" s="258">
        <f t="shared" si="174"/>
        <v>0.24479166666666666</v>
      </c>
      <c r="AL35" s="262">
        <f t="shared" si="175"/>
        <v>0.49403512956477069</v>
      </c>
      <c r="AN35" s="260">
        <v>466</v>
      </c>
      <c r="AO35" s="261">
        <v>35067013.219999984</v>
      </c>
      <c r="AP35" s="260">
        <v>87</v>
      </c>
      <c r="AQ35" s="261">
        <v>161118.31000000011</v>
      </c>
      <c r="AR35" s="258">
        <f t="shared" si="100"/>
        <v>4.137003388193046E-2</v>
      </c>
      <c r="AS35" s="259"/>
      <c r="AT35" s="258">
        <f t="shared" si="176"/>
        <v>0.18669527896995708</v>
      </c>
      <c r="AU35" s="262">
        <f t="shared" si="177"/>
        <v>1.6664011346374623</v>
      </c>
      <c r="AW35" s="260">
        <v>516</v>
      </c>
      <c r="AX35" s="261">
        <v>36852043.529999994</v>
      </c>
      <c r="AY35" s="260">
        <v>75</v>
      </c>
      <c r="AZ35" s="261">
        <v>78167.56</v>
      </c>
      <c r="BA35" s="258">
        <f t="shared" si="101"/>
        <v>2.0070931762304543E-2</v>
      </c>
      <c r="BB35" s="259"/>
      <c r="BC35" s="258">
        <f t="shared" si="178"/>
        <v>0.14534883720930233</v>
      </c>
      <c r="BD35" s="262">
        <f t="shared" si="179"/>
        <v>0.48515628049971443</v>
      </c>
      <c r="BF35" s="260">
        <v>362</v>
      </c>
      <c r="BG35" s="261">
        <v>25179343.950000003</v>
      </c>
      <c r="BH35" s="260">
        <v>50</v>
      </c>
      <c r="BI35" s="261">
        <v>56566.32</v>
      </c>
      <c r="BJ35" s="258">
        <f t="shared" si="102"/>
        <v>1.4524423543023253E-2</v>
      </c>
      <c r="BK35" s="259"/>
      <c r="BL35" s="258">
        <f t="shared" si="180"/>
        <v>0.13812154696132597</v>
      </c>
      <c r="BM35" s="262">
        <f t="shared" si="181"/>
        <v>0.72365467209159406</v>
      </c>
      <c r="BO35" s="260">
        <v>330</v>
      </c>
      <c r="BP35" s="261">
        <v>24294494.050000001</v>
      </c>
      <c r="BQ35" s="260">
        <v>19</v>
      </c>
      <c r="BR35" s="261">
        <v>51931.590000000011</v>
      </c>
      <c r="BS35" s="258">
        <f t="shared" si="103"/>
        <v>1.3334372970039966E-2</v>
      </c>
      <c r="BT35" s="259"/>
      <c r="BU35" s="258">
        <f t="shared" si="182"/>
        <v>5.7575757575757579E-2</v>
      </c>
      <c r="BV35" s="262">
        <f t="shared" si="183"/>
        <v>0.91806555561684078</v>
      </c>
      <c r="BX35" s="260">
        <v>0</v>
      </c>
      <c r="BY35" s="261">
        <v>0</v>
      </c>
      <c r="BZ35" s="260">
        <v>0</v>
      </c>
      <c r="CA35" s="261">
        <v>0</v>
      </c>
      <c r="CB35" s="258">
        <f t="shared" si="104"/>
        <v>0</v>
      </c>
      <c r="CC35" s="259"/>
      <c r="CD35" s="258"/>
      <c r="CE35" s="262">
        <f t="shared" si="185"/>
        <v>0</v>
      </c>
      <c r="CG35" s="260">
        <v>31</v>
      </c>
      <c r="CH35" s="261">
        <v>1380903.81</v>
      </c>
      <c r="CI35" s="260">
        <v>6</v>
      </c>
      <c r="CJ35" s="261">
        <v>3885.5999999999995</v>
      </c>
      <c r="CK35" s="258">
        <f t="shared" si="105"/>
        <v>9.9769792552832051E-4</v>
      </c>
      <c r="CL35" s="259"/>
      <c r="CM35" s="258"/>
      <c r="CN35" s="262">
        <v>0</v>
      </c>
      <c r="CP35" s="260">
        <v>99</v>
      </c>
      <c r="CQ35" s="261">
        <v>4856239.8600000003</v>
      </c>
      <c r="CR35" s="260">
        <v>12</v>
      </c>
      <c r="CS35" s="261">
        <v>21462.78</v>
      </c>
      <c r="CT35" s="258">
        <f t="shared" si="106"/>
        <v>5.5109561154186556E-3</v>
      </c>
      <c r="CU35" s="259"/>
      <c r="CV35" s="258"/>
      <c r="CW35" s="262">
        <f t="shared" si="189"/>
        <v>5.5236720197652875</v>
      </c>
      <c r="CY35" s="260">
        <v>187</v>
      </c>
      <c r="CZ35" s="261">
        <v>10587697.24</v>
      </c>
      <c r="DA35" s="260">
        <v>24</v>
      </c>
      <c r="DB35" s="261">
        <v>52857.53</v>
      </c>
      <c r="DC35" s="258">
        <f t="shared" si="107"/>
        <v>1.3572124775980793E-2</v>
      </c>
      <c r="DD35" s="259"/>
      <c r="DE35" s="258"/>
      <c r="DF35" s="262">
        <f t="shared" si="191"/>
        <v>2.4627531941342173</v>
      </c>
      <c r="DH35" s="260">
        <v>188</v>
      </c>
      <c r="DI35" s="261">
        <v>10859633.860000001</v>
      </c>
      <c r="DJ35" s="260">
        <v>30</v>
      </c>
      <c r="DK35" s="261">
        <v>29187.630000000005</v>
      </c>
      <c r="DL35" s="258">
        <f t="shared" si="108"/>
        <v>7.4944507674717369E-3</v>
      </c>
      <c r="DM35" s="259"/>
      <c r="DN35" s="258"/>
      <c r="DO35" s="262">
        <f t="shared" si="193"/>
        <v>0.55219436095481578</v>
      </c>
      <c r="DQ35" s="260">
        <f t="shared" si="41"/>
        <v>282.5</v>
      </c>
      <c r="DR35" s="260">
        <f t="shared" si="42"/>
        <v>18974064.884166669</v>
      </c>
      <c r="DS35" s="260">
        <f t="shared" si="43"/>
        <v>58.75</v>
      </c>
      <c r="DT35" s="260">
        <f t="shared" si="44"/>
        <v>879646.3</v>
      </c>
      <c r="DU35" s="258">
        <f t="shared" si="45"/>
        <v>2.0847149180031204E-2</v>
      </c>
      <c r="DV35" s="259"/>
      <c r="DW35" s="258">
        <f t="shared" si="194"/>
        <v>0.20796460176991149</v>
      </c>
      <c r="DX35" s="262">
        <f t="shared" si="46"/>
        <v>4.6360455989271993E-2</v>
      </c>
      <c r="DZ35" s="260">
        <v>0</v>
      </c>
      <c r="EA35" s="261">
        <v>0</v>
      </c>
      <c r="EB35" s="260">
        <v>9</v>
      </c>
      <c r="EC35" s="261">
        <v>5390.04</v>
      </c>
      <c r="ED35" s="258">
        <f t="shared" si="72"/>
        <v>1.8240096657852634E-3</v>
      </c>
      <c r="EE35" s="259"/>
      <c r="EF35" s="258"/>
      <c r="EG35" s="262"/>
      <c r="EH35" s="259"/>
      <c r="EI35" s="260">
        <v>7</v>
      </c>
      <c r="EJ35" s="261">
        <v>106134.95999999999</v>
      </c>
      <c r="EK35" s="260">
        <v>11</v>
      </c>
      <c r="EL35" s="261">
        <v>8166.7799999999988</v>
      </c>
      <c r="EM35" s="258">
        <f t="shared" si="109"/>
        <v>2.0969681553032163E-3</v>
      </c>
      <c r="EN35" s="259"/>
      <c r="EO35" s="258">
        <f t="shared" si="75"/>
        <v>1.5714285714285714</v>
      </c>
      <c r="EP35" s="262">
        <f t="shared" si="76"/>
        <v>7.6947124679747361E-2</v>
      </c>
      <c r="EQ35" s="259"/>
      <c r="ER35" s="260"/>
      <c r="ES35" s="261"/>
      <c r="ET35" s="260"/>
      <c r="EU35" s="261"/>
      <c r="EV35" s="258">
        <f t="shared" si="110"/>
        <v>0</v>
      </c>
      <c r="EW35" s="259"/>
      <c r="EX35" s="258" t="e">
        <f t="shared" si="195"/>
        <v>#DIV/0!</v>
      </c>
      <c r="EY35" s="262">
        <f t="shared" si="196"/>
        <v>0</v>
      </c>
      <c r="FA35" s="260"/>
      <c r="FB35" s="261"/>
      <c r="FC35" s="260"/>
      <c r="FD35" s="261"/>
      <c r="FE35" s="258">
        <f t="shared" si="111"/>
        <v>0</v>
      </c>
      <c r="FF35" s="259"/>
      <c r="FG35" s="258" t="e">
        <f t="shared" si="197"/>
        <v>#DIV/0!</v>
      </c>
      <c r="FH35" s="262" t="e">
        <f t="shared" si="198"/>
        <v>#DIV/0!</v>
      </c>
      <c r="FJ35" s="260"/>
      <c r="FK35" s="261"/>
      <c r="FL35" s="260"/>
      <c r="FM35" s="261"/>
      <c r="FN35" s="258">
        <f t="shared" si="112"/>
        <v>0</v>
      </c>
      <c r="FO35" s="259"/>
      <c r="FP35" s="258" t="e">
        <f t="shared" si="199"/>
        <v>#DIV/0!</v>
      </c>
      <c r="FQ35" s="262" t="e">
        <f t="shared" si="200"/>
        <v>#DIV/0!</v>
      </c>
      <c r="FS35" s="260"/>
      <c r="FT35" s="261"/>
      <c r="FU35" s="260"/>
      <c r="FV35" s="261"/>
      <c r="FW35" s="258">
        <f t="shared" si="113"/>
        <v>0</v>
      </c>
      <c r="FX35" s="259"/>
      <c r="FY35" s="258" t="e">
        <f t="shared" si="201"/>
        <v>#DIV/0!</v>
      </c>
      <c r="FZ35" s="262" t="e">
        <f t="shared" si="202"/>
        <v>#DIV/0!</v>
      </c>
      <c r="GB35" s="260"/>
      <c r="GC35" s="261"/>
      <c r="GD35" s="260"/>
      <c r="GE35" s="261"/>
      <c r="GF35" s="258">
        <f t="shared" si="114"/>
        <v>0</v>
      </c>
      <c r="GG35" s="259"/>
      <c r="GH35" s="258" t="e">
        <f t="shared" si="203"/>
        <v>#DIV/0!</v>
      </c>
      <c r="GI35" s="262" t="e">
        <f t="shared" si="204"/>
        <v>#DIV/0!</v>
      </c>
      <c r="GK35" s="260"/>
      <c r="GL35" s="261"/>
      <c r="GM35" s="260"/>
      <c r="GN35" s="261"/>
      <c r="GO35" s="258">
        <f t="shared" si="115"/>
        <v>0</v>
      </c>
      <c r="GP35" s="259"/>
      <c r="GQ35" s="258"/>
      <c r="GR35" s="262" t="e">
        <f t="shared" si="206"/>
        <v>#DIV/0!</v>
      </c>
      <c r="GT35" s="260"/>
      <c r="GU35" s="261"/>
      <c r="GV35" s="260"/>
      <c r="GW35" s="261"/>
      <c r="GX35" s="258">
        <f t="shared" si="116"/>
        <v>0</v>
      </c>
      <c r="GY35" s="259"/>
      <c r="GZ35" s="258"/>
      <c r="HA35" s="262">
        <v>0</v>
      </c>
      <c r="HC35" s="260"/>
      <c r="HD35" s="261"/>
      <c r="HE35" s="260"/>
      <c r="HF35" s="261"/>
      <c r="HG35" s="258">
        <f t="shared" si="117"/>
        <v>0</v>
      </c>
      <c r="HH35" s="259"/>
      <c r="HI35" s="258"/>
      <c r="HJ35" s="262" t="e">
        <f t="shared" si="210"/>
        <v>#DIV/0!</v>
      </c>
      <c r="HL35" s="260"/>
      <c r="HM35" s="261"/>
      <c r="HN35" s="260"/>
      <c r="HO35" s="261"/>
      <c r="HP35" s="258">
        <f t="shared" si="118"/>
        <v>0</v>
      </c>
      <c r="HQ35" s="259"/>
      <c r="HR35" s="258"/>
      <c r="HS35" s="262" t="e">
        <f t="shared" si="212"/>
        <v>#DIV/0!</v>
      </c>
      <c r="HU35" s="260"/>
      <c r="HV35" s="261"/>
      <c r="HW35" s="260"/>
      <c r="HX35" s="261"/>
      <c r="HY35" s="258">
        <f t="shared" si="119"/>
        <v>0</v>
      </c>
      <c r="HZ35" s="259"/>
      <c r="IA35" s="258"/>
      <c r="IB35" s="262" t="e">
        <f t="shared" si="214"/>
        <v>#DIV/0!</v>
      </c>
      <c r="ID35" s="260">
        <f t="shared" si="26"/>
        <v>7</v>
      </c>
      <c r="IE35" s="260">
        <f t="shared" si="27"/>
        <v>106134.95999999999</v>
      </c>
      <c r="IF35" s="260">
        <f t="shared" si="28"/>
        <v>20</v>
      </c>
      <c r="IG35" s="260">
        <f t="shared" si="29"/>
        <v>13556.82</v>
      </c>
      <c r="IH35" s="258">
        <f t="shared" si="120"/>
        <v>3.4809582022752852E-3</v>
      </c>
      <c r="II35" s="259"/>
      <c r="IJ35" s="258"/>
      <c r="IK35" s="262"/>
    </row>
    <row r="36" spans="2:245" x14ac:dyDescent="0.25">
      <c r="B36" s="93">
        <v>30</v>
      </c>
      <c r="C36" s="93" t="s">
        <v>28</v>
      </c>
      <c r="D36" s="254">
        <v>7638</v>
      </c>
      <c r="E36" s="255">
        <v>395941691.96000004</v>
      </c>
      <c r="F36" s="254">
        <v>1926</v>
      </c>
      <c r="G36" s="255">
        <v>2025201.8599999999</v>
      </c>
      <c r="H36" s="256">
        <f t="shared" si="0"/>
        <v>4.6066628083468703E-2</v>
      </c>
      <c r="I36" s="257"/>
      <c r="J36" s="256">
        <f t="shared" si="1"/>
        <v>0.25216025137470544</v>
      </c>
      <c r="K36" s="258">
        <f t="shared" si="1"/>
        <v>5.1148992417918843E-3</v>
      </c>
      <c r="L36" s="259"/>
      <c r="M36" s="260">
        <v>953</v>
      </c>
      <c r="N36" s="261">
        <v>46916975.160000026</v>
      </c>
      <c r="O36" s="260">
        <v>222</v>
      </c>
      <c r="P36" s="261">
        <v>218180.48999999996</v>
      </c>
      <c r="Q36" s="258">
        <f t="shared" si="2"/>
        <v>5.602177842900774E-2</v>
      </c>
      <c r="R36" s="259"/>
      <c r="S36" s="258">
        <f t="shared" si="31"/>
        <v>0.23294858342077648</v>
      </c>
      <c r="T36" s="262">
        <f t="shared" si="3"/>
        <v>0.10773271262944623</v>
      </c>
      <c r="U36" s="259"/>
      <c r="V36" s="260">
        <v>875</v>
      </c>
      <c r="W36" s="261">
        <v>39029369.180000007</v>
      </c>
      <c r="X36" s="260">
        <v>267</v>
      </c>
      <c r="Y36" s="261">
        <v>241132.70999999985</v>
      </c>
      <c r="Z36" s="258">
        <f t="shared" si="98"/>
        <v>6.1915175145156987E-2</v>
      </c>
      <c r="AA36" s="259"/>
      <c r="AB36" s="258">
        <f t="shared" si="173"/>
        <v>0.30514285714285716</v>
      </c>
      <c r="AC36" s="262">
        <f t="shared" si="33"/>
        <v>1.1051983153947444</v>
      </c>
      <c r="AD36" s="259"/>
      <c r="AE36" s="260">
        <v>833</v>
      </c>
      <c r="AF36" s="261">
        <v>42439003.150000006</v>
      </c>
      <c r="AG36" s="260">
        <v>204</v>
      </c>
      <c r="AH36" s="261">
        <v>194856.69999999998</v>
      </c>
      <c r="AI36" s="258">
        <f t="shared" si="99"/>
        <v>5.003297440943337E-2</v>
      </c>
      <c r="AJ36" s="259"/>
      <c r="AK36" s="258">
        <f t="shared" si="174"/>
        <v>0.24489795918367346</v>
      </c>
      <c r="AL36" s="262">
        <f t="shared" si="175"/>
        <v>0.80808903943392874</v>
      </c>
      <c r="AN36" s="260">
        <v>1013</v>
      </c>
      <c r="AO36" s="261">
        <v>48754292.590000004</v>
      </c>
      <c r="AP36" s="260">
        <v>183</v>
      </c>
      <c r="AQ36" s="261">
        <v>162081.40999999997</v>
      </c>
      <c r="AR36" s="258">
        <f t="shared" si="100"/>
        <v>4.1617327188517905E-2</v>
      </c>
      <c r="AS36" s="259"/>
      <c r="AT36" s="258">
        <f t="shared" si="176"/>
        <v>0.18065153010858837</v>
      </c>
      <c r="AU36" s="262">
        <f t="shared" si="177"/>
        <v>0.83179798282532746</v>
      </c>
      <c r="AW36" s="260">
        <v>811</v>
      </c>
      <c r="AX36" s="261">
        <v>38556654.259999998</v>
      </c>
      <c r="AY36" s="260">
        <v>146</v>
      </c>
      <c r="AZ36" s="261">
        <v>167673.60999999999</v>
      </c>
      <c r="BA36" s="258">
        <f t="shared" si="101"/>
        <v>4.3053225463981021E-2</v>
      </c>
      <c r="BB36" s="259"/>
      <c r="BC36" s="258">
        <f t="shared" si="178"/>
        <v>0.18002466091245375</v>
      </c>
      <c r="BD36" s="262">
        <f t="shared" si="179"/>
        <v>1.0345024145582149</v>
      </c>
      <c r="BF36" s="260">
        <v>405</v>
      </c>
      <c r="BG36" s="261">
        <v>16815096.229999986</v>
      </c>
      <c r="BH36" s="260">
        <v>86</v>
      </c>
      <c r="BI36" s="261">
        <v>74441</v>
      </c>
      <c r="BJ36" s="258">
        <f t="shared" si="102"/>
        <v>1.9114070227057266E-2</v>
      </c>
      <c r="BK36" s="259"/>
      <c r="BL36" s="258">
        <f t="shared" si="180"/>
        <v>0.21234567901234569</v>
      </c>
      <c r="BM36" s="262">
        <f t="shared" si="181"/>
        <v>0.44396372213850471</v>
      </c>
      <c r="BO36" s="260">
        <v>252</v>
      </c>
      <c r="BP36" s="261">
        <v>8729287.1000000015</v>
      </c>
      <c r="BQ36" s="260">
        <v>190</v>
      </c>
      <c r="BR36" s="261">
        <v>176543.44</v>
      </c>
      <c r="BS36" s="258">
        <f t="shared" si="103"/>
        <v>4.5330714395108489E-2</v>
      </c>
      <c r="BT36" s="259"/>
      <c r="BU36" s="258">
        <f t="shared" si="182"/>
        <v>0.75396825396825395</v>
      </c>
      <c r="BV36" s="262">
        <f t="shared" si="183"/>
        <v>2.3715887750030227</v>
      </c>
      <c r="BX36" s="260">
        <v>313</v>
      </c>
      <c r="BY36" s="261">
        <v>13769177.809999995</v>
      </c>
      <c r="BZ36" s="260">
        <v>110</v>
      </c>
      <c r="CA36" s="261">
        <v>134356.32</v>
      </c>
      <c r="CB36" s="258">
        <f t="shared" si="104"/>
        <v>3.4498409961297924E-2</v>
      </c>
      <c r="CC36" s="259"/>
      <c r="CD36" s="258">
        <f t="shared" si="184"/>
        <v>0.3514376996805112</v>
      </c>
      <c r="CE36" s="262">
        <f t="shared" si="185"/>
        <v>0.76103830309412801</v>
      </c>
      <c r="CG36" s="260">
        <v>423</v>
      </c>
      <c r="CH36" s="261">
        <v>20466378.759999994</v>
      </c>
      <c r="CI36" s="260">
        <v>107</v>
      </c>
      <c r="CJ36" s="261">
        <v>147575.87</v>
      </c>
      <c r="CK36" s="258">
        <f t="shared" si="105"/>
        <v>3.7892768004178796E-2</v>
      </c>
      <c r="CL36" s="259"/>
      <c r="CM36" s="258">
        <f t="shared" ref="CM36:CM37" si="215">+CI36/CG36</f>
        <v>0.25295508274231676</v>
      </c>
      <c r="CN36" s="262">
        <f t="shared" si="187"/>
        <v>1.0983917243342181</v>
      </c>
      <c r="CP36" s="260">
        <v>445</v>
      </c>
      <c r="CQ36" s="261">
        <v>22947664.339999996</v>
      </c>
      <c r="CR36" s="260">
        <v>103</v>
      </c>
      <c r="CS36" s="261">
        <v>120256.66</v>
      </c>
      <c r="CT36" s="258">
        <f t="shared" si="106"/>
        <v>3.0878067792095062E-2</v>
      </c>
      <c r="CU36" s="259"/>
      <c r="CV36" s="258">
        <f t="shared" ref="CV36:CV37" si="216">+CR36/CP36</f>
        <v>0.23146067415730337</v>
      </c>
      <c r="CW36" s="262">
        <f t="shared" si="189"/>
        <v>0.81488023753476779</v>
      </c>
      <c r="CY36" s="260">
        <v>307</v>
      </c>
      <c r="CZ36" s="261">
        <v>15901957.369999994</v>
      </c>
      <c r="DA36" s="260">
        <v>133</v>
      </c>
      <c r="DB36" s="261">
        <v>99184.329999999958</v>
      </c>
      <c r="DC36" s="258">
        <f t="shared" si="107"/>
        <v>2.5467366760839081E-2</v>
      </c>
      <c r="DD36" s="259"/>
      <c r="DE36" s="258">
        <f t="shared" ref="DE36:DE37" si="217">+DA36/CY36</f>
        <v>0.43322475570032576</v>
      </c>
      <c r="DF36" s="262">
        <f t="shared" si="191"/>
        <v>0.82477203341586203</v>
      </c>
      <c r="DH36" s="260">
        <v>305</v>
      </c>
      <c r="DI36" s="261">
        <v>15633904.300000001</v>
      </c>
      <c r="DJ36" s="260">
        <v>137</v>
      </c>
      <c r="DK36" s="261">
        <v>151689.06999999989</v>
      </c>
      <c r="DL36" s="258">
        <f t="shared" si="108"/>
        <v>3.8948906337327595E-2</v>
      </c>
      <c r="DM36" s="259"/>
      <c r="DN36" s="258">
        <f t="shared" ref="DN36:DN37" si="218">+DJ36/DH36</f>
        <v>0.44918032786885248</v>
      </c>
      <c r="DO36" s="262">
        <f t="shared" si="193"/>
        <v>1.5293652737282184</v>
      </c>
      <c r="DQ36" s="260">
        <f t="shared" si="41"/>
        <v>577.91666666666663</v>
      </c>
      <c r="DR36" s="260">
        <f t="shared" si="42"/>
        <v>27496646.6875</v>
      </c>
      <c r="DS36" s="260">
        <f t="shared" si="43"/>
        <v>157.33333333333334</v>
      </c>
      <c r="DT36" s="260">
        <f t="shared" si="44"/>
        <v>1887971.6099999994</v>
      </c>
      <c r="DU36" s="258">
        <f t="shared" si="45"/>
        <v>4.4743922416695982E-2</v>
      </c>
      <c r="DV36" s="259"/>
      <c r="DW36" s="258">
        <f t="shared" ref="DW36:DW37" si="219">+DS36/DQ36</f>
        <v>0.27224224945926462</v>
      </c>
      <c r="DX36" s="262">
        <f t="shared" si="46"/>
        <v>6.8661885627612662E-2</v>
      </c>
      <c r="DZ36" s="260">
        <v>169</v>
      </c>
      <c r="EA36" s="261">
        <v>9220104.2099999972</v>
      </c>
      <c r="EB36" s="260">
        <v>109</v>
      </c>
      <c r="EC36" s="261">
        <v>111270.86000000002</v>
      </c>
      <c r="ED36" s="258">
        <f t="shared" si="72"/>
        <v>3.7654474579082692E-2</v>
      </c>
      <c r="EE36" s="259"/>
      <c r="EF36" s="258">
        <f t="shared" si="73"/>
        <v>0.6449704142011834</v>
      </c>
      <c r="EG36" s="262">
        <f t="shared" si="74"/>
        <v>1.2068286590439747E-2</v>
      </c>
      <c r="EH36" s="259"/>
      <c r="EI36" s="260">
        <v>208</v>
      </c>
      <c r="EJ36" s="261">
        <v>10986759.870000007</v>
      </c>
      <c r="EK36" s="260">
        <v>76</v>
      </c>
      <c r="EL36" s="261">
        <v>80006.12</v>
      </c>
      <c r="EM36" s="258">
        <f t="shared" si="109"/>
        <v>2.0543015223792947E-2</v>
      </c>
      <c r="EN36" s="259"/>
      <c r="EO36" s="258">
        <f t="shared" si="75"/>
        <v>0.36538461538461536</v>
      </c>
      <c r="EP36" s="262">
        <f t="shared" si="76"/>
        <v>7.2820486609943488E-3</v>
      </c>
      <c r="EQ36" s="259"/>
      <c r="ER36" s="260"/>
      <c r="ES36" s="261"/>
      <c r="ET36" s="260"/>
      <c r="EU36" s="261"/>
      <c r="EV36" s="258">
        <f t="shared" si="110"/>
        <v>0</v>
      </c>
      <c r="EW36" s="259"/>
      <c r="EX36" s="258" t="e">
        <f t="shared" si="195"/>
        <v>#DIV/0!</v>
      </c>
      <c r="EY36" s="262">
        <f t="shared" si="196"/>
        <v>0</v>
      </c>
      <c r="FA36" s="260"/>
      <c r="FB36" s="261"/>
      <c r="FC36" s="260"/>
      <c r="FD36" s="261"/>
      <c r="FE36" s="258">
        <f t="shared" si="111"/>
        <v>0</v>
      </c>
      <c r="FF36" s="259"/>
      <c r="FG36" s="258" t="e">
        <f t="shared" si="197"/>
        <v>#DIV/0!</v>
      </c>
      <c r="FH36" s="262" t="e">
        <f t="shared" si="198"/>
        <v>#DIV/0!</v>
      </c>
      <c r="FJ36" s="260"/>
      <c r="FK36" s="261"/>
      <c r="FL36" s="260"/>
      <c r="FM36" s="261"/>
      <c r="FN36" s="258">
        <f t="shared" si="112"/>
        <v>0</v>
      </c>
      <c r="FO36" s="259"/>
      <c r="FP36" s="258" t="e">
        <f t="shared" si="199"/>
        <v>#DIV/0!</v>
      </c>
      <c r="FQ36" s="262" t="e">
        <f t="shared" si="200"/>
        <v>#DIV/0!</v>
      </c>
      <c r="FS36" s="260"/>
      <c r="FT36" s="261"/>
      <c r="FU36" s="260"/>
      <c r="FV36" s="261"/>
      <c r="FW36" s="258">
        <f t="shared" si="113"/>
        <v>0</v>
      </c>
      <c r="FX36" s="259"/>
      <c r="FY36" s="258" t="e">
        <f t="shared" si="201"/>
        <v>#DIV/0!</v>
      </c>
      <c r="FZ36" s="262" t="e">
        <f t="shared" si="202"/>
        <v>#DIV/0!</v>
      </c>
      <c r="GB36" s="260"/>
      <c r="GC36" s="261"/>
      <c r="GD36" s="260"/>
      <c r="GE36" s="261"/>
      <c r="GF36" s="258">
        <f t="shared" si="114"/>
        <v>0</v>
      </c>
      <c r="GG36" s="259"/>
      <c r="GH36" s="258" t="e">
        <f t="shared" si="203"/>
        <v>#DIV/0!</v>
      </c>
      <c r="GI36" s="262" t="e">
        <f t="shared" si="204"/>
        <v>#DIV/0!</v>
      </c>
      <c r="GK36" s="260"/>
      <c r="GL36" s="261"/>
      <c r="GM36" s="260"/>
      <c r="GN36" s="261"/>
      <c r="GO36" s="258">
        <f t="shared" si="115"/>
        <v>0</v>
      </c>
      <c r="GP36" s="259"/>
      <c r="GQ36" s="258" t="e">
        <f t="shared" ref="GQ36:GQ37" si="220">+GM36/GK36</f>
        <v>#DIV/0!</v>
      </c>
      <c r="GR36" s="262" t="e">
        <f t="shared" si="206"/>
        <v>#DIV/0!</v>
      </c>
      <c r="GT36" s="260"/>
      <c r="GU36" s="261"/>
      <c r="GV36" s="260"/>
      <c r="GW36" s="261"/>
      <c r="GX36" s="258">
        <f t="shared" si="116"/>
        <v>0</v>
      </c>
      <c r="GY36" s="259"/>
      <c r="GZ36" s="258" t="e">
        <f t="shared" ref="GZ36:GZ37" si="221">+GV36/GT36</f>
        <v>#DIV/0!</v>
      </c>
      <c r="HA36" s="262" t="e">
        <f t="shared" ref="HA36" si="222">+GW36/GN36</f>
        <v>#DIV/0!</v>
      </c>
      <c r="HC36" s="260"/>
      <c r="HD36" s="261"/>
      <c r="HE36" s="260"/>
      <c r="HF36" s="261"/>
      <c r="HG36" s="258">
        <f t="shared" si="117"/>
        <v>0</v>
      </c>
      <c r="HH36" s="259"/>
      <c r="HI36" s="258" t="e">
        <f t="shared" ref="HI36:HI37" si="223">+HE36/HC36</f>
        <v>#DIV/0!</v>
      </c>
      <c r="HJ36" s="262" t="e">
        <f t="shared" si="210"/>
        <v>#DIV/0!</v>
      </c>
      <c r="HL36" s="260"/>
      <c r="HM36" s="261"/>
      <c r="HN36" s="260"/>
      <c r="HO36" s="261"/>
      <c r="HP36" s="258">
        <f t="shared" si="118"/>
        <v>0</v>
      </c>
      <c r="HQ36" s="259"/>
      <c r="HR36" s="258" t="e">
        <f t="shared" ref="HR36:HR37" si="224">+HN36/HL36</f>
        <v>#DIV/0!</v>
      </c>
      <c r="HS36" s="262" t="e">
        <f t="shared" si="212"/>
        <v>#DIV/0!</v>
      </c>
      <c r="HU36" s="260"/>
      <c r="HV36" s="261"/>
      <c r="HW36" s="260"/>
      <c r="HX36" s="261"/>
      <c r="HY36" s="258">
        <f t="shared" si="119"/>
        <v>0</v>
      </c>
      <c r="HZ36" s="259"/>
      <c r="IA36" s="258" t="e">
        <f t="shared" ref="IA36:IA37" si="225">+HW36/HU36</f>
        <v>#DIV/0!</v>
      </c>
      <c r="IB36" s="262" t="e">
        <f t="shared" si="214"/>
        <v>#DIV/0!</v>
      </c>
      <c r="ID36" s="260">
        <f t="shared" si="26"/>
        <v>377</v>
      </c>
      <c r="IE36" s="260">
        <f t="shared" si="27"/>
        <v>20206864.080000006</v>
      </c>
      <c r="IF36" s="260">
        <f t="shared" si="28"/>
        <v>185</v>
      </c>
      <c r="IG36" s="260">
        <f t="shared" si="29"/>
        <v>191276.98</v>
      </c>
      <c r="IH36" s="258">
        <f t="shared" si="120"/>
        <v>4.9113816694287132E-2</v>
      </c>
      <c r="II36" s="259"/>
      <c r="IJ36" s="258">
        <f t="shared" si="96"/>
        <v>0.49071618037135278</v>
      </c>
      <c r="IK36" s="262">
        <f t="shared" si="97"/>
        <v>9.4659408428108723E-3</v>
      </c>
    </row>
    <row r="37" spans="2:245" s="2" customFormat="1" x14ac:dyDescent="0.25">
      <c r="B37" s="156"/>
      <c r="C37" s="156"/>
      <c r="D37" s="265">
        <f>SUM(D7:D36)</f>
        <v>148221</v>
      </c>
      <c r="E37" s="266">
        <f>SUM(E7:E36)</f>
        <v>6452425006.1800013</v>
      </c>
      <c r="F37" s="265">
        <f>SUM(F7:F36)</f>
        <v>25091</v>
      </c>
      <c r="G37" s="266">
        <f>SUM(G7:G36)</f>
        <v>43962450.568999998</v>
      </c>
      <c r="H37" s="267">
        <f>SUM(H7:H36)</f>
        <v>1</v>
      </c>
      <c r="I37" s="268"/>
      <c r="J37" s="267">
        <f t="shared" ref="J37:K37" si="226">+F37/D37</f>
        <v>0.16928100606526741</v>
      </c>
      <c r="K37" s="269">
        <f t="shared" si="226"/>
        <v>6.8133222047359956E-3</v>
      </c>
      <c r="L37" s="270"/>
      <c r="M37" s="271">
        <f>SUM(M7:M36)</f>
        <v>12309</v>
      </c>
      <c r="N37" s="272">
        <f>SUM(N7:N36)</f>
        <v>490393498.16000003</v>
      </c>
      <c r="O37" s="271">
        <f>SUM(O7:O36)</f>
        <v>2208</v>
      </c>
      <c r="P37" s="272">
        <f>SUM(P7:P36)</f>
        <v>3894565.5799999991</v>
      </c>
      <c r="Q37" s="273">
        <f>SUM(Q7:Q36)</f>
        <v>1</v>
      </c>
      <c r="R37" s="270"/>
      <c r="S37" s="274">
        <f t="shared" si="31"/>
        <v>0.17938094077504266</v>
      </c>
      <c r="T37" s="275">
        <f t="shared" si="3"/>
        <v>8.8588455138263869E-2</v>
      </c>
      <c r="U37" s="270"/>
      <c r="V37" s="271">
        <f>SUM(V7:V36)</f>
        <v>10954</v>
      </c>
      <c r="W37" s="272">
        <f>SUM(W7:W36)</f>
        <v>381383129.43999994</v>
      </c>
      <c r="X37" s="271">
        <f>SUM(X7:X36)</f>
        <v>2518</v>
      </c>
      <c r="Y37" s="272">
        <f>SUM(Y7:Y36)</f>
        <v>3791496.4299999997</v>
      </c>
      <c r="Z37" s="273">
        <f>SUM(Z7:Z36)</f>
        <v>0.97353513559270977</v>
      </c>
      <c r="AA37" s="270"/>
      <c r="AB37" s="274">
        <f t="shared" si="173"/>
        <v>0.22987036698922769</v>
      </c>
      <c r="AC37" s="275">
        <f>+Y37/P37</f>
        <v>0.97353513559270977</v>
      </c>
      <c r="AD37" s="270"/>
      <c r="AE37" s="271">
        <f>SUM(AE7:AE36)</f>
        <v>11314</v>
      </c>
      <c r="AF37" s="272">
        <f>SUM(AF7:AF36)</f>
        <v>385231036.10000002</v>
      </c>
      <c r="AG37" s="271">
        <f>SUM(AG7:AG36)</f>
        <v>2607</v>
      </c>
      <c r="AH37" s="272">
        <f>SUM(AH7:AH36)</f>
        <v>4303767.49</v>
      </c>
      <c r="AI37" s="273">
        <f>SUM(AI7:AI36)</f>
        <v>1.1050699754810653</v>
      </c>
      <c r="AJ37" s="270"/>
      <c r="AK37" s="274">
        <f t="shared" si="174"/>
        <v>0.23042248541629839</v>
      </c>
      <c r="AL37" s="275">
        <f>+AH37/Y37</f>
        <v>1.1351105215203909</v>
      </c>
      <c r="AN37" s="271">
        <f>SUM(AN7:AN36)</f>
        <v>11316</v>
      </c>
      <c r="AO37" s="272">
        <f>SUM(AO7:AO36)</f>
        <v>464752141.32999992</v>
      </c>
      <c r="AP37" s="271">
        <f>SUM(AP7:AP36)</f>
        <v>1995</v>
      </c>
      <c r="AQ37" s="272">
        <f>SUM(AQ7:AQ36)</f>
        <v>4148914.8100000005</v>
      </c>
      <c r="AR37" s="273">
        <f>SUM(AR7:AR36)</f>
        <v>1.065308755180854</v>
      </c>
      <c r="AS37" s="270"/>
      <c r="AT37" s="274">
        <f t="shared" si="176"/>
        <v>0.17629904559915163</v>
      </c>
      <c r="AU37" s="275">
        <f>+AQ37/AH37</f>
        <v>0.96401927372707585</v>
      </c>
      <c r="AW37" s="271">
        <f>SUM(AW7:AW36)</f>
        <v>9564</v>
      </c>
      <c r="AX37" s="272">
        <f>SUM(AX7:AX36)</f>
        <v>406153824.11000001</v>
      </c>
      <c r="AY37" s="271">
        <f>SUM(AY7:AY36)</f>
        <v>1724</v>
      </c>
      <c r="AZ37" s="272">
        <f>SUM(AZ7:AZ36)</f>
        <v>3269330.93</v>
      </c>
      <c r="BA37" s="273">
        <f>SUM(BA7:BA36)</f>
        <v>0.83945971966403532</v>
      </c>
      <c r="BB37" s="270"/>
      <c r="BC37" s="274">
        <f t="shared" si="178"/>
        <v>0.18025930572982016</v>
      </c>
      <c r="BD37" s="275">
        <f>+AZ37/AQ37</f>
        <v>0.78799664001777847</v>
      </c>
      <c r="BF37" s="271">
        <f>SUM(BF7:BF36)</f>
        <v>7826</v>
      </c>
      <c r="BG37" s="272">
        <f>SUM(BG7:BG36)</f>
        <v>349058680.31999993</v>
      </c>
      <c r="BH37" s="271">
        <f>SUM(BH7:BH36)</f>
        <v>1447</v>
      </c>
      <c r="BI37" s="272">
        <f>SUM(BI7:BI36)</f>
        <v>2326274.6199999992</v>
      </c>
      <c r="BJ37" s="273">
        <f>SUM(BJ7:BJ36)</f>
        <v>0.59731299222338452</v>
      </c>
      <c r="BK37" s="270"/>
      <c r="BL37" s="274">
        <f t="shared" si="180"/>
        <v>0.18489649884998721</v>
      </c>
      <c r="BM37" s="275">
        <f>+BI37/AZ37</f>
        <v>0.71154455446943665</v>
      </c>
      <c r="BO37" s="271">
        <f>SUM(BO7:BO36)</f>
        <v>5469</v>
      </c>
      <c r="BP37" s="272">
        <f>SUM(BP7:BP36)</f>
        <v>278639363.06</v>
      </c>
      <c r="BQ37" s="271">
        <f>SUM(BQ7:BQ36)</f>
        <v>1637</v>
      </c>
      <c r="BR37" s="272">
        <f>SUM(BR7:BR36)</f>
        <v>3997516.8999999994</v>
      </c>
      <c r="BS37" s="273">
        <f>SUM(BS7:BS36)</f>
        <v>1.0264346094282488</v>
      </c>
      <c r="BT37" s="270"/>
      <c r="BU37" s="274">
        <f t="shared" si="182"/>
        <v>0.2993234594989943</v>
      </c>
      <c r="BV37" s="275">
        <f>+BR37/BI37</f>
        <v>1.7184200290161791</v>
      </c>
      <c r="BX37" s="271">
        <f>SUM(BX7:BX36)</f>
        <v>5015</v>
      </c>
      <c r="BY37" s="272">
        <f>SUM(BY7:BY36)</f>
        <v>252755527.23000002</v>
      </c>
      <c r="BZ37" s="271">
        <f>SUM(BZ7:BZ36)</f>
        <v>1356</v>
      </c>
      <c r="CA37" s="272">
        <f>SUM(CA7:CA36)</f>
        <v>3307164.9499999997</v>
      </c>
      <c r="CB37" s="273">
        <f>SUM(CB7:CB36)</f>
        <v>0.84917428711009157</v>
      </c>
      <c r="CC37" s="270"/>
      <c r="CD37" s="274">
        <f t="shared" si="184"/>
        <v>0.27038883349950149</v>
      </c>
      <c r="CE37" s="275">
        <f>+CA37/BR37</f>
        <v>0.82730480764196401</v>
      </c>
      <c r="CG37" s="271">
        <f>SUM(CG7:CG36)</f>
        <v>5824</v>
      </c>
      <c r="CH37" s="272">
        <f>SUM(CH7:CH36)</f>
        <v>358025476.03999996</v>
      </c>
      <c r="CI37" s="271">
        <f>SUM(CI7:CI36)</f>
        <v>1683</v>
      </c>
      <c r="CJ37" s="272">
        <f>SUM(CJ7:CJ36)</f>
        <v>3650808.02</v>
      </c>
      <c r="CK37" s="273">
        <f>SUM(CK7:CK36)</f>
        <v>0.93741084724525325</v>
      </c>
      <c r="CL37" s="270"/>
      <c r="CM37" s="274">
        <f t="shared" si="215"/>
        <v>0.28897664835164832</v>
      </c>
      <c r="CN37" s="275">
        <f>+CJ37/CA37</f>
        <v>1.1039086574741306</v>
      </c>
      <c r="CP37" s="271">
        <f>SUM(CP7:CP36)</f>
        <v>6042</v>
      </c>
      <c r="CQ37" s="272">
        <f>SUM(CQ7:CQ36)</f>
        <v>367782988.04999995</v>
      </c>
      <c r="CR37" s="271">
        <f>SUM(CR7:CR36)</f>
        <v>1443</v>
      </c>
      <c r="CS37" s="272">
        <f>SUM(CS7:CS36)</f>
        <v>2843319.2600000002</v>
      </c>
      <c r="CT37" s="273">
        <f>SUM(CT7:CT36)</f>
        <v>0.73007353492812421</v>
      </c>
      <c r="CU37" s="270"/>
      <c r="CV37" s="274">
        <f t="shared" si="216"/>
        <v>0.23882820258192652</v>
      </c>
      <c r="CW37" s="275">
        <f>+CS37/CJ37</f>
        <v>0.77881916672243978</v>
      </c>
      <c r="CY37" s="271">
        <f>SUM(CY7:CY36)</f>
        <v>5554</v>
      </c>
      <c r="CZ37" s="272">
        <f>SUM(CZ7:CZ36)</f>
        <v>313449095.10999995</v>
      </c>
      <c r="DA37" s="271">
        <f>SUM(DA7:DA36)</f>
        <v>1645</v>
      </c>
      <c r="DB37" s="272">
        <f>SUM(DB7:DB36)</f>
        <v>3301619.06</v>
      </c>
      <c r="DC37" s="273">
        <f>SUM(DC7:DC36)</f>
        <v>0.84775027976291017</v>
      </c>
      <c r="DD37" s="270"/>
      <c r="DE37" s="274">
        <f t="shared" si="217"/>
        <v>0.2961829312207418</v>
      </c>
      <c r="DF37" s="275">
        <f>+DB37/CS37</f>
        <v>1.1611847837305473</v>
      </c>
      <c r="DH37" s="271">
        <f>SUM(DH7:DH36)</f>
        <v>4968</v>
      </c>
      <c r="DI37" s="272">
        <f>SUM(DI7:DI36)</f>
        <v>283420432.15999997</v>
      </c>
      <c r="DJ37" s="271">
        <f>SUM(DJ7:DJ36)</f>
        <v>1432</v>
      </c>
      <c r="DK37" s="272">
        <f>SUM(DK7:DK36)</f>
        <v>3360262.26</v>
      </c>
      <c r="DL37" s="273">
        <f>SUM(DL7:DL36)</f>
        <v>0.86280797972851175</v>
      </c>
      <c r="DM37" s="270"/>
      <c r="DN37" s="274">
        <f t="shared" si="218"/>
        <v>0.28824476650563607</v>
      </c>
      <c r="DO37" s="275">
        <f>+DK37/DB37</f>
        <v>1.0177619522223136</v>
      </c>
      <c r="DQ37" s="271">
        <f>SUM(DQ7:DQ36)</f>
        <v>8032.568181818182</v>
      </c>
      <c r="DR37" s="272">
        <f>SUM(DR7:DR36)</f>
        <v>361344448.59174246</v>
      </c>
      <c r="DS37" s="271">
        <f>SUM(DS7:DS36)</f>
        <v>1809.7878787878785</v>
      </c>
      <c r="DT37" s="272">
        <f>SUM(DT7:DT36)</f>
        <v>42195040.309999995</v>
      </c>
      <c r="DU37" s="273">
        <f t="shared" si="45"/>
        <v>1</v>
      </c>
      <c r="DV37" s="270"/>
      <c r="DW37" s="274">
        <f t="shared" si="219"/>
        <v>0.2253062579517664</v>
      </c>
      <c r="DX37" s="275">
        <f>+DT37/DR37</f>
        <v>0.11677234969139705</v>
      </c>
      <c r="DZ37" s="271">
        <f>SUM(DZ7:DZ36)</f>
        <v>5559</v>
      </c>
      <c r="EA37" s="272">
        <f>SUM(EA7:EA36)</f>
        <v>314090331.72000003</v>
      </c>
      <c r="EB37" s="271">
        <f>SUM(EB7:EB36)</f>
        <v>1644</v>
      </c>
      <c r="EC37" s="272">
        <f>SUM(EC7:EC36)</f>
        <v>2955050.1300000004</v>
      </c>
      <c r="ED37" s="273">
        <f t="shared" si="72"/>
        <v>1</v>
      </c>
      <c r="EE37" s="270"/>
      <c r="EF37" s="274">
        <f t="shared" si="73"/>
        <v>0.29573664328116567</v>
      </c>
      <c r="EG37" s="275">
        <f t="shared" si="74"/>
        <v>9.4082810948613298E-3</v>
      </c>
      <c r="EH37" s="270"/>
      <c r="EI37" s="271">
        <f>SUM(EI7:EI36)</f>
        <v>5655</v>
      </c>
      <c r="EJ37" s="272">
        <f>SUM(EJ7:EJ36)</f>
        <v>325158690.73000008</v>
      </c>
      <c r="EK37" s="271">
        <f>SUM(EK7:EK36)</f>
        <v>1334</v>
      </c>
      <c r="EL37" s="272">
        <f>SUM(EL7:EL36)</f>
        <v>2034234.7200000002</v>
      </c>
      <c r="EM37" s="273">
        <f>SUM(EM7:EM36)</f>
        <v>0.52232647729608928</v>
      </c>
      <c r="EN37" s="270"/>
      <c r="EO37" s="274">
        <f t="shared" ref="EO37" si="227">+EK37/EI37</f>
        <v>0.23589743589743589</v>
      </c>
      <c r="EP37" s="275">
        <f>+EL37/EJ37</f>
        <v>6.2561290163674404E-3</v>
      </c>
      <c r="EQ37" s="270"/>
      <c r="ER37" s="271">
        <f>SUM(ER7:ER36)</f>
        <v>0</v>
      </c>
      <c r="ES37" s="272">
        <f>SUM(ES7:ES36)</f>
        <v>0</v>
      </c>
      <c r="ET37" s="271">
        <f>SUM(ET7:ET36)</f>
        <v>0</v>
      </c>
      <c r="EU37" s="272">
        <f>SUM(EU7:EU36)</f>
        <v>0</v>
      </c>
      <c r="EV37" s="273">
        <f>SUM(EV7:EV36)</f>
        <v>0</v>
      </c>
      <c r="EW37" s="270"/>
      <c r="EX37" s="274" t="e">
        <f t="shared" si="195"/>
        <v>#DIV/0!</v>
      </c>
      <c r="EY37" s="275">
        <f>+EU37/EL37</f>
        <v>0</v>
      </c>
      <c r="FA37" s="271">
        <f>SUM(FA7:FA36)</f>
        <v>0</v>
      </c>
      <c r="FB37" s="272">
        <f>SUM(FB7:FB36)</f>
        <v>0</v>
      </c>
      <c r="FC37" s="271">
        <f>SUM(FC7:FC36)</f>
        <v>0</v>
      </c>
      <c r="FD37" s="272">
        <f>SUM(FD7:FD36)</f>
        <v>0</v>
      </c>
      <c r="FE37" s="273">
        <f>SUM(FE7:FE36)</f>
        <v>0</v>
      </c>
      <c r="FF37" s="270"/>
      <c r="FG37" s="274" t="e">
        <f t="shared" si="197"/>
        <v>#DIV/0!</v>
      </c>
      <c r="FH37" s="275" t="e">
        <f>+FD37/EU37</f>
        <v>#DIV/0!</v>
      </c>
      <c r="FJ37" s="271">
        <f>SUM(FJ7:FJ36)</f>
        <v>0</v>
      </c>
      <c r="FK37" s="272">
        <f>SUM(FK7:FK36)</f>
        <v>0</v>
      </c>
      <c r="FL37" s="271">
        <f>SUM(FL7:FL36)</f>
        <v>0</v>
      </c>
      <c r="FM37" s="272">
        <f>SUM(FM7:FM36)</f>
        <v>0</v>
      </c>
      <c r="FN37" s="273">
        <f>SUM(FN7:FN36)</f>
        <v>0</v>
      </c>
      <c r="FO37" s="270"/>
      <c r="FP37" s="274" t="e">
        <f t="shared" si="199"/>
        <v>#DIV/0!</v>
      </c>
      <c r="FQ37" s="275" t="e">
        <f>+FM37/FD37</f>
        <v>#DIV/0!</v>
      </c>
      <c r="FS37" s="271">
        <f>SUM(FS7:FS36)</f>
        <v>0</v>
      </c>
      <c r="FT37" s="272">
        <f>SUM(FT7:FT36)</f>
        <v>0</v>
      </c>
      <c r="FU37" s="271">
        <f>SUM(FU7:FU36)</f>
        <v>0</v>
      </c>
      <c r="FV37" s="272">
        <f>SUM(FV7:FV36)</f>
        <v>0</v>
      </c>
      <c r="FW37" s="273">
        <f>SUM(FW7:FW36)</f>
        <v>0</v>
      </c>
      <c r="FX37" s="270"/>
      <c r="FY37" s="274" t="e">
        <f t="shared" si="201"/>
        <v>#DIV/0!</v>
      </c>
      <c r="FZ37" s="275" t="e">
        <f>+FV37/FM37</f>
        <v>#DIV/0!</v>
      </c>
      <c r="GB37" s="271">
        <f>SUM(GB7:GB36)</f>
        <v>0</v>
      </c>
      <c r="GC37" s="272">
        <f>SUM(GC7:GC36)</f>
        <v>0</v>
      </c>
      <c r="GD37" s="271">
        <f>SUM(GD7:GD36)</f>
        <v>0</v>
      </c>
      <c r="GE37" s="272">
        <f>SUM(GE7:GE36)</f>
        <v>0</v>
      </c>
      <c r="GF37" s="273">
        <f>SUM(GF7:GF36)</f>
        <v>0</v>
      </c>
      <c r="GG37" s="270"/>
      <c r="GH37" s="274" t="e">
        <f t="shared" si="203"/>
        <v>#DIV/0!</v>
      </c>
      <c r="GI37" s="275" t="e">
        <f>+GE37/FV37</f>
        <v>#DIV/0!</v>
      </c>
      <c r="GK37" s="271">
        <f>SUM(GK7:GK36)</f>
        <v>0</v>
      </c>
      <c r="GL37" s="272">
        <f>SUM(GL7:GL36)</f>
        <v>0</v>
      </c>
      <c r="GM37" s="271">
        <f>SUM(GM7:GM36)</f>
        <v>0</v>
      </c>
      <c r="GN37" s="272">
        <f>SUM(GN7:GN36)</f>
        <v>0</v>
      </c>
      <c r="GO37" s="273">
        <f>SUM(GO7:GO36)</f>
        <v>0</v>
      </c>
      <c r="GP37" s="270"/>
      <c r="GQ37" s="274" t="e">
        <f t="shared" si="220"/>
        <v>#DIV/0!</v>
      </c>
      <c r="GR37" s="275" t="e">
        <f>+GN37/GE37</f>
        <v>#DIV/0!</v>
      </c>
      <c r="GT37" s="271">
        <f>SUM(GT7:GT36)</f>
        <v>0</v>
      </c>
      <c r="GU37" s="272">
        <f>SUM(GU7:GU36)</f>
        <v>0</v>
      </c>
      <c r="GV37" s="271">
        <f>SUM(GV7:GV36)</f>
        <v>0</v>
      </c>
      <c r="GW37" s="272">
        <f>SUM(GW7:GW36)</f>
        <v>0</v>
      </c>
      <c r="GX37" s="273">
        <f>SUM(GX7:GX36)</f>
        <v>0</v>
      </c>
      <c r="GY37" s="270"/>
      <c r="GZ37" s="274" t="e">
        <f t="shared" si="221"/>
        <v>#DIV/0!</v>
      </c>
      <c r="HA37" s="275" t="e">
        <f>+GW37/GN37</f>
        <v>#DIV/0!</v>
      </c>
      <c r="HC37" s="271">
        <f>SUM(HC7:HC36)</f>
        <v>0</v>
      </c>
      <c r="HD37" s="272">
        <f>SUM(HD7:HD36)</f>
        <v>0</v>
      </c>
      <c r="HE37" s="271">
        <f>SUM(HE7:HE36)</f>
        <v>0</v>
      </c>
      <c r="HF37" s="272">
        <f>SUM(HF7:HF36)</f>
        <v>0</v>
      </c>
      <c r="HG37" s="273">
        <f>SUM(HG7:HG36)</f>
        <v>0</v>
      </c>
      <c r="HH37" s="270"/>
      <c r="HI37" s="274" t="e">
        <f t="shared" si="223"/>
        <v>#DIV/0!</v>
      </c>
      <c r="HJ37" s="275" t="e">
        <f>+HF37/GW37</f>
        <v>#DIV/0!</v>
      </c>
      <c r="HL37" s="271">
        <f>SUM(HL7:HL36)</f>
        <v>0</v>
      </c>
      <c r="HM37" s="272">
        <f>SUM(HM7:HM36)</f>
        <v>0</v>
      </c>
      <c r="HN37" s="271">
        <f>SUM(HN7:HN36)</f>
        <v>0</v>
      </c>
      <c r="HO37" s="272">
        <f>SUM(HO7:HO36)</f>
        <v>0</v>
      </c>
      <c r="HP37" s="273">
        <f>SUM(HP7:HP36)</f>
        <v>0</v>
      </c>
      <c r="HQ37" s="270"/>
      <c r="HR37" s="274" t="e">
        <f t="shared" si="224"/>
        <v>#DIV/0!</v>
      </c>
      <c r="HS37" s="275" t="e">
        <f>+HO37/HF37</f>
        <v>#DIV/0!</v>
      </c>
      <c r="HU37" s="271">
        <f>SUM(HU7:HU36)</f>
        <v>0</v>
      </c>
      <c r="HV37" s="272">
        <f>SUM(HV7:HV36)</f>
        <v>0</v>
      </c>
      <c r="HW37" s="271">
        <f>SUM(HW7:HW36)</f>
        <v>0</v>
      </c>
      <c r="HX37" s="272">
        <f>SUM(HX7:HX36)</f>
        <v>0</v>
      </c>
      <c r="HY37" s="273">
        <f>SUM(HY7:HY36)</f>
        <v>0</v>
      </c>
      <c r="HZ37" s="270"/>
      <c r="IA37" s="274" t="e">
        <f t="shared" si="225"/>
        <v>#DIV/0!</v>
      </c>
      <c r="IB37" s="275" t="e">
        <f>+HX37/HO37</f>
        <v>#DIV/0!</v>
      </c>
      <c r="ID37" s="271">
        <f>SUM(ID7:ID36)</f>
        <v>11214</v>
      </c>
      <c r="IE37" s="272">
        <f>SUM(IE7:IE36)</f>
        <v>639249022.45000017</v>
      </c>
      <c r="IF37" s="271">
        <f>SUM(IF7:IF36)</f>
        <v>2978</v>
      </c>
      <c r="IG37" s="272">
        <f>SUM(IG7:IG36)</f>
        <v>4989284.8500000015</v>
      </c>
      <c r="IH37" s="273">
        <f>SUM(IH7:IH36)</f>
        <v>1.2810889295642574</v>
      </c>
      <c r="II37" s="270"/>
      <c r="IJ37" s="274">
        <f t="shared" ref="IJ37" si="228">+IF37/ID37</f>
        <v>0.26556090601034421</v>
      </c>
      <c r="IK37" s="275">
        <f>+IG37/IE37</f>
        <v>7.8049158853273739E-3</v>
      </c>
    </row>
    <row r="38" spans="2:245" x14ac:dyDescent="0.25">
      <c r="B38" s="11"/>
      <c r="C38" s="11"/>
      <c r="D38" s="4"/>
      <c r="E38" s="4"/>
      <c r="F38" s="4"/>
      <c r="G38" s="4"/>
      <c r="H38" s="96"/>
      <c r="I38" s="97"/>
    </row>
    <row r="40" spans="2:245" x14ac:dyDescent="0.25">
      <c r="BF40" s="320"/>
      <c r="BO40" s="320"/>
      <c r="BX40" s="320"/>
      <c r="CJ40" s="390"/>
      <c r="DQ40" s="320"/>
      <c r="DR40" s="320"/>
      <c r="DS40" s="320"/>
      <c r="DT40" s="320"/>
      <c r="FS40" s="320"/>
      <c r="GB40" s="320"/>
      <c r="GK40" s="320"/>
      <c r="GW40" s="390"/>
      <c r="ID40" s="320"/>
      <c r="IE40" s="320"/>
      <c r="IF40" s="320"/>
      <c r="IG40" s="320"/>
    </row>
    <row r="41" spans="2:245" x14ac:dyDescent="0.25">
      <c r="O41" s="320">
        <f>O37-O39</f>
        <v>2208</v>
      </c>
      <c r="P41" s="320">
        <f>P37-P39</f>
        <v>3894565.5799999991</v>
      </c>
      <c r="X41" s="320">
        <f>X37-X39</f>
        <v>2518</v>
      </c>
      <c r="Y41" s="320">
        <f>Y37-Y39</f>
        <v>3791496.4299999997</v>
      </c>
      <c r="AG41" s="320">
        <f>AG37-AG39</f>
        <v>2607</v>
      </c>
      <c r="AH41" s="320">
        <f>AH37-AH39</f>
        <v>4303767.49</v>
      </c>
      <c r="AP41" s="320">
        <f>AP37-AP39</f>
        <v>1995</v>
      </c>
      <c r="AQ41" s="320">
        <f>AQ37-AQ39</f>
        <v>4148914.8100000005</v>
      </c>
      <c r="AY41" s="320">
        <f>AY37-AY39</f>
        <v>1724</v>
      </c>
      <c r="AZ41" s="320">
        <f>AZ37-AZ39</f>
        <v>3269330.93</v>
      </c>
      <c r="BF41" s="320"/>
      <c r="BG41" s="320"/>
      <c r="BH41" s="320">
        <f>BH37-BH39</f>
        <v>1447</v>
      </c>
      <c r="BI41" s="320">
        <f>BI37-BI39</f>
        <v>2326274.6199999992</v>
      </c>
      <c r="BO41" s="320"/>
      <c r="BP41" s="320"/>
      <c r="BQ41" s="320">
        <f>BQ37-BQ39</f>
        <v>1637</v>
      </c>
      <c r="BR41" s="320">
        <f>BR37-BR39</f>
        <v>3997516.8999999994</v>
      </c>
      <c r="BX41" s="320"/>
      <c r="BY41" s="320"/>
      <c r="BZ41" s="320">
        <f>BZ37-BZ39</f>
        <v>1356</v>
      </c>
      <c r="CA41" s="320">
        <f>CA37-CA39</f>
        <v>3307164.9499999997</v>
      </c>
      <c r="CI41" s="320"/>
      <c r="CJ41" s="320"/>
      <c r="DT41" s="390"/>
      <c r="EB41" s="320"/>
      <c r="EC41" s="320"/>
      <c r="EK41" s="320"/>
      <c r="EL41" s="320"/>
      <c r="ET41" s="320">
        <f>ET37-ET39</f>
        <v>0</v>
      </c>
      <c r="EU41" s="320">
        <f>EU37-EU39</f>
        <v>0</v>
      </c>
      <c r="FC41" s="320">
        <f>FC37-FC39</f>
        <v>0</v>
      </c>
      <c r="FD41" s="320">
        <f>FD37-FD39</f>
        <v>0</v>
      </c>
      <c r="FL41" s="320">
        <f>FL37-FL39</f>
        <v>0</v>
      </c>
      <c r="FM41" s="320">
        <f>FM37-FM39</f>
        <v>0</v>
      </c>
      <c r="FS41" s="320"/>
      <c r="FT41" s="320"/>
      <c r="FU41" s="320">
        <f>FU37-FU39</f>
        <v>0</v>
      </c>
      <c r="FV41" s="320">
        <f>FV37-FV39</f>
        <v>0</v>
      </c>
      <c r="GB41" s="320"/>
      <c r="GC41" s="320"/>
      <c r="GD41" s="320">
        <f>GD37-GD39</f>
        <v>0</v>
      </c>
      <c r="GE41" s="320">
        <f>GE37-GE39</f>
        <v>0</v>
      </c>
      <c r="GK41" s="320"/>
      <c r="GL41" s="320"/>
      <c r="GM41" s="320">
        <f>GM37-GM39</f>
        <v>0</v>
      </c>
      <c r="GN41" s="320">
        <f>GN37-GN39</f>
        <v>0</v>
      </c>
      <c r="GV41" s="320"/>
      <c r="GW41" s="320"/>
      <c r="IG41" s="390"/>
    </row>
    <row r="43" spans="2:245" x14ac:dyDescent="0.25">
      <c r="O43" s="320">
        <f>O41+X41+AG41+AP41</f>
        <v>9328</v>
      </c>
      <c r="EB43" s="320"/>
    </row>
    <row r="230" spans="4:7" x14ac:dyDescent="0.25">
      <c r="D230" s="1">
        <v>148221</v>
      </c>
      <c r="E230" s="1">
        <v>6452425006.1800003</v>
      </c>
      <c r="F230" s="1">
        <v>31612</v>
      </c>
      <c r="G230" s="1">
        <v>43962450.56000001</v>
      </c>
    </row>
  </sheetData>
  <mergeCells count="136">
    <mergeCell ref="BO3:BV3"/>
    <mergeCell ref="BO5:BP5"/>
    <mergeCell ref="BQ5:BS5"/>
    <mergeCell ref="BU5:BV5"/>
    <mergeCell ref="BR6:BS6"/>
    <mergeCell ref="BX3:CE3"/>
    <mergeCell ref="BX5:BY5"/>
    <mergeCell ref="BZ5:CB5"/>
    <mergeCell ref="CD5:CE5"/>
    <mergeCell ref="CA6:CB6"/>
    <mergeCell ref="AW3:BD3"/>
    <mergeCell ref="AW5:AX5"/>
    <mergeCell ref="AY5:BA5"/>
    <mergeCell ref="BC5:BD5"/>
    <mergeCell ref="AZ6:BA6"/>
    <mergeCell ref="BF3:BM3"/>
    <mergeCell ref="BF5:BG5"/>
    <mergeCell ref="BH5:BJ5"/>
    <mergeCell ref="BL5:BM5"/>
    <mergeCell ref="BI6:BJ6"/>
    <mergeCell ref="AE3:AL3"/>
    <mergeCell ref="AE5:AF5"/>
    <mergeCell ref="AG5:AI5"/>
    <mergeCell ref="AK5:AL5"/>
    <mergeCell ref="AH6:AI6"/>
    <mergeCell ref="AN3:AU3"/>
    <mergeCell ref="AN5:AO5"/>
    <mergeCell ref="AP5:AR5"/>
    <mergeCell ref="AT5:AU5"/>
    <mergeCell ref="AQ6:AR6"/>
    <mergeCell ref="V3:AC3"/>
    <mergeCell ref="V5:W5"/>
    <mergeCell ref="X5:Z5"/>
    <mergeCell ref="AB5:AC5"/>
    <mergeCell ref="Y6:Z6"/>
    <mergeCell ref="B5:C6"/>
    <mergeCell ref="D5:E5"/>
    <mergeCell ref="F5:H5"/>
    <mergeCell ref="J5:K5"/>
    <mergeCell ref="G6:H6"/>
    <mergeCell ref="D3:K3"/>
    <mergeCell ref="M5:N5"/>
    <mergeCell ref="O5:Q5"/>
    <mergeCell ref="S5:T5"/>
    <mergeCell ref="P6:Q6"/>
    <mergeCell ref="M3:T3"/>
    <mergeCell ref="CP3:CW3"/>
    <mergeCell ref="CP5:CQ5"/>
    <mergeCell ref="CR5:CT5"/>
    <mergeCell ref="CV5:CW5"/>
    <mergeCell ref="CS6:CT6"/>
    <mergeCell ref="CG3:CN3"/>
    <mergeCell ref="CG5:CH5"/>
    <mergeCell ref="CI5:CK5"/>
    <mergeCell ref="CM5:CN5"/>
    <mergeCell ref="CJ6:CK6"/>
    <mergeCell ref="DT6:DU6"/>
    <mergeCell ref="DH3:DO3"/>
    <mergeCell ref="DH5:DI5"/>
    <mergeCell ref="DJ5:DL5"/>
    <mergeCell ref="DN5:DO5"/>
    <mergeCell ref="DK6:DL6"/>
    <mergeCell ref="CY3:DF3"/>
    <mergeCell ref="CY5:CZ5"/>
    <mergeCell ref="DA5:DC5"/>
    <mergeCell ref="DE5:DF5"/>
    <mergeCell ref="DB6:DC6"/>
    <mergeCell ref="GT3:HA3"/>
    <mergeCell ref="HC3:HJ3"/>
    <mergeCell ref="DZ3:EG3"/>
    <mergeCell ref="EI3:EP3"/>
    <mergeCell ref="ER3:EY3"/>
    <mergeCell ref="FA3:FH3"/>
    <mergeCell ref="FJ3:FQ3"/>
    <mergeCell ref="DQ3:DX3"/>
    <mergeCell ref="DQ5:DR5"/>
    <mergeCell ref="DS5:DU5"/>
    <mergeCell ref="DW5:DX5"/>
    <mergeCell ref="FL5:FN5"/>
    <mergeCell ref="FP5:FQ5"/>
    <mergeCell ref="FS5:FT5"/>
    <mergeCell ref="FU5:FW5"/>
    <mergeCell ref="FY5:FZ5"/>
    <mergeCell ref="GB5:GC5"/>
    <mergeCell ref="GD5:GF5"/>
    <mergeCell ref="GH5:GI5"/>
    <mergeCell ref="GK5:GL5"/>
    <mergeCell ref="GM5:GO5"/>
    <mergeCell ref="HL3:HS3"/>
    <mergeCell ref="HU3:IB3"/>
    <mergeCell ref="ID3:IK3"/>
    <mergeCell ref="DZ5:EA5"/>
    <mergeCell ref="EB5:ED5"/>
    <mergeCell ref="EF5:EG5"/>
    <mergeCell ref="EI5:EJ5"/>
    <mergeCell ref="EK5:EM5"/>
    <mergeCell ref="EO5:EP5"/>
    <mergeCell ref="ER5:ES5"/>
    <mergeCell ref="ET5:EV5"/>
    <mergeCell ref="EX5:EY5"/>
    <mergeCell ref="FA5:FB5"/>
    <mergeCell ref="FC5:FE5"/>
    <mergeCell ref="FG5:FH5"/>
    <mergeCell ref="FJ5:FK5"/>
    <mergeCell ref="FS3:FZ3"/>
    <mergeCell ref="GB3:GI3"/>
    <mergeCell ref="GK3:GR3"/>
    <mergeCell ref="GQ5:GR5"/>
    <mergeCell ref="GT5:GU5"/>
    <mergeCell ref="GV5:GX5"/>
    <mergeCell ref="GZ5:HA5"/>
    <mergeCell ref="HC5:HD5"/>
    <mergeCell ref="IJ5:IK5"/>
    <mergeCell ref="EC6:ED6"/>
    <mergeCell ref="EL6:EM6"/>
    <mergeCell ref="EU6:EV6"/>
    <mergeCell ref="FD6:FE6"/>
    <mergeCell ref="FM6:FN6"/>
    <mergeCell ref="FV6:FW6"/>
    <mergeCell ref="GE6:GF6"/>
    <mergeCell ref="GN6:GO6"/>
    <mergeCell ref="GW6:GX6"/>
    <mergeCell ref="HF6:HG6"/>
    <mergeCell ref="HO6:HP6"/>
    <mergeCell ref="HX6:HY6"/>
    <mergeCell ref="IG6:IH6"/>
    <mergeCell ref="HU5:HV5"/>
    <mergeCell ref="HW5:HY5"/>
    <mergeCell ref="IA5:IB5"/>
    <mergeCell ref="ID5:IE5"/>
    <mergeCell ref="IF5:IH5"/>
    <mergeCell ref="HE5:HG5"/>
    <mergeCell ref="HI5:HJ5"/>
    <mergeCell ref="HL5:HM5"/>
    <mergeCell ref="HN5:HP5"/>
    <mergeCell ref="HR5:HS5"/>
  </mergeCells>
  <pageMargins left="0.70866141732283472" right="0.70866141732283472" top="0.74803149606299213" bottom="0.74803149606299213" header="0.31496062992125984" footer="0.31496062992125984"/>
  <pageSetup scale="77" orientation="landscape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L82"/>
  <sheetViews>
    <sheetView showGridLines="0" workbookViewId="0">
      <selection activeCell="U28" sqref="U28"/>
    </sheetView>
  </sheetViews>
  <sheetFormatPr baseColWidth="10" defaultRowHeight="12.75" x14ac:dyDescent="0.25"/>
  <cols>
    <col min="1" max="1" width="1.42578125" style="174" customWidth="1"/>
    <col min="2" max="2" width="3" style="174" customWidth="1"/>
    <col min="3" max="3" width="19.5703125" style="174" customWidth="1"/>
    <col min="4" max="4" width="6.42578125" style="174" bestFit="1" customWidth="1"/>
    <col min="5" max="7" width="3.85546875" style="174" customWidth="1"/>
    <col min="8" max="8" width="2.42578125" style="174" customWidth="1"/>
    <col min="9" max="11" width="11.42578125" style="174"/>
    <col min="12" max="12" width="2.42578125" style="174" customWidth="1"/>
    <col min="13" max="16" width="3.140625" style="174" customWidth="1"/>
    <col min="17" max="18" width="2.42578125" style="174" customWidth="1"/>
    <col min="19" max="19" width="18.7109375" style="174" bestFit="1" customWidth="1"/>
    <col min="20" max="20" width="2.42578125" style="174" customWidth="1"/>
    <col min="21" max="21" width="11.42578125" style="174"/>
    <col min="22" max="22" width="2.42578125" style="174" customWidth="1"/>
    <col min="23" max="26" width="4.5703125" style="174" customWidth="1"/>
    <col min="27" max="27" width="2.42578125" style="174" customWidth="1"/>
    <col min="28" max="31" width="4.5703125" style="174" hidden="1" customWidth="1"/>
    <col min="32" max="32" width="2.42578125" style="174" hidden="1" customWidth="1"/>
    <col min="33" max="33" width="8.28515625" style="174" customWidth="1"/>
    <col min="34" max="34" width="4.5703125" style="174" customWidth="1"/>
    <col min="35" max="35" width="8.28515625" style="174" customWidth="1"/>
    <col min="36" max="36" width="4.5703125" style="174" customWidth="1"/>
    <col min="37" max="37" width="10.140625" style="174" customWidth="1"/>
    <col min="38" max="16384" width="11.42578125" style="174"/>
  </cols>
  <sheetData>
    <row r="2" spans="2:38" ht="15" customHeight="1" x14ac:dyDescent="0.25">
      <c r="B2" s="594" t="s">
        <v>120</v>
      </c>
      <c r="C2" s="594"/>
      <c r="D2" s="472"/>
      <c r="E2" s="589" t="s">
        <v>116</v>
      </c>
      <c r="F2" s="589"/>
      <c r="G2" s="589"/>
      <c r="I2" s="594" t="s">
        <v>124</v>
      </c>
      <c r="J2" s="594"/>
      <c r="K2" s="594"/>
      <c r="M2" s="589" t="s">
        <v>133</v>
      </c>
      <c r="N2" s="589"/>
      <c r="O2" s="589"/>
      <c r="P2" s="589"/>
      <c r="Q2" s="589"/>
      <c r="S2" s="594" t="s">
        <v>129</v>
      </c>
      <c r="U2" s="588" t="s">
        <v>236</v>
      </c>
      <c r="W2" s="589" t="s">
        <v>237</v>
      </c>
      <c r="X2" s="589"/>
      <c r="Y2" s="589"/>
      <c r="Z2" s="589"/>
      <c r="AB2" s="589" t="s">
        <v>4</v>
      </c>
      <c r="AC2" s="589"/>
      <c r="AD2" s="589"/>
      <c r="AE2" s="589"/>
      <c r="AG2" s="589" t="s">
        <v>238</v>
      </c>
      <c r="AH2" s="589"/>
      <c r="AI2" s="589"/>
      <c r="AJ2" s="589"/>
      <c r="AK2" s="589"/>
    </row>
    <row r="3" spans="2:38" s="297" customFormat="1" ht="15.75" customHeight="1" x14ac:dyDescent="0.25">
      <c r="B3" s="594"/>
      <c r="C3" s="594"/>
      <c r="D3" s="472" t="s">
        <v>239</v>
      </c>
      <c r="E3" s="472" t="s">
        <v>240</v>
      </c>
      <c r="F3" s="472" t="s">
        <v>128</v>
      </c>
      <c r="G3" s="472" t="s">
        <v>241</v>
      </c>
      <c r="I3" s="472" t="s">
        <v>118</v>
      </c>
      <c r="J3" s="472" t="s">
        <v>119</v>
      </c>
      <c r="K3" s="472" t="s">
        <v>121</v>
      </c>
      <c r="M3" s="471" t="s">
        <v>125</v>
      </c>
      <c r="N3" s="471" t="s">
        <v>126</v>
      </c>
      <c r="O3" s="471" t="s">
        <v>127</v>
      </c>
      <c r="P3" s="471" t="s">
        <v>128</v>
      </c>
      <c r="Q3" s="471" t="s">
        <v>265</v>
      </c>
      <c r="S3" s="594"/>
      <c r="U3" s="588"/>
      <c r="V3" s="59"/>
      <c r="W3" s="589" t="s">
        <v>140</v>
      </c>
      <c r="X3" s="589"/>
      <c r="Y3" s="589" t="s">
        <v>123</v>
      </c>
      <c r="Z3" s="589"/>
      <c r="AA3" s="174"/>
      <c r="AB3" s="472">
        <v>2016</v>
      </c>
      <c r="AC3" s="472">
        <v>2017</v>
      </c>
      <c r="AD3" s="472">
        <v>2018</v>
      </c>
      <c r="AE3" s="327">
        <v>2019</v>
      </c>
      <c r="AG3" s="590" t="s">
        <v>140</v>
      </c>
      <c r="AH3" s="591"/>
      <c r="AI3" s="590" t="s">
        <v>123</v>
      </c>
      <c r="AJ3" s="591"/>
      <c r="AK3" s="472" t="s">
        <v>66</v>
      </c>
    </row>
    <row r="4" spans="2:38" x14ac:dyDescent="0.25">
      <c r="B4" s="298">
        <v>1</v>
      </c>
      <c r="C4" s="328" t="s">
        <v>14</v>
      </c>
      <c r="D4" s="470">
        <v>3</v>
      </c>
      <c r="E4" s="299"/>
      <c r="F4" s="309"/>
      <c r="G4" s="299"/>
      <c r="I4" s="301" t="s">
        <v>130</v>
      </c>
      <c r="J4" s="301" t="s">
        <v>139</v>
      </c>
      <c r="K4" s="176" t="s">
        <v>122</v>
      </c>
      <c r="M4" s="175">
        <v>1</v>
      </c>
      <c r="N4" s="175">
        <v>1</v>
      </c>
      <c r="O4" s="175"/>
      <c r="P4" s="175"/>
      <c r="Q4" s="299">
        <f>+P4+O4+N4+M4</f>
        <v>2</v>
      </c>
      <c r="S4" s="302" t="s">
        <v>138</v>
      </c>
      <c r="U4" s="303">
        <v>99</v>
      </c>
      <c r="V4" s="304"/>
      <c r="W4" s="305">
        <v>23</v>
      </c>
      <c r="X4" s="306">
        <f>+W4/U4</f>
        <v>0.23232323232323232</v>
      </c>
      <c r="Y4" s="305">
        <v>76</v>
      </c>
      <c r="Z4" s="306">
        <f>+Y4/U4</f>
        <v>0.76767676767676762</v>
      </c>
      <c r="AA4" s="304"/>
      <c r="AB4" s="305">
        <v>3</v>
      </c>
      <c r="AC4" s="305">
        <v>11</v>
      </c>
      <c r="AD4" s="305">
        <v>73</v>
      </c>
      <c r="AE4" s="305">
        <v>128</v>
      </c>
      <c r="AF4" s="304"/>
      <c r="AG4" s="305">
        <v>1056283.9100000001</v>
      </c>
      <c r="AH4" s="307">
        <f>+AG4/AK4</f>
        <v>0.26984855514833295</v>
      </c>
      <c r="AI4" s="305">
        <v>2858074.3099999987</v>
      </c>
      <c r="AJ4" s="307">
        <f>+AI4/AK4</f>
        <v>0.73015144485166705</v>
      </c>
      <c r="AK4" s="305">
        <f>+AI4+AG4</f>
        <v>3914358.2199999988</v>
      </c>
      <c r="AL4" s="304"/>
    </row>
    <row r="5" spans="2:38" x14ac:dyDescent="0.25">
      <c r="B5" s="308">
        <v>2</v>
      </c>
      <c r="C5" s="328" t="s">
        <v>18</v>
      </c>
      <c r="D5" s="176">
        <v>3</v>
      </c>
      <c r="E5" s="299"/>
      <c r="F5" s="309"/>
      <c r="G5" s="299"/>
      <c r="I5" s="176" t="s">
        <v>134</v>
      </c>
      <c r="J5" s="176"/>
      <c r="K5" s="176"/>
      <c r="M5" s="175">
        <v>1</v>
      </c>
      <c r="N5" s="175"/>
      <c r="O5" s="175"/>
      <c r="P5" s="175"/>
      <c r="Q5" s="299">
        <f t="shared" ref="Q5:Q27" si="0">+P5+O5+N5+M5</f>
        <v>1</v>
      </c>
      <c r="S5" s="302" t="s">
        <v>135</v>
      </c>
      <c r="U5" s="303">
        <v>207</v>
      </c>
      <c r="V5" s="304"/>
      <c r="W5" s="305">
        <v>29</v>
      </c>
      <c r="X5" s="306">
        <f t="shared" ref="X5:X28" si="1">+W5/U5</f>
        <v>0.14009661835748793</v>
      </c>
      <c r="Y5" s="305">
        <v>178</v>
      </c>
      <c r="Z5" s="306">
        <f t="shared" ref="Z5:Z28" si="2">+Y5/U5</f>
        <v>0.85990338164251212</v>
      </c>
      <c r="AA5" s="304"/>
      <c r="AB5" s="305">
        <v>0</v>
      </c>
      <c r="AC5" s="305">
        <v>4</v>
      </c>
      <c r="AD5" s="305">
        <v>27</v>
      </c>
      <c r="AE5" s="305">
        <v>175</v>
      </c>
      <c r="AF5" s="304"/>
      <c r="AG5" s="305">
        <v>2909619.4400000004</v>
      </c>
      <c r="AH5" s="307">
        <f t="shared" ref="AH5:AH28" si="3">+AG5/AK5</f>
        <v>0.26283756969844174</v>
      </c>
      <c r="AI5" s="305">
        <v>8160409.2599999998</v>
      </c>
      <c r="AJ5" s="307">
        <f t="shared" ref="AJ5:AJ28" si="4">+AI5/AK5</f>
        <v>0.73716243030155837</v>
      </c>
      <c r="AK5" s="305">
        <f t="shared" ref="AK5:AK28" si="5">+AI5+AG5</f>
        <v>11070028.699999999</v>
      </c>
      <c r="AL5" s="304"/>
    </row>
    <row r="6" spans="2:38" x14ac:dyDescent="0.25">
      <c r="B6" s="308">
        <v>3</v>
      </c>
      <c r="C6" s="328" t="s">
        <v>30</v>
      </c>
      <c r="D6" s="176">
        <v>3</v>
      </c>
      <c r="E6" s="299"/>
      <c r="F6" s="299"/>
      <c r="G6" s="300"/>
      <c r="I6" s="176" t="s">
        <v>134</v>
      </c>
      <c r="J6" s="176" t="s">
        <v>132</v>
      </c>
      <c r="K6" s="176"/>
      <c r="M6" s="175"/>
      <c r="N6" s="175"/>
      <c r="O6" s="175">
        <v>1</v>
      </c>
      <c r="P6" s="175"/>
      <c r="Q6" s="299">
        <f t="shared" si="0"/>
        <v>1</v>
      </c>
      <c r="S6" s="302"/>
      <c r="U6" s="303">
        <v>193</v>
      </c>
      <c r="V6" s="304"/>
      <c r="W6" s="305">
        <v>20</v>
      </c>
      <c r="X6" s="306">
        <f t="shared" si="1"/>
        <v>0.10362694300518134</v>
      </c>
      <c r="Y6" s="305">
        <v>173</v>
      </c>
      <c r="Z6" s="306">
        <f t="shared" si="2"/>
        <v>0.89637305699481862</v>
      </c>
      <c r="AA6" s="304"/>
      <c r="AB6" s="305">
        <v>0</v>
      </c>
      <c r="AC6" s="305">
        <v>4</v>
      </c>
      <c r="AD6" s="305">
        <v>20</v>
      </c>
      <c r="AE6" s="305">
        <v>125</v>
      </c>
      <c r="AF6" s="304"/>
      <c r="AG6" s="305">
        <v>2486581.1199999996</v>
      </c>
      <c r="AH6" s="307">
        <f t="shared" si="3"/>
        <v>0.19945652249069282</v>
      </c>
      <c r="AI6" s="305">
        <v>9980201.5600000005</v>
      </c>
      <c r="AJ6" s="307">
        <f t="shared" si="4"/>
        <v>0.80054347750930721</v>
      </c>
      <c r="AK6" s="305">
        <f>+AI6+AG6</f>
        <v>12466782.68</v>
      </c>
      <c r="AL6" s="304"/>
    </row>
    <row r="7" spans="2:38" x14ac:dyDescent="0.25">
      <c r="B7" s="298">
        <v>4</v>
      </c>
      <c r="C7" s="328" t="s">
        <v>9</v>
      </c>
      <c r="D7" s="470">
        <v>1</v>
      </c>
      <c r="E7" s="310"/>
      <c r="F7" s="299"/>
      <c r="G7" s="299"/>
      <c r="I7" s="176"/>
      <c r="J7" s="177" t="s">
        <v>137</v>
      </c>
      <c r="K7" s="176"/>
      <c r="M7" s="175">
        <v>1</v>
      </c>
      <c r="N7" s="175"/>
      <c r="O7" s="175"/>
      <c r="P7" s="175"/>
      <c r="Q7" s="299">
        <f t="shared" si="0"/>
        <v>1</v>
      </c>
      <c r="S7" s="302" t="s">
        <v>136</v>
      </c>
      <c r="U7" s="303">
        <v>349</v>
      </c>
      <c r="V7" s="304"/>
      <c r="W7" s="305">
        <v>57</v>
      </c>
      <c r="X7" s="306">
        <f t="shared" si="1"/>
        <v>0.16332378223495703</v>
      </c>
      <c r="Y7" s="305">
        <v>292</v>
      </c>
      <c r="Z7" s="306">
        <f t="shared" si="2"/>
        <v>0.83667621776504297</v>
      </c>
      <c r="AA7" s="304"/>
      <c r="AB7" s="305">
        <v>3</v>
      </c>
      <c r="AC7" s="305">
        <v>15</v>
      </c>
      <c r="AD7" s="305">
        <v>64</v>
      </c>
      <c r="AE7" s="305">
        <v>220</v>
      </c>
      <c r="AF7" s="304"/>
      <c r="AG7" s="305">
        <v>3922164.2399999993</v>
      </c>
      <c r="AH7" s="307">
        <f t="shared" si="3"/>
        <v>0.20460608566020644</v>
      </c>
      <c r="AI7" s="305">
        <v>15247178.779999997</v>
      </c>
      <c r="AJ7" s="307">
        <f t="shared" si="4"/>
        <v>0.79539391433979367</v>
      </c>
      <c r="AK7" s="305">
        <f t="shared" si="5"/>
        <v>19169343.019999996</v>
      </c>
      <c r="AL7" s="304"/>
    </row>
    <row r="8" spans="2:38" x14ac:dyDescent="0.25">
      <c r="B8" s="298">
        <v>5</v>
      </c>
      <c r="C8" s="329" t="s">
        <v>22</v>
      </c>
      <c r="D8" s="470">
        <v>2</v>
      </c>
      <c r="E8" s="310"/>
      <c r="F8" s="299"/>
      <c r="G8" s="299"/>
      <c r="I8" s="176"/>
      <c r="J8" s="177" t="s">
        <v>137</v>
      </c>
      <c r="K8" s="176"/>
      <c r="M8" s="175">
        <v>1</v>
      </c>
      <c r="N8" s="175">
        <v>1</v>
      </c>
      <c r="O8" s="175"/>
      <c r="P8" s="175"/>
      <c r="Q8" s="299">
        <f t="shared" si="0"/>
        <v>2</v>
      </c>
      <c r="S8" s="302" t="s">
        <v>138</v>
      </c>
      <c r="U8" s="303">
        <v>329</v>
      </c>
      <c r="V8" s="304"/>
      <c r="W8" s="305">
        <v>115</v>
      </c>
      <c r="X8" s="306">
        <f t="shared" si="1"/>
        <v>0.34954407294832829</v>
      </c>
      <c r="Y8" s="305">
        <v>214</v>
      </c>
      <c r="Z8" s="306">
        <f t="shared" si="2"/>
        <v>0.65045592705167177</v>
      </c>
      <c r="AA8" s="304"/>
      <c r="AB8" s="305">
        <v>2</v>
      </c>
      <c r="AC8" s="305">
        <v>4</v>
      </c>
      <c r="AD8" s="305">
        <v>12</v>
      </c>
      <c r="AE8" s="305">
        <v>127</v>
      </c>
      <c r="AF8" s="304"/>
      <c r="AG8" s="305">
        <v>6748159.8399999999</v>
      </c>
      <c r="AH8" s="307">
        <f t="shared" si="3"/>
        <v>0.31543355751874674</v>
      </c>
      <c r="AI8" s="305">
        <v>14645124.670000004</v>
      </c>
      <c r="AJ8" s="307">
        <f t="shared" si="4"/>
        <v>0.6845664424812532</v>
      </c>
      <c r="AK8" s="305">
        <f t="shared" si="5"/>
        <v>21393284.510000005</v>
      </c>
      <c r="AL8" s="304"/>
    </row>
    <row r="9" spans="2:38" x14ac:dyDescent="0.25">
      <c r="B9" s="308">
        <v>6</v>
      </c>
      <c r="C9" s="329" t="s">
        <v>25</v>
      </c>
      <c r="D9" s="470">
        <v>4</v>
      </c>
      <c r="E9" s="299"/>
      <c r="F9" s="309"/>
      <c r="G9" s="299"/>
      <c r="I9" s="176"/>
      <c r="J9" s="176" t="s">
        <v>132</v>
      </c>
      <c r="K9" s="176"/>
      <c r="M9" s="175">
        <v>1</v>
      </c>
      <c r="N9" s="175"/>
      <c r="O9" s="175"/>
      <c r="P9" s="175"/>
      <c r="Q9" s="299">
        <f t="shared" si="0"/>
        <v>1</v>
      </c>
      <c r="S9" s="302"/>
      <c r="U9" s="303">
        <v>218</v>
      </c>
      <c r="V9" s="304"/>
      <c r="W9" s="305">
        <v>23</v>
      </c>
      <c r="X9" s="306">
        <f t="shared" si="1"/>
        <v>0.10550458715596331</v>
      </c>
      <c r="Y9" s="305">
        <v>195</v>
      </c>
      <c r="Z9" s="306">
        <f t="shared" si="2"/>
        <v>0.89449541284403666</v>
      </c>
      <c r="AA9" s="304"/>
      <c r="AB9" s="305">
        <v>3</v>
      </c>
      <c r="AC9" s="305">
        <v>0</v>
      </c>
      <c r="AD9" s="305">
        <v>27</v>
      </c>
      <c r="AE9" s="305">
        <v>161</v>
      </c>
      <c r="AF9" s="304"/>
      <c r="AG9" s="305">
        <v>1943914.8599999999</v>
      </c>
      <c r="AH9" s="307">
        <f t="shared" si="3"/>
        <v>0.14359594585922406</v>
      </c>
      <c r="AI9" s="305">
        <v>11593478.890000012</v>
      </c>
      <c r="AJ9" s="307">
        <f t="shared" si="4"/>
        <v>0.85640405414077592</v>
      </c>
      <c r="AK9" s="305">
        <f t="shared" si="5"/>
        <v>13537393.750000011</v>
      </c>
      <c r="AL9" s="304"/>
    </row>
    <row r="10" spans="2:38" x14ac:dyDescent="0.25">
      <c r="B10" s="298">
        <v>7</v>
      </c>
      <c r="C10" s="328" t="s">
        <v>117</v>
      </c>
      <c r="D10" s="176">
        <v>3</v>
      </c>
      <c r="E10" s="299"/>
      <c r="F10" s="309"/>
      <c r="G10" s="299"/>
      <c r="I10" s="176" t="s">
        <v>130</v>
      </c>
      <c r="J10" s="176" t="s">
        <v>132</v>
      </c>
      <c r="K10" s="176"/>
      <c r="M10" s="175">
        <v>1</v>
      </c>
      <c r="N10" s="175"/>
      <c r="O10" s="175">
        <v>1</v>
      </c>
      <c r="P10" s="175"/>
      <c r="Q10" s="299">
        <f t="shared" si="0"/>
        <v>2</v>
      </c>
      <c r="S10" s="302"/>
      <c r="U10" s="303">
        <v>206</v>
      </c>
      <c r="V10" s="304"/>
      <c r="W10" s="305">
        <v>84</v>
      </c>
      <c r="X10" s="306">
        <f t="shared" si="1"/>
        <v>0.40776699029126212</v>
      </c>
      <c r="Y10" s="305">
        <v>122</v>
      </c>
      <c r="Z10" s="306">
        <f t="shared" si="2"/>
        <v>0.59223300970873782</v>
      </c>
      <c r="AA10" s="304"/>
      <c r="AB10" s="305">
        <v>9</v>
      </c>
      <c r="AC10" s="305">
        <v>12</v>
      </c>
      <c r="AD10" s="305">
        <v>36</v>
      </c>
      <c r="AE10" s="305">
        <v>123</v>
      </c>
      <c r="AF10" s="304"/>
      <c r="AG10" s="305">
        <v>3341553.6300000013</v>
      </c>
      <c r="AH10" s="307">
        <f t="shared" si="3"/>
        <v>0.49783868105375867</v>
      </c>
      <c r="AI10" s="305">
        <v>3370567.7000000011</v>
      </c>
      <c r="AJ10" s="307">
        <f t="shared" si="4"/>
        <v>0.50216131894624139</v>
      </c>
      <c r="AK10" s="305">
        <f t="shared" si="5"/>
        <v>6712121.3300000019</v>
      </c>
      <c r="AL10" s="304"/>
    </row>
    <row r="11" spans="2:38" x14ac:dyDescent="0.25">
      <c r="B11" s="298">
        <v>8</v>
      </c>
      <c r="C11" s="328" t="s">
        <v>10</v>
      </c>
      <c r="D11" s="470">
        <v>1</v>
      </c>
      <c r="E11" s="299"/>
      <c r="F11" s="309"/>
      <c r="G11" s="299"/>
      <c r="I11" s="176"/>
      <c r="J11" s="176" t="s">
        <v>132</v>
      </c>
      <c r="K11" s="176"/>
      <c r="M11" s="175">
        <v>1</v>
      </c>
      <c r="N11" s="175">
        <v>1</v>
      </c>
      <c r="P11" s="175">
        <v>1</v>
      </c>
      <c r="Q11" s="299">
        <f t="shared" si="0"/>
        <v>3</v>
      </c>
      <c r="S11" s="302"/>
      <c r="U11" s="303">
        <v>414</v>
      </c>
      <c r="V11" s="304"/>
      <c r="W11" s="305">
        <v>99</v>
      </c>
      <c r="X11" s="306">
        <f t="shared" si="1"/>
        <v>0.2391304347826087</v>
      </c>
      <c r="Y11" s="305">
        <v>315</v>
      </c>
      <c r="Z11" s="306">
        <f t="shared" si="2"/>
        <v>0.76086956521739135</v>
      </c>
      <c r="AA11" s="304"/>
      <c r="AB11" s="305">
        <v>4</v>
      </c>
      <c r="AC11" s="305">
        <v>9</v>
      </c>
      <c r="AD11" s="305">
        <v>69</v>
      </c>
      <c r="AE11" s="305">
        <v>128</v>
      </c>
      <c r="AF11" s="304"/>
      <c r="AG11" s="305">
        <v>5053096.629999998</v>
      </c>
      <c r="AH11" s="307">
        <f t="shared" si="3"/>
        <v>0.24118390375135376</v>
      </c>
      <c r="AI11" s="305">
        <v>15898121.720000006</v>
      </c>
      <c r="AJ11" s="307">
        <f t="shared" si="4"/>
        <v>0.75881609624864621</v>
      </c>
      <c r="AK11" s="305">
        <f t="shared" si="5"/>
        <v>20951218.350000005</v>
      </c>
      <c r="AL11" s="304"/>
    </row>
    <row r="12" spans="2:38" x14ac:dyDescent="0.25">
      <c r="B12" s="298">
        <v>9</v>
      </c>
      <c r="C12" s="329" t="s">
        <v>19</v>
      </c>
      <c r="D12" s="470">
        <v>2</v>
      </c>
      <c r="E12" s="310"/>
      <c r="F12" s="299"/>
      <c r="G12" s="299"/>
      <c r="I12" s="176" t="s">
        <v>131</v>
      </c>
      <c r="J12" s="177" t="s">
        <v>137</v>
      </c>
      <c r="K12" s="176"/>
      <c r="M12" s="175">
        <v>1</v>
      </c>
      <c r="N12" s="175"/>
      <c r="O12" s="175">
        <v>1</v>
      </c>
      <c r="P12" s="175"/>
      <c r="Q12" s="299">
        <f t="shared" si="0"/>
        <v>2</v>
      </c>
      <c r="S12" s="299"/>
      <c r="U12" s="303">
        <v>333</v>
      </c>
      <c r="V12" s="304"/>
      <c r="W12" s="305">
        <v>124</v>
      </c>
      <c r="X12" s="306">
        <f t="shared" si="1"/>
        <v>0.37237237237237236</v>
      </c>
      <c r="Y12" s="305">
        <v>209</v>
      </c>
      <c r="Z12" s="306">
        <f t="shared" si="2"/>
        <v>0.62762762762762758</v>
      </c>
      <c r="AA12" s="304"/>
      <c r="AB12" s="305">
        <v>2</v>
      </c>
      <c r="AC12" s="305">
        <v>2</v>
      </c>
      <c r="AD12" s="305">
        <v>20</v>
      </c>
      <c r="AE12" s="305">
        <v>385</v>
      </c>
      <c r="AF12" s="304"/>
      <c r="AG12" s="305">
        <v>12420456.749999993</v>
      </c>
      <c r="AH12" s="307">
        <f t="shared" si="3"/>
        <v>0.42024339346460854</v>
      </c>
      <c r="AI12" s="305">
        <v>17134931.729999993</v>
      </c>
      <c r="AJ12" s="307">
        <f t="shared" si="4"/>
        <v>0.57975660653539141</v>
      </c>
      <c r="AK12" s="305">
        <f t="shared" si="5"/>
        <v>29555388.479999986</v>
      </c>
      <c r="AL12" s="304"/>
    </row>
    <row r="13" spans="2:38" x14ac:dyDescent="0.25">
      <c r="B13" s="298">
        <v>10</v>
      </c>
      <c r="C13" s="328" t="s">
        <v>20</v>
      </c>
      <c r="D13" s="470">
        <v>1</v>
      </c>
      <c r="E13" s="299"/>
      <c r="F13" s="309"/>
      <c r="G13" s="299"/>
      <c r="I13" s="176" t="s">
        <v>131</v>
      </c>
      <c r="J13" s="176"/>
      <c r="K13" s="176"/>
      <c r="M13" s="175">
        <v>1</v>
      </c>
      <c r="N13" s="175"/>
      <c r="O13" s="175"/>
      <c r="P13" s="175"/>
      <c r="Q13" s="299">
        <f t="shared" si="0"/>
        <v>1</v>
      </c>
      <c r="S13" s="302" t="s">
        <v>138</v>
      </c>
      <c r="U13" s="303">
        <v>214</v>
      </c>
      <c r="V13" s="304"/>
      <c r="W13" s="305">
        <v>24</v>
      </c>
      <c r="X13" s="306">
        <f t="shared" si="1"/>
        <v>0.11214953271028037</v>
      </c>
      <c r="Y13" s="305">
        <v>190</v>
      </c>
      <c r="Z13" s="306">
        <f t="shared" si="2"/>
        <v>0.88785046728971961</v>
      </c>
      <c r="AA13" s="304"/>
      <c r="AB13" s="305">
        <v>0</v>
      </c>
      <c r="AC13" s="305">
        <v>0</v>
      </c>
      <c r="AD13" s="305">
        <v>11</v>
      </c>
      <c r="AE13" s="305">
        <v>126</v>
      </c>
      <c r="AF13" s="304"/>
      <c r="AG13" s="305">
        <v>2505830.35</v>
      </c>
      <c r="AH13" s="307">
        <f t="shared" si="3"/>
        <v>0.21065945450782506</v>
      </c>
      <c r="AI13" s="305">
        <v>9389341.2000000011</v>
      </c>
      <c r="AJ13" s="307">
        <f t="shared" si="4"/>
        <v>0.78934054549217503</v>
      </c>
      <c r="AK13" s="305">
        <f t="shared" si="5"/>
        <v>11895171.550000001</v>
      </c>
      <c r="AL13" s="304"/>
    </row>
    <row r="14" spans="2:38" x14ac:dyDescent="0.25">
      <c r="B14" s="308">
        <v>11</v>
      </c>
      <c r="C14" s="329" t="s">
        <v>32</v>
      </c>
      <c r="D14" s="470">
        <v>2</v>
      </c>
      <c r="E14" s="299"/>
      <c r="F14" s="309"/>
      <c r="G14" s="299"/>
      <c r="I14" s="176"/>
      <c r="J14" s="176" t="s">
        <v>132</v>
      </c>
      <c r="K14" s="176"/>
      <c r="M14" s="175">
        <v>1</v>
      </c>
      <c r="N14" s="175"/>
      <c r="O14" s="175"/>
      <c r="P14" s="175"/>
      <c r="Q14" s="299">
        <f t="shared" si="0"/>
        <v>1</v>
      </c>
      <c r="S14" s="302" t="s">
        <v>138</v>
      </c>
      <c r="U14" s="303">
        <v>140</v>
      </c>
      <c r="V14" s="304"/>
      <c r="W14" s="305">
        <v>35</v>
      </c>
      <c r="X14" s="306">
        <f t="shared" si="1"/>
        <v>0.25</v>
      </c>
      <c r="Y14" s="305">
        <v>105</v>
      </c>
      <c r="Z14" s="306">
        <f t="shared" si="2"/>
        <v>0.75</v>
      </c>
      <c r="AA14" s="304"/>
      <c r="AB14" s="305">
        <v>0</v>
      </c>
      <c r="AC14" s="305">
        <v>14</v>
      </c>
      <c r="AD14" s="305">
        <v>3</v>
      </c>
      <c r="AE14" s="305">
        <v>108</v>
      </c>
      <c r="AF14" s="304"/>
      <c r="AG14" s="305">
        <v>2879207.8199999994</v>
      </c>
      <c r="AH14" s="307">
        <f t="shared" si="3"/>
        <v>0.35887792509612326</v>
      </c>
      <c r="AI14" s="305">
        <v>5143597.76</v>
      </c>
      <c r="AJ14" s="307">
        <f t="shared" si="4"/>
        <v>0.64112207490387674</v>
      </c>
      <c r="AK14" s="305">
        <f t="shared" si="5"/>
        <v>8022805.5799999991</v>
      </c>
      <c r="AL14" s="304"/>
    </row>
    <row r="15" spans="2:38" x14ac:dyDescent="0.25">
      <c r="B15" s="298">
        <v>12</v>
      </c>
      <c r="C15" s="328" t="s">
        <v>11</v>
      </c>
      <c r="D15" s="470">
        <v>1</v>
      </c>
      <c r="E15" s="310"/>
      <c r="F15" s="299"/>
      <c r="G15" s="299"/>
      <c r="I15" s="176"/>
      <c r="J15" s="177" t="s">
        <v>137</v>
      </c>
      <c r="K15" s="176"/>
      <c r="M15" s="175">
        <v>1</v>
      </c>
      <c r="N15" s="175"/>
      <c r="O15" s="175"/>
      <c r="P15" s="175">
        <v>1</v>
      </c>
      <c r="Q15" s="299">
        <f t="shared" si="0"/>
        <v>2</v>
      </c>
      <c r="S15" s="302" t="s">
        <v>136</v>
      </c>
      <c r="U15" s="303">
        <v>358</v>
      </c>
      <c r="V15" s="304"/>
      <c r="W15" s="305">
        <v>132</v>
      </c>
      <c r="X15" s="306">
        <f t="shared" si="1"/>
        <v>0.36871508379888268</v>
      </c>
      <c r="Y15" s="305">
        <v>226</v>
      </c>
      <c r="Z15" s="306">
        <f t="shared" si="2"/>
        <v>0.63128491620111726</v>
      </c>
      <c r="AA15" s="304"/>
      <c r="AB15" s="305">
        <v>1</v>
      </c>
      <c r="AC15" s="305">
        <v>14</v>
      </c>
      <c r="AD15" s="305">
        <v>40</v>
      </c>
      <c r="AE15" s="305">
        <v>184</v>
      </c>
      <c r="AF15" s="304"/>
      <c r="AG15" s="305">
        <v>4905051.6800000006</v>
      </c>
      <c r="AH15" s="307">
        <f t="shared" si="3"/>
        <v>0.30039026101675881</v>
      </c>
      <c r="AI15" s="305">
        <v>11423878.77</v>
      </c>
      <c r="AJ15" s="307">
        <f t="shared" si="4"/>
        <v>0.6996097389832413</v>
      </c>
      <c r="AK15" s="305">
        <f t="shared" si="5"/>
        <v>16328930.449999999</v>
      </c>
      <c r="AL15" s="304"/>
    </row>
    <row r="16" spans="2:38" x14ac:dyDescent="0.25">
      <c r="B16" s="308">
        <v>13</v>
      </c>
      <c r="C16" s="328" t="s">
        <v>8</v>
      </c>
      <c r="D16" s="470">
        <v>3</v>
      </c>
      <c r="E16" s="299"/>
      <c r="F16" s="309"/>
      <c r="G16" s="299"/>
      <c r="I16" s="176"/>
      <c r="J16" s="176" t="s">
        <v>132</v>
      </c>
      <c r="K16" s="176"/>
      <c r="M16" s="175">
        <v>1</v>
      </c>
      <c r="N16" s="175"/>
      <c r="O16" s="175"/>
      <c r="P16" s="175"/>
      <c r="Q16" s="299">
        <f t="shared" si="0"/>
        <v>1</v>
      </c>
      <c r="S16" s="302"/>
      <c r="U16" s="303">
        <v>149</v>
      </c>
      <c r="V16" s="304"/>
      <c r="W16" s="305">
        <v>41</v>
      </c>
      <c r="X16" s="306">
        <f t="shared" si="1"/>
        <v>0.27516778523489932</v>
      </c>
      <c r="Y16" s="305">
        <v>108</v>
      </c>
      <c r="Z16" s="306">
        <f t="shared" si="2"/>
        <v>0.72483221476510062</v>
      </c>
      <c r="AA16" s="304"/>
      <c r="AB16" s="305">
        <v>5</v>
      </c>
      <c r="AC16" s="305">
        <v>9</v>
      </c>
      <c r="AD16" s="305">
        <v>4</v>
      </c>
      <c r="AE16" s="305">
        <v>156</v>
      </c>
      <c r="AF16" s="304"/>
      <c r="AG16" s="305">
        <v>4285043.3499999996</v>
      </c>
      <c r="AH16" s="307">
        <f t="shared" si="3"/>
        <v>0.27003638164939259</v>
      </c>
      <c r="AI16" s="305">
        <v>11583349.360000001</v>
      </c>
      <c r="AJ16" s="307">
        <f t="shared" si="4"/>
        <v>0.72996361835060741</v>
      </c>
      <c r="AK16" s="305">
        <f t="shared" si="5"/>
        <v>15868392.710000001</v>
      </c>
      <c r="AL16" s="304"/>
    </row>
    <row r="17" spans="2:38" x14ac:dyDescent="0.25">
      <c r="B17" s="298">
        <v>14</v>
      </c>
      <c r="C17" s="328" t="s">
        <v>12</v>
      </c>
      <c r="D17" s="176">
        <v>1</v>
      </c>
      <c r="E17" s="299"/>
      <c r="F17" s="309"/>
      <c r="G17" s="299"/>
      <c r="I17" s="176" t="s">
        <v>131</v>
      </c>
      <c r="J17" s="176" t="s">
        <v>132</v>
      </c>
      <c r="K17" s="176"/>
      <c r="M17" s="175">
        <v>1</v>
      </c>
      <c r="N17" s="175"/>
      <c r="O17" s="175"/>
      <c r="P17" s="175"/>
      <c r="Q17" s="299">
        <f t="shared" si="0"/>
        <v>1</v>
      </c>
      <c r="S17" s="302" t="s">
        <v>138</v>
      </c>
      <c r="U17" s="303">
        <v>222</v>
      </c>
      <c r="V17" s="304"/>
      <c r="W17" s="305">
        <v>30</v>
      </c>
      <c r="X17" s="306">
        <f t="shared" si="1"/>
        <v>0.13513513513513514</v>
      </c>
      <c r="Y17" s="305">
        <v>192</v>
      </c>
      <c r="Z17" s="306">
        <f t="shared" si="2"/>
        <v>0.86486486486486491</v>
      </c>
      <c r="AA17" s="304"/>
      <c r="AB17" s="305">
        <v>3</v>
      </c>
      <c r="AC17" s="305">
        <v>10</v>
      </c>
      <c r="AD17" s="305">
        <v>18</v>
      </c>
      <c r="AE17" s="305">
        <v>107</v>
      </c>
      <c r="AF17" s="304"/>
      <c r="AG17" s="305">
        <v>1818220.98</v>
      </c>
      <c r="AH17" s="307">
        <f t="shared" si="3"/>
        <v>0.21140924558354537</v>
      </c>
      <c r="AI17" s="305">
        <v>6782258.9799999967</v>
      </c>
      <c r="AJ17" s="307">
        <f t="shared" si="4"/>
        <v>0.78859075441645454</v>
      </c>
      <c r="AK17" s="305">
        <f t="shared" si="5"/>
        <v>8600479.9599999972</v>
      </c>
      <c r="AL17" s="304"/>
    </row>
    <row r="18" spans="2:38" x14ac:dyDescent="0.25">
      <c r="B18" s="298">
        <v>15</v>
      </c>
      <c r="C18" s="328" t="s">
        <v>29</v>
      </c>
      <c r="D18" s="470">
        <v>1</v>
      </c>
      <c r="E18" s="310"/>
      <c r="F18" s="299"/>
      <c r="G18" s="299"/>
      <c r="I18" s="176"/>
      <c r="J18" s="177" t="s">
        <v>137</v>
      </c>
      <c r="K18" s="176"/>
      <c r="M18" s="175">
        <v>1</v>
      </c>
      <c r="N18" s="175"/>
      <c r="O18" s="175"/>
      <c r="P18" s="175"/>
      <c r="Q18" s="299">
        <f t="shared" si="0"/>
        <v>1</v>
      </c>
      <c r="S18" s="302" t="s">
        <v>136</v>
      </c>
      <c r="U18" s="303">
        <v>359</v>
      </c>
      <c r="V18" s="304"/>
      <c r="W18" s="305">
        <v>84</v>
      </c>
      <c r="X18" s="306">
        <f t="shared" si="1"/>
        <v>0.23398328690807799</v>
      </c>
      <c r="Y18" s="305">
        <v>275</v>
      </c>
      <c r="Z18" s="306">
        <f t="shared" si="2"/>
        <v>0.76601671309192199</v>
      </c>
      <c r="AA18" s="304"/>
      <c r="AB18" s="305">
        <v>3</v>
      </c>
      <c r="AC18" s="305">
        <v>7</v>
      </c>
      <c r="AD18" s="305">
        <v>43</v>
      </c>
      <c r="AE18" s="305">
        <v>251</v>
      </c>
      <c r="AF18" s="304"/>
      <c r="AG18" s="305">
        <v>6994109.2599999979</v>
      </c>
      <c r="AH18" s="307">
        <f t="shared" si="3"/>
        <v>0.26831817053723456</v>
      </c>
      <c r="AI18" s="305">
        <v>19072367.139999997</v>
      </c>
      <c r="AJ18" s="307">
        <f t="shared" si="4"/>
        <v>0.7316818294627655</v>
      </c>
      <c r="AK18" s="305">
        <f t="shared" si="5"/>
        <v>26066476.399999995</v>
      </c>
      <c r="AL18" s="304"/>
    </row>
    <row r="19" spans="2:38" x14ac:dyDescent="0.25">
      <c r="B19" s="298">
        <v>16</v>
      </c>
      <c r="C19" s="328" t="s">
        <v>15</v>
      </c>
      <c r="D19" s="176">
        <v>3</v>
      </c>
      <c r="E19" s="310"/>
      <c r="F19" s="299"/>
      <c r="G19" s="299"/>
      <c r="I19" s="176"/>
      <c r="J19" s="177" t="s">
        <v>137</v>
      </c>
      <c r="K19" s="176"/>
      <c r="M19" s="175"/>
      <c r="N19" s="175"/>
      <c r="O19" s="175">
        <v>1</v>
      </c>
      <c r="P19" s="175"/>
      <c r="Q19" s="299">
        <f t="shared" si="0"/>
        <v>1</v>
      </c>
      <c r="S19" s="302"/>
      <c r="U19" s="303">
        <v>196</v>
      </c>
      <c r="V19" s="304"/>
      <c r="W19" s="305">
        <v>30</v>
      </c>
      <c r="X19" s="306">
        <f t="shared" si="1"/>
        <v>0.15306122448979592</v>
      </c>
      <c r="Y19" s="305">
        <v>166</v>
      </c>
      <c r="Z19" s="306">
        <f t="shared" si="2"/>
        <v>0.84693877551020413</v>
      </c>
      <c r="AA19" s="304"/>
      <c r="AB19" s="305">
        <v>1</v>
      </c>
      <c r="AC19" s="305">
        <v>18</v>
      </c>
      <c r="AD19" s="305">
        <v>268</v>
      </c>
      <c r="AE19" s="305">
        <v>47</v>
      </c>
      <c r="AF19" s="304"/>
      <c r="AG19" s="305">
        <v>2088698.94</v>
      </c>
      <c r="AH19" s="307">
        <f t="shared" si="3"/>
        <v>0.25896712113351011</v>
      </c>
      <c r="AI19" s="305">
        <v>5976799.6099999994</v>
      </c>
      <c r="AJ19" s="307">
        <f t="shared" si="4"/>
        <v>0.74103287886648994</v>
      </c>
      <c r="AK19" s="305">
        <f t="shared" si="5"/>
        <v>8065498.5499999989</v>
      </c>
      <c r="AL19" s="304"/>
    </row>
    <row r="20" spans="2:38" x14ac:dyDescent="0.25">
      <c r="B20" s="298">
        <v>17</v>
      </c>
      <c r="C20" s="329" t="s">
        <v>26</v>
      </c>
      <c r="D20" s="176">
        <v>4</v>
      </c>
      <c r="E20" s="299"/>
      <c r="F20" s="309"/>
      <c r="G20" s="299"/>
      <c r="I20" s="176"/>
      <c r="J20" s="176" t="s">
        <v>139</v>
      </c>
      <c r="K20" s="176"/>
      <c r="M20" s="175">
        <v>1</v>
      </c>
      <c r="N20" s="175">
        <v>1</v>
      </c>
      <c r="O20" s="175"/>
      <c r="P20" s="175"/>
      <c r="Q20" s="299">
        <f t="shared" si="0"/>
        <v>2</v>
      </c>
      <c r="S20" s="302"/>
      <c r="U20" s="303">
        <v>250</v>
      </c>
      <c r="V20" s="304"/>
      <c r="W20" s="305">
        <v>38</v>
      </c>
      <c r="X20" s="306">
        <f t="shared" si="1"/>
        <v>0.152</v>
      </c>
      <c r="Y20" s="305">
        <v>212</v>
      </c>
      <c r="Z20" s="306">
        <f t="shared" si="2"/>
        <v>0.84799999999999998</v>
      </c>
      <c r="AA20" s="304"/>
      <c r="AB20" s="305">
        <v>0</v>
      </c>
      <c r="AC20" s="305">
        <v>0</v>
      </c>
      <c r="AD20" s="305">
        <v>16</v>
      </c>
      <c r="AE20" s="305">
        <v>184</v>
      </c>
      <c r="AF20" s="304"/>
      <c r="AG20" s="305">
        <v>2511883.13</v>
      </c>
      <c r="AH20" s="307">
        <f t="shared" si="3"/>
        <v>0.2147830589617592</v>
      </c>
      <c r="AI20" s="305">
        <v>9183094.7799999937</v>
      </c>
      <c r="AJ20" s="307">
        <f t="shared" si="4"/>
        <v>0.78521694103824091</v>
      </c>
      <c r="AK20" s="305">
        <f t="shared" si="5"/>
        <v>11694977.909999993</v>
      </c>
      <c r="AL20" s="304"/>
    </row>
    <row r="21" spans="2:38" x14ac:dyDescent="0.25">
      <c r="B21" s="298">
        <v>18</v>
      </c>
      <c r="C21" s="328" t="s">
        <v>16</v>
      </c>
      <c r="D21" s="176">
        <v>3</v>
      </c>
      <c r="E21" s="299"/>
      <c r="F21" s="299"/>
      <c r="G21" s="300"/>
      <c r="I21" s="176" t="s">
        <v>131</v>
      </c>
      <c r="J21" s="176" t="s">
        <v>139</v>
      </c>
      <c r="K21" s="176" t="s">
        <v>141</v>
      </c>
      <c r="M21" s="175"/>
      <c r="N21" s="175">
        <v>1</v>
      </c>
      <c r="O21" s="175">
        <v>1</v>
      </c>
      <c r="P21" s="175">
        <v>1</v>
      </c>
      <c r="Q21" s="299">
        <f t="shared" si="0"/>
        <v>3</v>
      </c>
      <c r="S21" s="302" t="s">
        <v>136</v>
      </c>
      <c r="U21" s="303">
        <v>202</v>
      </c>
      <c r="V21" s="304"/>
      <c r="W21" s="305">
        <v>64</v>
      </c>
      <c r="X21" s="306">
        <f t="shared" si="1"/>
        <v>0.31683168316831684</v>
      </c>
      <c r="Y21" s="305">
        <v>138</v>
      </c>
      <c r="Z21" s="306">
        <f t="shared" si="2"/>
        <v>0.68316831683168322</v>
      </c>
      <c r="AA21" s="304"/>
      <c r="AB21" s="305">
        <v>8</v>
      </c>
      <c r="AC21" s="305">
        <v>51</v>
      </c>
      <c r="AD21" s="305">
        <v>29</v>
      </c>
      <c r="AE21" s="305">
        <v>222</v>
      </c>
      <c r="AF21" s="304"/>
      <c r="AG21" s="305">
        <v>3339996.15</v>
      </c>
      <c r="AH21" s="307">
        <f t="shared" si="3"/>
        <v>0.30845686580208037</v>
      </c>
      <c r="AI21" s="305">
        <v>7488085.5700000012</v>
      </c>
      <c r="AJ21" s="307">
        <f t="shared" si="4"/>
        <v>0.69154313419791968</v>
      </c>
      <c r="AK21" s="305">
        <f t="shared" si="5"/>
        <v>10828081.720000001</v>
      </c>
      <c r="AL21" s="304"/>
    </row>
    <row r="22" spans="2:38" x14ac:dyDescent="0.25">
      <c r="B22" s="298">
        <v>19</v>
      </c>
      <c r="C22" s="329" t="s">
        <v>23</v>
      </c>
      <c r="D22" s="470">
        <v>2</v>
      </c>
      <c r="E22" s="310"/>
      <c r="F22" s="299"/>
      <c r="G22" s="299"/>
      <c r="I22" s="176"/>
      <c r="J22" s="177" t="s">
        <v>137</v>
      </c>
      <c r="K22" s="176"/>
      <c r="M22" s="175">
        <v>1</v>
      </c>
      <c r="N22" s="175"/>
      <c r="O22" s="175">
        <v>1</v>
      </c>
      <c r="P22" s="175"/>
      <c r="Q22" s="299">
        <f t="shared" si="0"/>
        <v>2</v>
      </c>
      <c r="S22" s="302"/>
      <c r="U22" s="303">
        <v>342</v>
      </c>
      <c r="V22" s="304"/>
      <c r="W22" s="305">
        <v>115</v>
      </c>
      <c r="X22" s="306">
        <f t="shared" si="1"/>
        <v>0.33625730994152048</v>
      </c>
      <c r="Y22" s="305">
        <v>227</v>
      </c>
      <c r="Z22" s="306">
        <f t="shared" si="2"/>
        <v>0.66374269005847952</v>
      </c>
      <c r="AA22" s="304"/>
      <c r="AB22" s="305">
        <v>12</v>
      </c>
      <c r="AC22" s="305">
        <v>42</v>
      </c>
      <c r="AD22" s="305">
        <v>57</v>
      </c>
      <c r="AE22" s="305">
        <v>271</v>
      </c>
      <c r="AF22" s="304"/>
      <c r="AG22" s="305">
        <v>10862337.399999997</v>
      </c>
      <c r="AH22" s="307">
        <f t="shared" si="3"/>
        <v>0.43802728267991836</v>
      </c>
      <c r="AI22" s="305">
        <v>13935975.010000002</v>
      </c>
      <c r="AJ22" s="307">
        <f t="shared" si="4"/>
        <v>0.56197271732008169</v>
      </c>
      <c r="AK22" s="305">
        <f t="shared" si="5"/>
        <v>24798312.409999996</v>
      </c>
      <c r="AL22" s="304"/>
    </row>
    <row r="23" spans="2:38" x14ac:dyDescent="0.25">
      <c r="B23" s="298">
        <v>20</v>
      </c>
      <c r="C23" s="329" t="s">
        <v>21</v>
      </c>
      <c r="D23" s="470">
        <v>2</v>
      </c>
      <c r="E23" s="310"/>
      <c r="F23" s="299"/>
      <c r="G23" s="299"/>
      <c r="I23" s="176" t="s">
        <v>131</v>
      </c>
      <c r="J23" s="176"/>
      <c r="K23" s="176"/>
      <c r="M23" s="175">
        <v>1</v>
      </c>
      <c r="N23" s="175">
        <v>1</v>
      </c>
      <c r="O23" s="175"/>
      <c r="P23" s="175"/>
      <c r="Q23" s="299">
        <f t="shared" si="0"/>
        <v>2</v>
      </c>
      <c r="S23" s="302" t="s">
        <v>138</v>
      </c>
      <c r="U23" s="303">
        <v>206</v>
      </c>
      <c r="V23" s="304"/>
      <c r="W23" s="305">
        <v>20</v>
      </c>
      <c r="X23" s="306">
        <f t="shared" si="1"/>
        <v>9.7087378640776698E-2</v>
      </c>
      <c r="Y23" s="305">
        <v>186</v>
      </c>
      <c r="Z23" s="306">
        <f t="shared" si="2"/>
        <v>0.90291262135922334</v>
      </c>
      <c r="AA23" s="304"/>
      <c r="AB23" s="305">
        <v>2</v>
      </c>
      <c r="AC23" s="305">
        <v>7</v>
      </c>
      <c r="AD23" s="305">
        <v>8</v>
      </c>
      <c r="AE23" s="305">
        <v>88</v>
      </c>
      <c r="AF23" s="304"/>
      <c r="AG23" s="305">
        <v>1915430.0300000003</v>
      </c>
      <c r="AH23" s="307">
        <f t="shared" si="3"/>
        <v>0.10578743962187766</v>
      </c>
      <c r="AI23" s="305">
        <v>16190973.119999997</v>
      </c>
      <c r="AJ23" s="307">
        <f t="shared" si="4"/>
        <v>0.89421256037812225</v>
      </c>
      <c r="AK23" s="305">
        <f t="shared" si="5"/>
        <v>18106403.149999999</v>
      </c>
      <c r="AL23" s="304"/>
    </row>
    <row r="24" spans="2:38" x14ac:dyDescent="0.25">
      <c r="B24" s="298">
        <v>21</v>
      </c>
      <c r="C24" s="329" t="s">
        <v>24</v>
      </c>
      <c r="D24" s="470">
        <v>2</v>
      </c>
      <c r="E24" s="299"/>
      <c r="F24" s="309"/>
      <c r="G24" s="299"/>
      <c r="I24" s="176" t="s">
        <v>131</v>
      </c>
      <c r="J24" s="176"/>
      <c r="K24" s="176"/>
      <c r="M24" s="175">
        <v>1</v>
      </c>
      <c r="N24" s="175"/>
      <c r="O24" s="175"/>
      <c r="P24" s="175"/>
      <c r="Q24" s="299">
        <f t="shared" si="0"/>
        <v>1</v>
      </c>
      <c r="S24" s="302" t="s">
        <v>138</v>
      </c>
      <c r="U24" s="303">
        <v>156</v>
      </c>
      <c r="V24" s="304"/>
      <c r="W24" s="305">
        <v>16</v>
      </c>
      <c r="X24" s="306">
        <f t="shared" si="1"/>
        <v>0.10256410256410256</v>
      </c>
      <c r="Y24" s="305">
        <v>140</v>
      </c>
      <c r="Z24" s="306">
        <f t="shared" si="2"/>
        <v>0.89743589743589747</v>
      </c>
      <c r="AA24" s="304"/>
      <c r="AB24" s="305">
        <v>1</v>
      </c>
      <c r="AC24" s="305">
        <v>2</v>
      </c>
      <c r="AD24" s="305">
        <v>9</v>
      </c>
      <c r="AE24" s="305">
        <v>126</v>
      </c>
      <c r="AF24" s="304"/>
      <c r="AG24" s="305">
        <v>1119323.1000000001</v>
      </c>
      <c r="AH24" s="307">
        <f t="shared" si="3"/>
        <v>0.18978826591159412</v>
      </c>
      <c r="AI24" s="305">
        <v>4778423.5</v>
      </c>
      <c r="AJ24" s="307">
        <f t="shared" si="4"/>
        <v>0.81021173408840597</v>
      </c>
      <c r="AK24" s="305">
        <f t="shared" si="5"/>
        <v>5897746.5999999996</v>
      </c>
      <c r="AL24" s="304"/>
    </row>
    <row r="25" spans="2:38" x14ac:dyDescent="0.25">
      <c r="B25" s="298">
        <v>22</v>
      </c>
      <c r="C25" s="329" t="s">
        <v>89</v>
      </c>
      <c r="D25" s="470">
        <v>2</v>
      </c>
      <c r="E25" s="299"/>
      <c r="F25" s="309"/>
      <c r="G25" s="299"/>
      <c r="I25" s="176" t="s">
        <v>131</v>
      </c>
      <c r="J25" s="176"/>
      <c r="K25" s="176"/>
      <c r="M25" s="175"/>
      <c r="N25" s="175">
        <v>1</v>
      </c>
      <c r="O25" s="175">
        <v>1</v>
      </c>
      <c r="P25" s="175">
        <v>1</v>
      </c>
      <c r="Q25" s="299">
        <f t="shared" si="0"/>
        <v>3</v>
      </c>
      <c r="S25" s="302"/>
      <c r="U25" s="303">
        <v>298</v>
      </c>
      <c r="V25" s="304"/>
      <c r="W25" s="305">
        <v>35</v>
      </c>
      <c r="X25" s="306">
        <f t="shared" si="1"/>
        <v>0.1174496644295302</v>
      </c>
      <c r="Y25" s="305">
        <v>263</v>
      </c>
      <c r="Z25" s="306">
        <f t="shared" si="2"/>
        <v>0.8825503355704698</v>
      </c>
      <c r="AA25" s="304"/>
      <c r="AB25" s="305">
        <v>5</v>
      </c>
      <c r="AC25" s="305">
        <v>23</v>
      </c>
      <c r="AD25" s="305">
        <v>35</v>
      </c>
      <c r="AE25" s="305">
        <v>231</v>
      </c>
      <c r="AF25" s="304"/>
      <c r="AG25" s="305">
        <v>2080460.3399999999</v>
      </c>
      <c r="AH25" s="307">
        <f t="shared" si="3"/>
        <v>0.22805563870467105</v>
      </c>
      <c r="AI25" s="305">
        <v>7042139.5300000031</v>
      </c>
      <c r="AJ25" s="307">
        <f t="shared" si="4"/>
        <v>0.77194436129532895</v>
      </c>
      <c r="AK25" s="305">
        <f t="shared" si="5"/>
        <v>9122599.8700000029</v>
      </c>
      <c r="AL25" s="304"/>
    </row>
    <row r="26" spans="2:38" x14ac:dyDescent="0.25">
      <c r="B26" s="308">
        <v>23</v>
      </c>
      <c r="C26" s="329" t="s">
        <v>27</v>
      </c>
      <c r="D26" s="470">
        <v>4</v>
      </c>
      <c r="E26" s="299"/>
      <c r="F26" s="309"/>
      <c r="G26" s="299"/>
      <c r="I26" s="176"/>
      <c r="J26" s="176"/>
      <c r="K26" s="176"/>
      <c r="M26" s="175"/>
      <c r="N26" s="175"/>
      <c r="O26" s="175"/>
      <c r="P26" s="175"/>
      <c r="Q26" s="299">
        <f t="shared" si="0"/>
        <v>0</v>
      </c>
      <c r="S26" s="302" t="s">
        <v>135</v>
      </c>
      <c r="U26" s="303">
        <v>7</v>
      </c>
      <c r="V26" s="304"/>
      <c r="W26" s="305">
        <v>0</v>
      </c>
      <c r="X26" s="306">
        <f t="shared" si="1"/>
        <v>0</v>
      </c>
      <c r="Y26" s="305">
        <v>7</v>
      </c>
      <c r="Z26" s="306">
        <f t="shared" si="2"/>
        <v>1</v>
      </c>
      <c r="AA26" s="304"/>
      <c r="AB26" s="305">
        <v>14</v>
      </c>
      <c r="AC26" s="305">
        <v>11</v>
      </c>
      <c r="AD26" s="305">
        <v>94</v>
      </c>
      <c r="AE26" s="305">
        <v>211</v>
      </c>
      <c r="AF26" s="304"/>
      <c r="AG26" s="305">
        <v>0</v>
      </c>
      <c r="AH26" s="307">
        <f t="shared" si="3"/>
        <v>0</v>
      </c>
      <c r="AI26" s="305">
        <v>106134.95999999999</v>
      </c>
      <c r="AJ26" s="307">
        <f t="shared" si="4"/>
        <v>1</v>
      </c>
      <c r="AK26" s="305">
        <f t="shared" si="5"/>
        <v>106134.95999999999</v>
      </c>
      <c r="AL26" s="304"/>
    </row>
    <row r="27" spans="2:38" x14ac:dyDescent="0.25">
      <c r="B27" s="298">
        <v>24</v>
      </c>
      <c r="C27" s="329" t="s">
        <v>28</v>
      </c>
      <c r="D27" s="470">
        <v>4</v>
      </c>
      <c r="E27" s="299"/>
      <c r="F27" s="309"/>
      <c r="G27" s="299"/>
      <c r="I27" s="176"/>
      <c r="J27" s="176"/>
      <c r="K27" s="176"/>
      <c r="M27" s="175">
        <v>1</v>
      </c>
      <c r="N27" s="175"/>
      <c r="O27" s="175"/>
      <c r="P27" s="175"/>
      <c r="Q27" s="299">
        <f t="shared" si="0"/>
        <v>1</v>
      </c>
      <c r="S27" s="302" t="s">
        <v>135</v>
      </c>
      <c r="U27" s="303">
        <v>208</v>
      </c>
      <c r="V27" s="304"/>
      <c r="W27" s="305">
        <v>42</v>
      </c>
      <c r="X27" s="306">
        <f t="shared" si="1"/>
        <v>0.20192307692307693</v>
      </c>
      <c r="Y27" s="305">
        <v>166</v>
      </c>
      <c r="Z27" s="306">
        <f t="shared" si="2"/>
        <v>0.79807692307692313</v>
      </c>
      <c r="AA27" s="304"/>
      <c r="AB27" s="305">
        <v>3</v>
      </c>
      <c r="AC27" s="305">
        <v>2</v>
      </c>
      <c r="AD27" s="305">
        <v>24</v>
      </c>
      <c r="AE27" s="305">
        <v>223</v>
      </c>
      <c r="AF27" s="304"/>
      <c r="AG27" s="305">
        <v>3018722.4499999997</v>
      </c>
      <c r="AH27" s="307">
        <f t="shared" si="3"/>
        <v>0.27476002804455568</v>
      </c>
      <c r="AI27" s="305">
        <v>7968037.4200000027</v>
      </c>
      <c r="AJ27" s="307">
        <f t="shared" si="4"/>
        <v>0.72523997195544432</v>
      </c>
      <c r="AK27" s="305">
        <f t="shared" si="5"/>
        <v>10986759.870000003</v>
      </c>
      <c r="AL27" s="304"/>
    </row>
    <row r="28" spans="2:38" x14ac:dyDescent="0.25">
      <c r="M28" s="175">
        <f>SUM(M4:M27)</f>
        <v>19</v>
      </c>
      <c r="N28" s="175">
        <f>SUM(N4:N27)</f>
        <v>7</v>
      </c>
      <c r="O28" s="175">
        <f>SUM(O4:O27)</f>
        <v>7</v>
      </c>
      <c r="P28" s="175">
        <f>SUM(P4:P27)</f>
        <v>4</v>
      </c>
      <c r="Q28" s="299">
        <f>+SUM(Q4:Q27)</f>
        <v>37</v>
      </c>
      <c r="S28" s="299"/>
      <c r="U28" s="311">
        <f>SUM(U4:U27)</f>
        <v>5655</v>
      </c>
      <c r="V28" s="276"/>
      <c r="W28" s="305">
        <f>+SUM(W4:W27)</f>
        <v>1280</v>
      </c>
      <c r="X28" s="306">
        <f t="shared" si="1"/>
        <v>0.22634836427939875</v>
      </c>
      <c r="Y28" s="312">
        <f>SUM(Y4:Y27)</f>
        <v>4375</v>
      </c>
      <c r="Z28" s="306">
        <f t="shared" si="2"/>
        <v>0.77365163572060125</v>
      </c>
      <c r="AA28" s="304"/>
      <c r="AB28" s="312">
        <f>SUM(AB4:AB27)</f>
        <v>84</v>
      </c>
      <c r="AC28" s="312">
        <f t="shared" ref="AC28:AE28" si="6">SUM(AC4:AC27)</f>
        <v>271</v>
      </c>
      <c r="AD28" s="312">
        <f t="shared" si="6"/>
        <v>1007</v>
      </c>
      <c r="AE28" s="312">
        <f t="shared" si="6"/>
        <v>4107</v>
      </c>
      <c r="AF28" s="304"/>
      <c r="AG28" s="312">
        <f>+SUM(AG4:AG27)</f>
        <v>90206145.399999991</v>
      </c>
      <c r="AH28" s="307">
        <f t="shared" si="3"/>
        <v>0.2774219111212497</v>
      </c>
      <c r="AI28" s="312">
        <f>+SUM(AI4:AI27)</f>
        <v>234952545.33000001</v>
      </c>
      <c r="AJ28" s="307">
        <f t="shared" si="4"/>
        <v>0.72257808887875019</v>
      </c>
      <c r="AK28" s="312">
        <f t="shared" si="5"/>
        <v>325158690.73000002</v>
      </c>
      <c r="AL28" s="304"/>
    </row>
    <row r="29" spans="2:38" x14ac:dyDescent="0.25">
      <c r="B29" s="313"/>
      <c r="C29" s="174" t="s">
        <v>242</v>
      </c>
      <c r="U29" s="294"/>
      <c r="X29" s="295"/>
      <c r="Y29" s="330"/>
      <c r="Z29" s="296"/>
      <c r="AB29" s="304"/>
      <c r="AC29" s="304"/>
      <c r="AD29" s="304"/>
      <c r="AE29" s="304"/>
      <c r="AI29" s="304"/>
    </row>
    <row r="30" spans="2:38" x14ac:dyDescent="0.25">
      <c r="B30" s="314"/>
      <c r="C30" s="174" t="s">
        <v>243</v>
      </c>
      <c r="U30" s="294"/>
      <c r="W30" s="304"/>
      <c r="X30" s="295"/>
      <c r="Z30" s="296"/>
    </row>
    <row r="31" spans="2:38" x14ac:dyDescent="0.25">
      <c r="U31" s="294"/>
      <c r="X31" s="295"/>
      <c r="Z31" s="296"/>
      <c r="AK31" s="304"/>
    </row>
    <row r="32" spans="2:38" x14ac:dyDescent="0.25">
      <c r="B32" s="174">
        <v>1</v>
      </c>
      <c r="C32" s="174" t="s">
        <v>244</v>
      </c>
      <c r="X32" s="295"/>
      <c r="Z32" s="296"/>
    </row>
    <row r="33" spans="2:26" x14ac:dyDescent="0.25">
      <c r="B33" s="174">
        <v>2</v>
      </c>
      <c r="C33" s="174" t="s">
        <v>245</v>
      </c>
      <c r="U33" s="294"/>
      <c r="X33" s="295"/>
      <c r="Z33" s="296"/>
    </row>
    <row r="34" spans="2:26" x14ac:dyDescent="0.25">
      <c r="B34" s="174">
        <v>3</v>
      </c>
      <c r="C34" s="174" t="s">
        <v>246</v>
      </c>
      <c r="U34" s="294"/>
      <c r="X34" s="295"/>
      <c r="Z34" s="296"/>
    </row>
    <row r="35" spans="2:26" x14ac:dyDescent="0.25">
      <c r="B35" s="174">
        <v>4</v>
      </c>
      <c r="C35" s="174" t="s">
        <v>251</v>
      </c>
      <c r="U35" s="294"/>
      <c r="X35" s="295"/>
      <c r="Z35" s="296"/>
    </row>
    <row r="36" spans="2:26" x14ac:dyDescent="0.25">
      <c r="U36" s="294"/>
      <c r="X36" s="295"/>
      <c r="Z36" s="296"/>
    </row>
    <row r="37" spans="2:26" x14ac:dyDescent="0.25">
      <c r="U37" s="294"/>
      <c r="X37" s="295"/>
      <c r="Z37" s="296"/>
    </row>
    <row r="38" spans="2:26" ht="15" customHeight="1" x14ac:dyDescent="0.25">
      <c r="B38" s="592" t="s">
        <v>247</v>
      </c>
      <c r="C38" s="593"/>
      <c r="U38" s="294"/>
      <c r="X38" s="295"/>
      <c r="Z38" s="296"/>
    </row>
    <row r="39" spans="2:26" x14ac:dyDescent="0.25">
      <c r="B39" s="298">
        <v>1</v>
      </c>
      <c r="C39" s="175" t="s">
        <v>17</v>
      </c>
      <c r="U39" s="294"/>
      <c r="X39" s="295"/>
      <c r="Z39" s="296"/>
    </row>
    <row r="40" spans="2:26" x14ac:dyDescent="0.25">
      <c r="B40" s="298">
        <v>2</v>
      </c>
      <c r="C40" s="175" t="s">
        <v>6</v>
      </c>
      <c r="U40" s="294"/>
      <c r="X40" s="295"/>
      <c r="Z40" s="296"/>
    </row>
    <row r="41" spans="2:26" x14ac:dyDescent="0.25">
      <c r="B41" s="298">
        <v>3</v>
      </c>
      <c r="C41" s="175" t="s">
        <v>13</v>
      </c>
      <c r="U41" s="294"/>
      <c r="X41" s="295"/>
      <c r="Z41" s="296"/>
    </row>
    <row r="42" spans="2:26" x14ac:dyDescent="0.25">
      <c r="B42" s="298">
        <v>4</v>
      </c>
      <c r="C42" s="175" t="s">
        <v>31</v>
      </c>
      <c r="U42" s="294"/>
      <c r="X42" s="295"/>
      <c r="Z42" s="296"/>
    </row>
    <row r="43" spans="2:26" x14ac:dyDescent="0.25">
      <c r="B43" s="298">
        <v>5</v>
      </c>
      <c r="C43" s="175" t="s">
        <v>7</v>
      </c>
      <c r="U43" s="294"/>
      <c r="X43" s="295"/>
      <c r="Z43" s="296"/>
    </row>
    <row r="44" spans="2:26" x14ac:dyDescent="0.25">
      <c r="B44" s="323">
        <v>6</v>
      </c>
      <c r="C44" s="175" t="s">
        <v>5</v>
      </c>
      <c r="U44" s="294"/>
      <c r="X44" s="295"/>
      <c r="Z44" s="296"/>
    </row>
    <row r="45" spans="2:26" x14ac:dyDescent="0.25">
      <c r="U45" s="294"/>
      <c r="X45" s="295"/>
      <c r="Z45" s="296"/>
    </row>
    <row r="46" spans="2:26" ht="15" customHeight="1" x14ac:dyDescent="0.25">
      <c r="B46" s="587" t="s">
        <v>266</v>
      </c>
      <c r="C46" s="587"/>
      <c r="U46" s="294"/>
      <c r="X46" s="295"/>
      <c r="Z46" s="296"/>
    </row>
    <row r="47" spans="2:26" x14ac:dyDescent="0.25">
      <c r="B47" s="331"/>
      <c r="C47" s="299" t="s">
        <v>267</v>
      </c>
      <c r="U47" s="294"/>
      <c r="X47" s="295"/>
      <c r="Z47" s="296"/>
    </row>
    <row r="48" spans="2:26" x14ac:dyDescent="0.25">
      <c r="B48" s="332"/>
      <c r="C48" s="299" t="s">
        <v>268</v>
      </c>
      <c r="U48" s="294"/>
      <c r="X48" s="295"/>
      <c r="Z48" s="296"/>
    </row>
    <row r="49" spans="21:26" x14ac:dyDescent="0.25">
      <c r="U49" s="294"/>
      <c r="X49" s="295"/>
      <c r="Z49" s="296"/>
    </row>
    <row r="50" spans="21:26" x14ac:dyDescent="0.25">
      <c r="U50" s="294"/>
      <c r="X50" s="295"/>
      <c r="Z50" s="296"/>
    </row>
    <row r="51" spans="21:26" x14ac:dyDescent="0.25">
      <c r="U51" s="294"/>
      <c r="X51" s="295"/>
      <c r="Z51" s="296"/>
    </row>
    <row r="52" spans="21:26" x14ac:dyDescent="0.25">
      <c r="U52" s="294"/>
      <c r="X52" s="295"/>
      <c r="Z52" s="296"/>
    </row>
    <row r="53" spans="21:26" x14ac:dyDescent="0.25">
      <c r="U53" s="294"/>
      <c r="X53" s="295"/>
      <c r="Z53" s="296"/>
    </row>
    <row r="54" spans="21:26" x14ac:dyDescent="0.25">
      <c r="U54" s="294"/>
      <c r="X54" s="295"/>
      <c r="Z54" s="296"/>
    </row>
    <row r="55" spans="21:26" x14ac:dyDescent="0.25">
      <c r="U55" s="294"/>
      <c r="X55" s="295"/>
      <c r="Z55" s="296"/>
    </row>
    <row r="56" spans="21:26" x14ac:dyDescent="0.25">
      <c r="U56" s="294"/>
      <c r="X56" s="295"/>
      <c r="Z56" s="296"/>
    </row>
    <row r="79" spans="32:32" x14ac:dyDescent="0.25">
      <c r="AF79" s="315"/>
    </row>
    <row r="80" spans="32:32" x14ac:dyDescent="0.25">
      <c r="AF80" s="315"/>
    </row>
    <row r="81" spans="32:32" x14ac:dyDescent="0.25">
      <c r="AF81" s="315"/>
    </row>
    <row r="82" spans="32:32" x14ac:dyDescent="0.25">
      <c r="AF82" s="315"/>
    </row>
  </sheetData>
  <mergeCells count="15">
    <mergeCell ref="B46:C46"/>
    <mergeCell ref="U2:U3"/>
    <mergeCell ref="W2:Z2"/>
    <mergeCell ref="AB2:AE2"/>
    <mergeCell ref="AG2:AK2"/>
    <mergeCell ref="W3:X3"/>
    <mergeCell ref="Y3:Z3"/>
    <mergeCell ref="AG3:AH3"/>
    <mergeCell ref="AI3:AJ3"/>
    <mergeCell ref="B38:C38"/>
    <mergeCell ref="E2:G2"/>
    <mergeCell ref="I2:K2"/>
    <mergeCell ref="B2:C3"/>
    <mergeCell ref="M2:Q2"/>
    <mergeCell ref="S2:S3"/>
  </mergeCells>
  <pageMargins left="0.7" right="0.7" top="0.75" bottom="0.75" header="0.3" footer="0.3"/>
  <pageSetup orientation="portrait" verticalDpi="597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2"/>
  <sheetViews>
    <sheetView showGridLines="0" tabSelected="1" zoomScaleNormal="100" workbookViewId="0">
      <pane xSplit="3" ySplit="5" topLeftCell="F6" activePane="bottomRight" state="frozen"/>
      <selection pane="topRight" activeCell="D1" sqref="D1"/>
      <selection pane="bottomLeft" activeCell="A6" sqref="A6"/>
      <selection pane="bottomRight" activeCell="G1" sqref="G1"/>
    </sheetView>
  </sheetViews>
  <sheetFormatPr baseColWidth="10" defaultRowHeight="15" x14ac:dyDescent="0.25"/>
  <cols>
    <col min="1" max="1" width="4" customWidth="1"/>
    <col min="2" max="2" width="2.42578125" customWidth="1"/>
    <col min="3" max="3" width="29.5703125" customWidth="1"/>
    <col min="4" max="4" width="1" style="339" customWidth="1"/>
    <col min="5" max="5" width="13.42578125" bestFit="1" customWidth="1"/>
    <col min="6" max="6" width="1" style="339" customWidth="1"/>
    <col min="7" max="7" width="33.5703125" customWidth="1"/>
    <col min="8" max="8" width="1" style="16" customWidth="1"/>
    <col min="9" max="9" width="13.140625" customWidth="1"/>
    <col min="10" max="10" width="1" style="16" customWidth="1"/>
    <col min="11" max="11" width="13.140625" customWidth="1"/>
    <col min="12" max="12" width="1" style="16" customWidth="1"/>
    <col min="13" max="13" width="13.140625" customWidth="1"/>
    <col min="14" max="14" width="1" style="16" customWidth="1"/>
    <col min="15" max="15" width="13.140625" customWidth="1"/>
    <col min="16" max="16" width="1" style="16" customWidth="1"/>
    <col min="17" max="17" width="13.140625" customWidth="1"/>
    <col min="18" max="18" width="1" style="16" customWidth="1"/>
    <col min="19" max="19" width="13.140625" customWidth="1"/>
    <col min="20" max="20" width="1" customWidth="1"/>
    <col min="21" max="21" width="13.140625" customWidth="1"/>
    <col min="22" max="22" width="1" customWidth="1"/>
    <col min="23" max="23" width="13.140625" customWidth="1"/>
    <col min="24" max="24" width="1" customWidth="1"/>
    <col min="25" max="25" width="13.140625" customWidth="1"/>
    <col min="26" max="26" width="1" customWidth="1"/>
    <col min="27" max="27" width="13.140625" customWidth="1"/>
    <col min="28" max="28" width="1" customWidth="1"/>
    <col min="29" max="29" width="13.140625" customWidth="1"/>
    <col min="30" max="30" width="1" customWidth="1"/>
    <col min="31" max="31" width="12.28515625" bestFit="1" customWidth="1"/>
    <col min="32" max="32" width="1" customWidth="1"/>
    <col min="33" max="34" width="13.140625" customWidth="1"/>
  </cols>
  <sheetData>
    <row r="1" spans="1:34" ht="18" x14ac:dyDescent="0.25">
      <c r="A1" s="14" t="s">
        <v>69</v>
      </c>
      <c r="G1" s="614" t="s">
        <v>367</v>
      </c>
    </row>
    <row r="2" spans="1:34" x14ac:dyDescent="0.25">
      <c r="A2" s="15" t="s">
        <v>323</v>
      </c>
    </row>
    <row r="3" spans="1:34" x14ac:dyDescent="0.25">
      <c r="B3" s="16"/>
      <c r="C3" s="16"/>
    </row>
    <row r="4" spans="1:34" x14ac:dyDescent="0.25">
      <c r="B4" s="16"/>
      <c r="C4" s="17" t="s">
        <v>70</v>
      </c>
      <c r="D4" s="64"/>
      <c r="E4" s="72" t="s">
        <v>90</v>
      </c>
      <c r="F4" s="64"/>
      <c r="G4" s="73">
        <v>43466</v>
      </c>
      <c r="I4" s="73">
        <v>43497</v>
      </c>
      <c r="K4" s="73">
        <v>43525</v>
      </c>
      <c r="M4" s="73">
        <v>43556</v>
      </c>
      <c r="O4" s="73">
        <v>43586</v>
      </c>
      <c r="Q4" s="73">
        <v>43617</v>
      </c>
      <c r="S4" s="73">
        <v>43647</v>
      </c>
      <c r="U4" s="73">
        <v>43678</v>
      </c>
      <c r="W4" s="73">
        <v>43709</v>
      </c>
      <c r="Y4" s="73">
        <v>43739</v>
      </c>
      <c r="AA4" s="73">
        <v>43770</v>
      </c>
      <c r="AC4" s="73">
        <v>43800</v>
      </c>
      <c r="AE4" s="428" t="s">
        <v>179</v>
      </c>
      <c r="AG4" s="73">
        <v>43831</v>
      </c>
      <c r="AH4" s="73">
        <v>43862</v>
      </c>
    </row>
    <row r="5" spans="1:34" ht="3" customHeight="1" x14ac:dyDescent="0.25">
      <c r="B5" s="16"/>
      <c r="C5" s="17"/>
      <c r="E5" s="18"/>
      <c r="G5" s="18"/>
      <c r="I5" s="18"/>
      <c r="K5" s="18"/>
      <c r="M5" s="18"/>
      <c r="O5" s="18"/>
      <c r="Q5" s="18"/>
      <c r="S5" s="18"/>
      <c r="U5" s="18"/>
      <c r="W5" s="18"/>
      <c r="Y5" s="18"/>
      <c r="AA5" s="18"/>
      <c r="AC5" s="18"/>
      <c r="AE5" s="429"/>
      <c r="AG5" s="18"/>
      <c r="AH5" s="18"/>
    </row>
    <row r="6" spans="1:34" x14ac:dyDescent="0.25">
      <c r="B6" s="16"/>
      <c r="C6" s="19" t="s">
        <v>71</v>
      </c>
      <c r="E6" s="21">
        <v>57506026.390000045</v>
      </c>
      <c r="G6" s="21">
        <v>5533867.2799999984</v>
      </c>
      <c r="I6" s="21">
        <v>4995246.3300000066</v>
      </c>
      <c r="K6" s="21">
        <v>4730167.4699999951</v>
      </c>
      <c r="M6" s="21">
        <v>3782069.39</v>
      </c>
      <c r="O6" s="21">
        <v>2787966.3699999913</v>
      </c>
      <c r="Q6" s="21">
        <v>2015553.0799999987</v>
      </c>
      <c r="S6" s="21">
        <v>2858520.5200000051</v>
      </c>
      <c r="U6" s="21">
        <v>3022865.2800000049</v>
      </c>
      <c r="W6" s="21">
        <v>3598726.9799999855</v>
      </c>
      <c r="Y6" s="21">
        <v>2461505.83</v>
      </c>
      <c r="AA6" s="21">
        <v>3645413.4500000048</v>
      </c>
      <c r="AC6" s="21">
        <v>3343509.9500000011</v>
      </c>
      <c r="AE6" s="430">
        <f>+SUM(G6:AC6)</f>
        <v>42775411.929999985</v>
      </c>
      <c r="AG6" s="21">
        <v>3756584.4299999978</v>
      </c>
      <c r="AH6" s="21">
        <v>2790161.910000002</v>
      </c>
    </row>
    <row r="7" spans="1:34" x14ac:dyDescent="0.25">
      <c r="B7" s="16"/>
      <c r="C7" s="22" t="s">
        <v>72</v>
      </c>
      <c r="E7" s="24">
        <v>57315525.07</v>
      </c>
      <c r="G7" s="24">
        <v>4675536.8500000024</v>
      </c>
      <c r="I7" s="24">
        <v>4519499.5900000008</v>
      </c>
      <c r="K7" s="24">
        <v>4832964.2699999996</v>
      </c>
      <c r="M7" s="24">
        <v>6143743.570000005</v>
      </c>
      <c r="O7" s="24">
        <v>6220855.7300000032</v>
      </c>
      <c r="Q7" s="24">
        <v>4347677.4800000014</v>
      </c>
      <c r="S7" s="24">
        <v>6730135.6400000034</v>
      </c>
      <c r="U7" s="24">
        <v>5439434.1900000032</v>
      </c>
      <c r="W7" s="24">
        <v>4925986.129999998</v>
      </c>
      <c r="Y7" s="24">
        <v>4692047.5700000022</v>
      </c>
      <c r="AA7" s="24">
        <v>4573769.6300000018</v>
      </c>
      <c r="AC7" s="24">
        <v>5015928.4400000004</v>
      </c>
      <c r="AE7" s="430">
        <f>+SUM(G7:AC7)</f>
        <v>62117579.090000018</v>
      </c>
      <c r="AG7" s="24">
        <v>4006955.3899999983</v>
      </c>
      <c r="AH7" s="24">
        <v>3090304.07</v>
      </c>
    </row>
    <row r="8" spans="1:34" ht="2.25" customHeight="1" x14ac:dyDescent="0.25">
      <c r="B8" s="16"/>
      <c r="C8" s="25"/>
      <c r="E8" s="74"/>
      <c r="G8" s="25"/>
      <c r="I8" s="25"/>
      <c r="K8" s="25"/>
      <c r="M8" s="25"/>
      <c r="O8" s="25"/>
      <c r="Q8" s="25"/>
      <c r="S8" s="25"/>
      <c r="U8" s="25"/>
      <c r="W8" s="25"/>
      <c r="Y8" s="25"/>
      <c r="AA8" s="25"/>
      <c r="AC8" s="25"/>
      <c r="AE8" s="74"/>
      <c r="AG8" s="25"/>
      <c r="AH8" s="25"/>
    </row>
    <row r="9" spans="1:34" ht="15.75" thickBot="1" x14ac:dyDescent="0.3">
      <c r="B9" s="16"/>
      <c r="C9" s="17" t="s">
        <v>73</v>
      </c>
      <c r="E9" s="26">
        <v>114821551.46000005</v>
      </c>
      <c r="G9" s="26">
        <f t="shared" ref="G9:I9" si="0">+SUM(G6:G7)</f>
        <v>10209404.130000001</v>
      </c>
      <c r="I9" s="26">
        <f t="shared" si="0"/>
        <v>9514745.9200000074</v>
      </c>
      <c r="K9" s="26">
        <f t="shared" ref="K9:S9" si="1">+SUM(K6:K7)</f>
        <v>9563131.7399999946</v>
      </c>
      <c r="M9" s="26">
        <f t="shared" si="1"/>
        <v>9925812.9600000046</v>
      </c>
      <c r="O9" s="26">
        <f t="shared" si="1"/>
        <v>9008822.099999994</v>
      </c>
      <c r="Q9" s="26">
        <f t="shared" si="1"/>
        <v>6363230.5600000005</v>
      </c>
      <c r="S9" s="26">
        <f t="shared" si="1"/>
        <v>9588656.1600000076</v>
      </c>
      <c r="U9" s="26">
        <f t="shared" ref="U9:AH9" si="2">+SUM(U6:U7)</f>
        <v>8462299.4700000081</v>
      </c>
      <c r="W9" s="26">
        <f t="shared" si="2"/>
        <v>8524713.1099999845</v>
      </c>
      <c r="Y9" s="26">
        <f t="shared" si="2"/>
        <v>7153553.4000000022</v>
      </c>
      <c r="AA9" s="26">
        <f t="shared" si="2"/>
        <v>8219183.0800000066</v>
      </c>
      <c r="AC9" s="26">
        <f t="shared" si="2"/>
        <v>8359438.3900000015</v>
      </c>
      <c r="AE9" s="26">
        <f t="shared" si="2"/>
        <v>104892991.02000001</v>
      </c>
      <c r="AG9" s="26">
        <f t="shared" si="2"/>
        <v>7763539.8199999966</v>
      </c>
      <c r="AH9" s="26">
        <f t="shared" si="2"/>
        <v>5880465.9800000023</v>
      </c>
    </row>
    <row r="10" spans="1:34" ht="15.75" thickTop="1" x14ac:dyDescent="0.25">
      <c r="B10" s="16"/>
      <c r="C10" s="25"/>
      <c r="E10" s="25"/>
      <c r="G10" s="25"/>
      <c r="I10" s="25"/>
      <c r="K10" s="25"/>
      <c r="M10" s="25"/>
      <c r="O10" s="25"/>
      <c r="Q10" s="25"/>
      <c r="S10" s="25"/>
      <c r="U10" s="25"/>
      <c r="W10" s="25"/>
      <c r="Y10" s="25"/>
      <c r="AA10" s="25"/>
      <c r="AC10" s="25"/>
      <c r="AE10" s="28"/>
      <c r="AG10" s="25"/>
      <c r="AH10" s="25"/>
    </row>
    <row r="11" spans="1:34" s="28" customFormat="1" x14ac:dyDescent="0.25">
      <c r="B11" s="595" t="s">
        <v>75</v>
      </c>
      <c r="C11" s="29" t="s">
        <v>71</v>
      </c>
      <c r="D11" s="339"/>
      <c r="E11" s="30">
        <v>42863119.370000042</v>
      </c>
      <c r="F11" s="339"/>
      <c r="G11" s="30">
        <f t="shared" ref="G11:I11" si="3">SUM(G12:G16)</f>
        <v>3688477.0399999935</v>
      </c>
      <c r="H11" s="25"/>
      <c r="I11" s="30">
        <f t="shared" si="3"/>
        <v>3590207.4500000067</v>
      </c>
      <c r="J11" s="25"/>
      <c r="K11" s="30">
        <f t="shared" ref="K11:S11" si="4">SUM(K12:K16)</f>
        <v>3479637.2400000086</v>
      </c>
      <c r="L11" s="25"/>
      <c r="M11" s="30">
        <f t="shared" si="4"/>
        <v>2476442.7200000016</v>
      </c>
      <c r="N11" s="25"/>
      <c r="O11" s="30">
        <f t="shared" si="4"/>
        <v>1981248.3100000015</v>
      </c>
      <c r="P11" s="25"/>
      <c r="Q11" s="30">
        <f t="shared" si="4"/>
        <v>1383636.3399999994</v>
      </c>
      <c r="R11" s="25"/>
      <c r="S11" s="30">
        <f t="shared" si="4"/>
        <v>2148202.2099999986</v>
      </c>
      <c r="U11" s="30">
        <f t="shared" ref="U11:AC11" si="5">SUM(U12:U16)</f>
        <v>2183438.21</v>
      </c>
      <c r="W11" s="30">
        <f t="shared" si="5"/>
        <v>2772435.810000001</v>
      </c>
      <c r="Y11" s="30">
        <f t="shared" si="5"/>
        <v>1958652.200000002</v>
      </c>
      <c r="AA11" s="30">
        <f t="shared" si="5"/>
        <v>2603723.3199999947</v>
      </c>
      <c r="AC11" s="30">
        <f t="shared" si="5"/>
        <v>2342104.0300000017</v>
      </c>
      <c r="AE11" s="30">
        <f t="shared" ref="AE11:AH11" si="6">SUM(AE12:AE16)</f>
        <v>30608204.88000001</v>
      </c>
      <c r="AG11" s="30">
        <f t="shared" si="6"/>
        <v>2903876.1099999989</v>
      </c>
      <c r="AH11" s="30">
        <f t="shared" si="6"/>
        <v>1986532.7399999979</v>
      </c>
    </row>
    <row r="12" spans="1:34" s="28" customFormat="1" x14ac:dyDescent="0.25">
      <c r="B12" s="596"/>
      <c r="C12" s="31" t="s">
        <v>76</v>
      </c>
      <c r="D12" s="339"/>
      <c r="E12" s="27">
        <v>27989166.810000043</v>
      </c>
      <c r="F12" s="339"/>
      <c r="G12" s="27">
        <v>2260571.3999999966</v>
      </c>
      <c r="H12" s="25"/>
      <c r="I12" s="27">
        <v>2158591.5200000009</v>
      </c>
      <c r="J12" s="25"/>
      <c r="K12" s="27">
        <v>2497078.0900000045</v>
      </c>
      <c r="L12" s="25"/>
      <c r="M12" s="27">
        <v>1398517.040000001</v>
      </c>
      <c r="N12" s="25"/>
      <c r="O12" s="27">
        <v>996900.56000000087</v>
      </c>
      <c r="P12" s="25"/>
      <c r="Q12" s="27">
        <v>705967.77</v>
      </c>
      <c r="R12" s="25"/>
      <c r="S12" s="27">
        <v>1388895.829999998</v>
      </c>
      <c r="U12" s="27">
        <v>1103452.3100000005</v>
      </c>
      <c r="W12" s="27">
        <v>1801637.3400000012</v>
      </c>
      <c r="Y12" s="27">
        <v>1304823.3200000015</v>
      </c>
      <c r="AA12" s="27">
        <v>1533547.8399999957</v>
      </c>
      <c r="AC12" s="27">
        <v>1297473.9600000037</v>
      </c>
      <c r="AE12" s="431">
        <f t="shared" ref="AE12:AE16" si="7">+SUM(G12:AC12)</f>
        <v>18447456.980000008</v>
      </c>
      <c r="AG12" s="431">
        <v>2131068.7200000002</v>
      </c>
      <c r="AH12" s="431">
        <v>1230882.959999999</v>
      </c>
    </row>
    <row r="13" spans="1:34" s="28" customFormat="1" x14ac:dyDescent="0.25">
      <c r="B13" s="596"/>
      <c r="C13" s="31" t="s">
        <v>77</v>
      </c>
      <c r="D13" s="339"/>
      <c r="E13" s="27">
        <v>11991766.770000003</v>
      </c>
      <c r="F13" s="339"/>
      <c r="G13" s="27">
        <v>1352692.6099999971</v>
      </c>
      <c r="H13" s="25"/>
      <c r="I13" s="27">
        <v>1163439.6100000055</v>
      </c>
      <c r="J13" s="25"/>
      <c r="K13" s="27">
        <v>833378.57000000379</v>
      </c>
      <c r="L13" s="25"/>
      <c r="M13" s="27">
        <v>877727.45000000065</v>
      </c>
      <c r="N13" s="25"/>
      <c r="O13" s="27">
        <v>819956.11000000045</v>
      </c>
      <c r="P13" s="25"/>
      <c r="Q13" s="27">
        <v>570331.90999999945</v>
      </c>
      <c r="R13" s="25"/>
      <c r="S13" s="27">
        <v>576120.15000000119</v>
      </c>
      <c r="U13" s="27">
        <v>709922.89999999967</v>
      </c>
      <c r="W13" s="27">
        <v>827575.17999999959</v>
      </c>
      <c r="Y13" s="27">
        <v>510956.2000000003</v>
      </c>
      <c r="AA13" s="27">
        <v>809463.62999999884</v>
      </c>
      <c r="AC13" s="27">
        <v>891103.37999999791</v>
      </c>
      <c r="AE13" s="431">
        <f t="shared" si="7"/>
        <v>9942667.700000003</v>
      </c>
      <c r="AG13" s="431">
        <v>679899.53999999922</v>
      </c>
      <c r="AH13" s="431">
        <v>755649.77999999886</v>
      </c>
    </row>
    <row r="14" spans="1:34" s="28" customFormat="1" x14ac:dyDescent="0.25">
      <c r="B14" s="596"/>
      <c r="C14" s="31" t="s">
        <v>78</v>
      </c>
      <c r="D14" s="339"/>
      <c r="E14" s="27">
        <v>56656.759999999995</v>
      </c>
      <c r="F14" s="339"/>
      <c r="G14" s="27"/>
      <c r="H14" s="25"/>
      <c r="I14" s="27">
        <v>2675.4100000000003</v>
      </c>
      <c r="J14" s="25"/>
      <c r="K14" s="27"/>
      <c r="L14" s="25"/>
      <c r="M14" s="27">
        <v>3092.07</v>
      </c>
      <c r="N14" s="25"/>
      <c r="O14" s="27"/>
      <c r="P14" s="25"/>
      <c r="Q14" s="27"/>
      <c r="R14" s="25"/>
      <c r="S14" s="27"/>
      <c r="U14" s="27"/>
      <c r="W14" s="27"/>
      <c r="Y14" s="27">
        <v>914.09999999999991</v>
      </c>
      <c r="AA14" s="27"/>
      <c r="AC14" s="27"/>
      <c r="AE14" s="431">
        <f t="shared" si="7"/>
        <v>6681.58</v>
      </c>
      <c r="AG14" s="431"/>
      <c r="AH14" s="431"/>
    </row>
    <row r="15" spans="1:34" s="28" customFormat="1" x14ac:dyDescent="0.25">
      <c r="B15" s="596"/>
      <c r="C15" s="31" t="s">
        <v>79</v>
      </c>
      <c r="D15" s="339"/>
      <c r="E15" s="27">
        <v>1664234.46</v>
      </c>
      <c r="F15" s="339"/>
      <c r="G15" s="27">
        <v>33867.4</v>
      </c>
      <c r="H15" s="25"/>
      <c r="I15" s="27">
        <v>234886.65999999997</v>
      </c>
      <c r="J15" s="25"/>
      <c r="K15" s="27">
        <v>58445.089999999982</v>
      </c>
      <c r="L15" s="25"/>
      <c r="M15" s="27">
        <v>138015.01999999996</v>
      </c>
      <c r="N15" s="25"/>
      <c r="O15" s="27">
        <v>101206.09999999998</v>
      </c>
      <c r="P15" s="25"/>
      <c r="Q15" s="27">
        <v>62812.020000000004</v>
      </c>
      <c r="R15" s="25"/>
      <c r="S15" s="27">
        <v>139172.15999999986</v>
      </c>
      <c r="U15" s="27">
        <v>293227.60000000003</v>
      </c>
      <c r="W15" s="27">
        <v>101168.18000000007</v>
      </c>
      <c r="Y15" s="27">
        <v>123077.13000000002</v>
      </c>
      <c r="AA15" s="27">
        <v>123984.65999999996</v>
      </c>
      <c r="AC15" s="27">
        <v>80070.820000000007</v>
      </c>
      <c r="AE15" s="431">
        <f t="shared" si="7"/>
        <v>1489932.84</v>
      </c>
      <c r="AG15" s="431">
        <v>50794.090000000004</v>
      </c>
      <c r="AH15" s="431"/>
    </row>
    <row r="16" spans="1:34" s="28" customFormat="1" x14ac:dyDescent="0.25">
      <c r="B16" s="596"/>
      <c r="C16" s="31" t="s">
        <v>80</v>
      </c>
      <c r="D16" s="339"/>
      <c r="E16" s="27">
        <v>1161294.57</v>
      </c>
      <c r="F16" s="339"/>
      <c r="G16" s="27">
        <v>41345.62999999999</v>
      </c>
      <c r="H16" s="25"/>
      <c r="I16" s="27">
        <v>30614.249999999996</v>
      </c>
      <c r="J16" s="25"/>
      <c r="K16" s="27">
        <v>90735.49000000002</v>
      </c>
      <c r="L16" s="25"/>
      <c r="M16" s="27">
        <v>59091.139999999985</v>
      </c>
      <c r="N16" s="25"/>
      <c r="O16" s="27">
        <v>63185.540000000008</v>
      </c>
      <c r="P16" s="25"/>
      <c r="Q16" s="27">
        <v>44524.639999999999</v>
      </c>
      <c r="R16" s="25"/>
      <c r="S16" s="27">
        <v>44014.069999999985</v>
      </c>
      <c r="U16" s="27">
        <v>76835.399999999951</v>
      </c>
      <c r="W16" s="27">
        <v>42055.11</v>
      </c>
      <c r="Y16" s="27">
        <v>18881.45</v>
      </c>
      <c r="AA16" s="27">
        <v>136727.19000000006</v>
      </c>
      <c r="AC16" s="27">
        <v>73455.869999999952</v>
      </c>
      <c r="AE16" s="431">
        <f t="shared" si="7"/>
        <v>721465.78</v>
      </c>
      <c r="AG16" s="431">
        <v>42113.760000000002</v>
      </c>
      <c r="AH16" s="431"/>
    </row>
    <row r="17" spans="2:34" s="28" customFormat="1" x14ac:dyDescent="0.25">
      <c r="B17" s="596"/>
      <c r="C17" s="32" t="s">
        <v>81</v>
      </c>
      <c r="D17" s="339"/>
      <c r="E17" s="33">
        <v>41612906.019999996</v>
      </c>
      <c r="F17" s="339"/>
      <c r="G17" s="33">
        <f t="shared" ref="G17:I17" si="8">SUM(G18:G22)</f>
        <v>3450781.65</v>
      </c>
      <c r="H17" s="25"/>
      <c r="I17" s="33">
        <f t="shared" si="8"/>
        <v>3420953.8500000006</v>
      </c>
      <c r="J17" s="25"/>
      <c r="K17" s="33">
        <f t="shared" ref="K17:S17" si="9">SUM(K18:K22)</f>
        <v>3437178.4099999997</v>
      </c>
      <c r="L17" s="25"/>
      <c r="M17" s="33">
        <f t="shared" si="9"/>
        <v>4371351.8799999971</v>
      </c>
      <c r="N17" s="25"/>
      <c r="O17" s="33">
        <f t="shared" si="9"/>
        <v>4403075.6099999985</v>
      </c>
      <c r="P17" s="25"/>
      <c r="Q17" s="33">
        <f t="shared" si="9"/>
        <v>3244207.8499999992</v>
      </c>
      <c r="R17" s="25"/>
      <c r="S17" s="33">
        <f t="shared" si="9"/>
        <v>4454067.1599999992</v>
      </c>
      <c r="U17" s="33">
        <f t="shared" ref="U17:AC17" si="10">SUM(U18:U22)</f>
        <v>3415616.7999999984</v>
      </c>
      <c r="W17" s="33">
        <f t="shared" si="10"/>
        <v>3708919.9999999995</v>
      </c>
      <c r="Y17" s="33">
        <f t="shared" si="10"/>
        <v>3097048.1799999992</v>
      </c>
      <c r="AA17" s="33">
        <f t="shared" si="10"/>
        <v>3441700.4499999997</v>
      </c>
      <c r="AC17" s="33">
        <f t="shared" si="10"/>
        <v>3794043.7199999997</v>
      </c>
      <c r="AE17" s="33">
        <f t="shared" ref="AE17:AH17" si="11">SUM(AE18:AE22)</f>
        <v>44238945.559999987</v>
      </c>
      <c r="AG17" s="33">
        <f t="shared" si="11"/>
        <v>2806093.1399999997</v>
      </c>
      <c r="AH17" s="33">
        <f t="shared" si="11"/>
        <v>2088202.6000000003</v>
      </c>
    </row>
    <row r="18" spans="2:34" s="28" customFormat="1" x14ac:dyDescent="0.25">
      <c r="B18" s="596"/>
      <c r="C18" s="31" t="s">
        <v>76</v>
      </c>
      <c r="D18" s="339"/>
      <c r="E18" s="27">
        <v>19002027.460000001</v>
      </c>
      <c r="F18" s="339"/>
      <c r="G18" s="27">
        <v>1819667.0800000005</v>
      </c>
      <c r="H18" s="25"/>
      <c r="I18" s="27">
        <v>1765928.6500000008</v>
      </c>
      <c r="J18" s="25"/>
      <c r="K18" s="27">
        <v>1978584.4600000002</v>
      </c>
      <c r="L18" s="25"/>
      <c r="M18" s="27">
        <v>2733324.2399999974</v>
      </c>
      <c r="N18" s="25"/>
      <c r="O18" s="27">
        <v>2546427.6199999987</v>
      </c>
      <c r="P18" s="25"/>
      <c r="Q18" s="27">
        <v>1529923.7699999996</v>
      </c>
      <c r="R18" s="25"/>
      <c r="S18" s="27">
        <v>2313088.5099999988</v>
      </c>
      <c r="U18" s="27">
        <v>1775207.2599999986</v>
      </c>
      <c r="W18" s="27">
        <v>2698148.7499999995</v>
      </c>
      <c r="Y18" s="27">
        <v>1750462.7499999998</v>
      </c>
      <c r="AA18" s="27">
        <v>2138322.9999999995</v>
      </c>
      <c r="AC18" s="27">
        <v>2021409.0299999993</v>
      </c>
      <c r="AE18" s="431">
        <f t="shared" ref="AE18:AE22" si="12">+SUM(G18:AC18)</f>
        <v>25070495.11999999</v>
      </c>
      <c r="AG18" s="431">
        <v>1616321.8499999996</v>
      </c>
      <c r="AH18" s="431">
        <v>1125226.25</v>
      </c>
    </row>
    <row r="19" spans="2:34" s="28" customFormat="1" x14ac:dyDescent="0.25">
      <c r="B19" s="596"/>
      <c r="C19" s="31" t="s">
        <v>77</v>
      </c>
      <c r="D19" s="339"/>
      <c r="E19" s="27">
        <v>16004483.699999999</v>
      </c>
      <c r="F19" s="339"/>
      <c r="G19" s="27">
        <v>1506186.2999999993</v>
      </c>
      <c r="H19" s="27"/>
      <c r="I19" s="27">
        <v>1311305.8999999999</v>
      </c>
      <c r="J19" s="25"/>
      <c r="K19" s="27">
        <v>1259974.6899999995</v>
      </c>
      <c r="L19" s="25"/>
      <c r="M19" s="27">
        <v>1289725.1200000001</v>
      </c>
      <c r="N19" s="25"/>
      <c r="O19" s="27">
        <v>1490031.18</v>
      </c>
      <c r="P19" s="25"/>
      <c r="Q19" s="27">
        <v>1150997.9600000002</v>
      </c>
      <c r="R19" s="25"/>
      <c r="S19" s="27">
        <v>1587332.7300000004</v>
      </c>
      <c r="U19" s="27">
        <v>1265726.1799999995</v>
      </c>
      <c r="W19" s="27">
        <v>898409.35999999987</v>
      </c>
      <c r="Y19" s="27">
        <v>887828.07999999984</v>
      </c>
      <c r="AA19" s="27">
        <v>998921.79</v>
      </c>
      <c r="AC19" s="27">
        <v>1170271.7300000002</v>
      </c>
      <c r="AE19" s="431">
        <f t="shared" si="12"/>
        <v>14816711.02</v>
      </c>
      <c r="AG19" s="431">
        <v>1048865.79</v>
      </c>
      <c r="AH19" s="431">
        <v>878029.17000000051</v>
      </c>
    </row>
    <row r="20" spans="2:34" s="28" customFormat="1" x14ac:dyDescent="0.25">
      <c r="B20" s="596"/>
      <c r="C20" s="31" t="s">
        <v>78</v>
      </c>
      <c r="D20" s="339"/>
      <c r="E20" s="27">
        <v>595931.31999999995</v>
      </c>
      <c r="F20" s="339"/>
      <c r="G20" s="65">
        <v>10569.56</v>
      </c>
      <c r="H20" s="25"/>
      <c r="I20" s="65">
        <v>33512.379999999997</v>
      </c>
      <c r="J20" s="25"/>
      <c r="K20" s="65">
        <v>4803.88</v>
      </c>
      <c r="L20" s="25"/>
      <c r="M20" s="65">
        <v>47943.979999999996</v>
      </c>
      <c r="N20" s="25"/>
      <c r="O20" s="65">
        <v>18297.760000000002</v>
      </c>
      <c r="P20" s="25"/>
      <c r="Q20" s="65">
        <v>3307.1</v>
      </c>
      <c r="R20" s="25"/>
      <c r="S20" s="65">
        <v>13294.3</v>
      </c>
      <c r="U20" s="65">
        <v>17520.41</v>
      </c>
      <c r="W20" s="65">
        <v>4562</v>
      </c>
      <c r="Y20" s="65">
        <v>4354.34</v>
      </c>
      <c r="AA20" s="65">
        <v>984.04</v>
      </c>
      <c r="AC20" s="65">
        <v>93870</v>
      </c>
      <c r="AE20" s="431">
        <f t="shared" si="12"/>
        <v>253019.75</v>
      </c>
      <c r="AG20" s="452">
        <v>11119.62</v>
      </c>
      <c r="AH20" s="452">
        <v>84947.18</v>
      </c>
    </row>
    <row r="21" spans="2:34" s="28" customFormat="1" x14ac:dyDescent="0.25">
      <c r="B21" s="596"/>
      <c r="C21" s="31" t="s">
        <v>79</v>
      </c>
      <c r="D21" s="339"/>
      <c r="E21" s="27">
        <v>3814726.55</v>
      </c>
      <c r="F21" s="339"/>
      <c r="G21" s="27">
        <v>60190.26</v>
      </c>
      <c r="H21" s="25"/>
      <c r="I21" s="27">
        <v>250936.24999999997</v>
      </c>
      <c r="J21" s="25"/>
      <c r="K21" s="27">
        <v>49260.74</v>
      </c>
      <c r="L21" s="25"/>
      <c r="M21" s="27">
        <v>170760.54000000004</v>
      </c>
      <c r="N21" s="25"/>
      <c r="O21" s="27">
        <v>142208</v>
      </c>
      <c r="P21" s="25"/>
      <c r="Q21" s="27">
        <v>460324.94999999995</v>
      </c>
      <c r="R21" s="25"/>
      <c r="S21" s="27">
        <v>180835.5</v>
      </c>
      <c r="U21" s="27">
        <v>174150</v>
      </c>
      <c r="W21" s="27">
        <v>75554.899999999994</v>
      </c>
      <c r="Y21" s="27">
        <v>392055.53</v>
      </c>
      <c r="AA21" s="27">
        <v>200776.21000000002</v>
      </c>
      <c r="AC21" s="27">
        <v>334468.90000000002</v>
      </c>
      <c r="AE21" s="431">
        <f t="shared" si="12"/>
        <v>2491521.7799999998</v>
      </c>
      <c r="AG21" s="431">
        <v>97950.29</v>
      </c>
      <c r="AH21" s="431"/>
    </row>
    <row r="22" spans="2:34" s="28" customFormat="1" x14ac:dyDescent="0.25">
      <c r="B22" s="596"/>
      <c r="C22" s="31" t="s">
        <v>80</v>
      </c>
      <c r="D22" s="339"/>
      <c r="E22" s="27">
        <v>2195736.9900000002</v>
      </c>
      <c r="F22" s="339"/>
      <c r="G22" s="27">
        <v>54168.45</v>
      </c>
      <c r="H22" s="25"/>
      <c r="I22" s="27">
        <v>59270.67</v>
      </c>
      <c r="J22" s="25"/>
      <c r="K22" s="27">
        <v>144554.64000000001</v>
      </c>
      <c r="L22" s="25"/>
      <c r="M22" s="27">
        <v>129598</v>
      </c>
      <c r="N22" s="25"/>
      <c r="O22" s="27">
        <v>206111.05</v>
      </c>
      <c r="P22" s="25"/>
      <c r="Q22" s="27">
        <v>99654.069999999992</v>
      </c>
      <c r="R22" s="25"/>
      <c r="S22" s="27">
        <v>359516.12</v>
      </c>
      <c r="U22" s="27">
        <v>183012.95</v>
      </c>
      <c r="W22" s="27">
        <v>32244.99</v>
      </c>
      <c r="Y22" s="27">
        <v>62347.479999999996</v>
      </c>
      <c r="AA22" s="27">
        <v>102695.41</v>
      </c>
      <c r="AC22" s="27">
        <v>174024.06</v>
      </c>
      <c r="AE22" s="431">
        <f t="shared" si="12"/>
        <v>1607197.89</v>
      </c>
      <c r="AG22" s="431">
        <v>31835.59</v>
      </c>
      <c r="AH22" s="431"/>
    </row>
    <row r="23" spans="2:34" s="28" customFormat="1" ht="1.5" customHeight="1" x14ac:dyDescent="0.25">
      <c r="B23" s="596"/>
      <c r="C23" s="34"/>
      <c r="D23" s="339"/>
      <c r="E23" s="27"/>
      <c r="F23" s="339"/>
      <c r="G23" s="27"/>
      <c r="H23" s="25"/>
      <c r="I23" s="27"/>
      <c r="J23" s="25"/>
      <c r="K23" s="27"/>
      <c r="L23" s="25"/>
      <c r="M23" s="27"/>
      <c r="N23" s="25"/>
      <c r="O23" s="27"/>
      <c r="P23" s="25"/>
      <c r="Q23" s="27"/>
      <c r="R23" s="25"/>
      <c r="S23" s="27"/>
      <c r="U23" s="27"/>
      <c r="W23" s="27"/>
      <c r="Y23" s="27"/>
      <c r="AA23" s="27"/>
      <c r="AC23" s="27"/>
      <c r="AE23" s="431"/>
      <c r="AG23" s="27"/>
      <c r="AH23" s="27"/>
    </row>
    <row r="24" spans="2:34" ht="15.75" thickBot="1" x14ac:dyDescent="0.3">
      <c r="B24" s="596"/>
      <c r="C24" s="35" t="s">
        <v>75</v>
      </c>
      <c r="E24" s="36">
        <v>84476025.390000045</v>
      </c>
      <c r="G24" s="36">
        <f t="shared" ref="G24:I24" si="13">+G17+G11</f>
        <v>7139258.6899999939</v>
      </c>
      <c r="I24" s="36">
        <f t="shared" si="13"/>
        <v>7011161.3000000073</v>
      </c>
      <c r="K24" s="36">
        <f t="shared" ref="K24:S24" si="14">+K17+K11</f>
        <v>6916815.6500000078</v>
      </c>
      <c r="M24" s="36">
        <f t="shared" si="14"/>
        <v>6847794.5999999987</v>
      </c>
      <c r="O24" s="36">
        <f t="shared" si="14"/>
        <v>6384323.9199999999</v>
      </c>
      <c r="Q24" s="36">
        <f t="shared" si="14"/>
        <v>4627844.1899999985</v>
      </c>
      <c r="S24" s="36">
        <f t="shared" si="14"/>
        <v>6602269.3699999973</v>
      </c>
      <c r="U24" s="36">
        <f t="shared" ref="U24:AC24" si="15">+U17+U11</f>
        <v>5599055.0099999979</v>
      </c>
      <c r="W24" s="36">
        <f t="shared" si="15"/>
        <v>6481355.8100000005</v>
      </c>
      <c r="Y24" s="36">
        <f t="shared" si="15"/>
        <v>5055700.3800000008</v>
      </c>
      <c r="AA24" s="36">
        <f t="shared" si="15"/>
        <v>6045423.769999994</v>
      </c>
      <c r="AC24" s="36">
        <f t="shared" si="15"/>
        <v>6136147.7500000019</v>
      </c>
      <c r="AE24" s="26">
        <f t="shared" ref="AE24:AH24" si="16">+AE17+AE11</f>
        <v>74847150.439999998</v>
      </c>
      <c r="AG24" s="26">
        <f t="shared" si="16"/>
        <v>5709969.2499999981</v>
      </c>
      <c r="AH24" s="26">
        <f t="shared" si="16"/>
        <v>4074735.339999998</v>
      </c>
    </row>
    <row r="25" spans="2:34" ht="4.5" customHeight="1" thickTop="1" x14ac:dyDescent="0.25">
      <c r="B25" s="596"/>
      <c r="C25" s="16"/>
      <c r="E25" s="16"/>
      <c r="G25" s="16"/>
      <c r="I25" s="16"/>
      <c r="K25" s="16"/>
      <c r="M25" s="16"/>
      <c r="O25" s="16"/>
      <c r="Q25" s="16"/>
      <c r="S25" s="16"/>
      <c r="U25" s="16"/>
      <c r="W25" s="16"/>
      <c r="Y25" s="16"/>
      <c r="AA25" s="16"/>
      <c r="AC25" s="16"/>
      <c r="AG25" s="16"/>
      <c r="AH25" s="16"/>
    </row>
    <row r="26" spans="2:34" s="37" customFormat="1" ht="15" customHeight="1" x14ac:dyDescent="0.25">
      <c r="B26" s="596"/>
      <c r="C26" s="337" t="s">
        <v>82</v>
      </c>
      <c r="D26" s="339"/>
      <c r="E26" s="75">
        <v>3364551333.2799997</v>
      </c>
      <c r="F26" s="339"/>
      <c r="G26" s="76">
        <v>348077082.26999998</v>
      </c>
      <c r="H26" s="340"/>
      <c r="I26" s="76">
        <v>285986470.78999972</v>
      </c>
      <c r="J26" s="340"/>
      <c r="K26" s="76">
        <v>328029223.55000019</v>
      </c>
      <c r="L26" s="340"/>
      <c r="M26" s="76">
        <v>302052044.98000073</v>
      </c>
      <c r="N26" s="340"/>
      <c r="O26" s="76">
        <v>288755507.42000002</v>
      </c>
      <c r="P26" s="340"/>
      <c r="Q26" s="76">
        <v>271267282.36000001</v>
      </c>
      <c r="R26" s="340"/>
      <c r="S26" s="76">
        <v>276588902.5</v>
      </c>
      <c r="U26" s="76">
        <v>269710978.2099998</v>
      </c>
      <c r="W26" s="76">
        <v>272980727.65000015</v>
      </c>
      <c r="Y26" s="76">
        <v>273680169.80999905</v>
      </c>
      <c r="AA26" s="76">
        <v>260202809.31000027</v>
      </c>
      <c r="AC26" s="76">
        <v>236231952.29999995</v>
      </c>
      <c r="AE26" s="432">
        <f>AC26</f>
        <v>236231952.29999995</v>
      </c>
      <c r="AG26" s="453">
        <v>241778534.15999997</v>
      </c>
      <c r="AH26" s="453">
        <v>216109966.76999989</v>
      </c>
    </row>
    <row r="27" spans="2:34" s="37" customFormat="1" ht="15" customHeight="1" x14ac:dyDescent="0.25">
      <c r="B27" s="596"/>
      <c r="C27" s="333" t="s">
        <v>271</v>
      </c>
      <c r="D27" s="339"/>
      <c r="E27" s="334">
        <v>2.5107664298183532E-2</v>
      </c>
      <c r="F27" s="339"/>
      <c r="G27" s="334">
        <f>+G24/G26</f>
        <v>2.051056807141971E-2</v>
      </c>
      <c r="H27" s="340"/>
      <c r="I27" s="334">
        <f>+I24/I26</f>
        <v>2.4515709713933683E-2</v>
      </c>
      <c r="J27" s="340"/>
      <c r="K27" s="334">
        <f>+K24/K26</f>
        <v>2.1085973911546041E-2</v>
      </c>
      <c r="L27" s="340"/>
      <c r="M27" s="334">
        <f>+M24/M26</f>
        <v>2.2670909579352128E-2</v>
      </c>
      <c r="N27" s="340"/>
      <c r="O27" s="334">
        <f>+O24/O26</f>
        <v>2.2109791002925833E-2</v>
      </c>
      <c r="P27" s="340"/>
      <c r="Q27" s="334">
        <f>+Q24/Q26</f>
        <v>1.7060089774698174E-2</v>
      </c>
      <c r="R27" s="340"/>
      <c r="S27" s="334">
        <f>+S24/S26</f>
        <v>2.3870333590119357E-2</v>
      </c>
      <c r="U27" s="334">
        <f>+U24/U26</f>
        <v>2.0759462766993916E-2</v>
      </c>
      <c r="W27" s="334">
        <f>+W24/W26</f>
        <v>2.3742906196330512E-2</v>
      </c>
      <c r="Y27" s="334">
        <f>+Y24/Y26</f>
        <v>1.8473024127067347E-2</v>
      </c>
      <c r="AA27" s="334">
        <f>+AA24/AA26</f>
        <v>2.3233506917281592E-2</v>
      </c>
      <c r="AC27" s="334">
        <f>+AC24/AC26</f>
        <v>2.5975096468776899E-2</v>
      </c>
      <c r="AE27" s="334">
        <f t="shared" ref="AE27:AH27" si="17">AE24/AE26</f>
        <v>0.31683753916975954</v>
      </c>
      <c r="AG27" s="334">
        <f t="shared" si="17"/>
        <v>2.3616526875877883E-2</v>
      </c>
      <c r="AH27" s="334">
        <f t="shared" si="17"/>
        <v>1.8854916322932163E-2</v>
      </c>
    </row>
    <row r="28" spans="2:34" s="37" customFormat="1" x14ac:dyDescent="0.25">
      <c r="B28" s="596"/>
      <c r="C28" s="338" t="s">
        <v>272</v>
      </c>
      <c r="D28" s="339"/>
      <c r="E28" s="335">
        <v>85441017.310000002</v>
      </c>
      <c r="F28" s="339"/>
      <c r="G28" s="336">
        <v>86775530.340000004</v>
      </c>
      <c r="H28" s="340"/>
      <c r="I28" s="336">
        <v>97402489.150000006</v>
      </c>
      <c r="J28" s="340"/>
      <c r="K28" s="336">
        <v>93961665.260000005</v>
      </c>
      <c r="L28" s="340"/>
      <c r="M28" s="336">
        <v>98275495.780000001</v>
      </c>
      <c r="N28" s="340"/>
      <c r="O28" s="336">
        <v>96773870.799999997</v>
      </c>
      <c r="P28" s="340"/>
      <c r="Q28" s="336">
        <v>95766961.829999998</v>
      </c>
      <c r="R28" s="340"/>
      <c r="S28" s="336">
        <v>87918941.480000004</v>
      </c>
      <c r="U28" s="336">
        <v>81406759.819999993</v>
      </c>
      <c r="W28" s="336">
        <v>80018905.779999971</v>
      </c>
      <c r="Y28" s="336">
        <v>78404387.839999795</v>
      </c>
      <c r="AA28" s="336">
        <v>78272570.069999725</v>
      </c>
      <c r="AC28" s="336">
        <v>73846833</v>
      </c>
      <c r="AE28" s="433">
        <f>AC28</f>
        <v>73846833</v>
      </c>
      <c r="AG28" s="454">
        <v>70739914.310000017</v>
      </c>
      <c r="AH28" s="454">
        <v>69782754.13000001</v>
      </c>
    </row>
    <row r="29" spans="2:34" s="37" customFormat="1" x14ac:dyDescent="0.25">
      <c r="B29" s="597"/>
      <c r="C29" s="345" t="s">
        <v>273</v>
      </c>
      <c r="D29" s="339"/>
      <c r="E29" s="38"/>
      <c r="F29" s="339"/>
      <c r="G29" s="38">
        <f t="shared" ref="G29:S29" si="18">+G24/G28</f>
        <v>8.2272717458795927E-2</v>
      </c>
      <c r="H29" s="340"/>
      <c r="I29" s="38">
        <f t="shared" si="18"/>
        <v>7.1981336012910374E-2</v>
      </c>
      <c r="J29" s="340"/>
      <c r="K29" s="38">
        <f t="shared" si="18"/>
        <v>7.361316586780986E-2</v>
      </c>
      <c r="L29" s="340"/>
      <c r="M29" s="38">
        <f t="shared" si="18"/>
        <v>6.9679573179966495E-2</v>
      </c>
      <c r="N29" s="340"/>
      <c r="O29" s="38">
        <f t="shared" si="18"/>
        <v>6.5971567192908032E-2</v>
      </c>
      <c r="P29" s="340"/>
      <c r="Q29" s="38">
        <f t="shared" si="18"/>
        <v>4.8324015940017825E-2</v>
      </c>
      <c r="R29" s="340"/>
      <c r="S29" s="38">
        <f t="shared" si="18"/>
        <v>7.509495973062752E-2</v>
      </c>
      <c r="U29" s="38">
        <f t="shared" ref="U29:AC29" si="19">+U24/U28</f>
        <v>6.8778747887524E-2</v>
      </c>
      <c r="W29" s="38">
        <f t="shared" si="19"/>
        <v>8.0997806041231302E-2</v>
      </c>
      <c r="Y29" s="38">
        <f t="shared" si="19"/>
        <v>6.4482365327782329E-2</v>
      </c>
      <c r="AA29" s="38">
        <f t="shared" si="19"/>
        <v>7.7235534295009456E-2</v>
      </c>
      <c r="AC29" s="38">
        <f t="shared" si="19"/>
        <v>8.3092903252872094E-2</v>
      </c>
      <c r="AE29" s="38"/>
      <c r="AG29" s="38">
        <f t="shared" ref="AG29:AH29" si="20">+AG24/AG28</f>
        <v>8.0717785788903887E-2</v>
      </c>
      <c r="AH29" s="38">
        <f t="shared" si="20"/>
        <v>5.8391724299231201E-2</v>
      </c>
    </row>
    <row r="30" spans="2:34" x14ac:dyDescent="0.25">
      <c r="B30" s="16"/>
      <c r="C30" s="25"/>
      <c r="E30" s="27"/>
      <c r="G30" s="27"/>
      <c r="I30" s="27"/>
      <c r="K30" s="27"/>
      <c r="M30" s="27"/>
      <c r="O30" s="27"/>
      <c r="Q30" s="27"/>
      <c r="S30" s="27"/>
      <c r="U30" s="27"/>
      <c r="W30" s="27"/>
      <c r="Y30" s="27"/>
      <c r="AA30" s="27"/>
      <c r="AC30" s="27"/>
      <c r="AE30" s="431"/>
      <c r="AG30" s="27"/>
      <c r="AH30" s="27"/>
    </row>
    <row r="31" spans="2:34" s="28" customFormat="1" x14ac:dyDescent="0.25">
      <c r="B31" s="595" t="s">
        <v>74</v>
      </c>
      <c r="C31" s="40" t="s">
        <v>71</v>
      </c>
      <c r="D31" s="339"/>
      <c r="E31" s="20">
        <v>14642907.019999992</v>
      </c>
      <c r="F31" s="339"/>
      <c r="G31" s="20">
        <v>1845390.2399999946</v>
      </c>
      <c r="H31" s="25"/>
      <c r="I31" s="20">
        <v>1405038.8800000004</v>
      </c>
      <c r="J31" s="25"/>
      <c r="K31" s="20">
        <v>1250530.23</v>
      </c>
      <c r="L31" s="25"/>
      <c r="M31" s="20">
        <v>1305626.67</v>
      </c>
      <c r="N31" s="25"/>
      <c r="O31" s="20">
        <v>806718.06000000041</v>
      </c>
      <c r="P31" s="25"/>
      <c r="Q31" s="20">
        <v>631916.73999999918</v>
      </c>
      <c r="R31" s="25"/>
      <c r="S31" s="20">
        <v>710318.3100000011</v>
      </c>
      <c r="U31" s="20">
        <v>839427.07000000041</v>
      </c>
      <c r="W31" s="20">
        <v>826291.16999999969</v>
      </c>
      <c r="Y31" s="20">
        <v>502853.62999999966</v>
      </c>
      <c r="AA31" s="20">
        <v>1041690.1300000004</v>
      </c>
      <c r="AC31" s="20">
        <v>1001405.9199999997</v>
      </c>
      <c r="AE31" s="434">
        <f t="shared" ref="AE31:AE33" si="21">+SUM(G31:AC31)</f>
        <v>12167207.049999997</v>
      </c>
      <c r="AG31" s="434">
        <v>852708.3200000003</v>
      </c>
      <c r="AH31" s="434">
        <v>803629.17000000121</v>
      </c>
    </row>
    <row r="32" spans="2:34" s="28" customFormat="1" ht="15" customHeight="1" x14ac:dyDescent="0.25">
      <c r="B32" s="596"/>
      <c r="C32" s="41" t="s">
        <v>81</v>
      </c>
      <c r="D32" s="339"/>
      <c r="E32" s="23">
        <v>15702619.050000003</v>
      </c>
      <c r="F32" s="339"/>
      <c r="G32" s="23">
        <v>1224755.2000000004</v>
      </c>
      <c r="H32" s="66"/>
      <c r="I32" s="23">
        <v>1098545.7399999998</v>
      </c>
      <c r="J32" s="25"/>
      <c r="K32" s="23">
        <v>1395785.86</v>
      </c>
      <c r="L32" s="25"/>
      <c r="M32" s="23">
        <v>1772391.6899999983</v>
      </c>
      <c r="N32" s="25"/>
      <c r="O32" s="23">
        <v>1817780.1199999996</v>
      </c>
      <c r="P32" s="25"/>
      <c r="Q32" s="23">
        <v>1103469.6299999999</v>
      </c>
      <c r="R32" s="25"/>
      <c r="S32" s="23">
        <v>2276068.4800000004</v>
      </c>
      <c r="U32" s="23">
        <v>2023817.3900000001</v>
      </c>
      <c r="W32" s="23">
        <v>1217066.1299999999</v>
      </c>
      <c r="Y32" s="23">
        <v>1594999.39</v>
      </c>
      <c r="AA32" s="23">
        <v>1132069.1800000002</v>
      </c>
      <c r="AC32" s="23">
        <v>1221884.7200000007</v>
      </c>
      <c r="AE32" s="435">
        <f t="shared" si="21"/>
        <v>17878633.530000001</v>
      </c>
      <c r="AG32" s="435">
        <v>1200862.2500000002</v>
      </c>
      <c r="AH32" s="435">
        <v>1002101.4700000002</v>
      </c>
    </row>
    <row r="33" spans="2:34" s="28" customFormat="1" ht="3" customHeight="1" x14ac:dyDescent="0.25">
      <c r="B33" s="596"/>
      <c r="C33" s="34"/>
      <c r="D33" s="339"/>
      <c r="E33" s="27">
        <v>0</v>
      </c>
      <c r="F33" s="339"/>
      <c r="G33" s="27"/>
      <c r="H33" s="25"/>
      <c r="I33" s="27"/>
      <c r="J33" s="25"/>
      <c r="K33" s="27"/>
      <c r="L33" s="25"/>
      <c r="M33" s="27"/>
      <c r="N33" s="25"/>
      <c r="O33" s="27"/>
      <c r="P33" s="25"/>
      <c r="Q33" s="27"/>
      <c r="R33" s="25"/>
      <c r="S33" s="27"/>
      <c r="U33" s="27"/>
      <c r="W33" s="27"/>
      <c r="Y33" s="27"/>
      <c r="AA33" s="27"/>
      <c r="AC33" s="27"/>
      <c r="AE33" s="431">
        <f t="shared" si="21"/>
        <v>0</v>
      </c>
      <c r="AG33" s="27"/>
      <c r="AH33" s="27"/>
    </row>
    <row r="34" spans="2:34" s="28" customFormat="1" ht="15.75" customHeight="1" thickBot="1" x14ac:dyDescent="0.3">
      <c r="B34" s="596"/>
      <c r="C34" s="35" t="s">
        <v>74</v>
      </c>
      <c r="D34" s="339"/>
      <c r="E34" s="36">
        <v>30345526.069999993</v>
      </c>
      <c r="F34" s="339"/>
      <c r="G34" s="36">
        <f t="shared" ref="G34:I34" si="22">+SUM(G31:G32)</f>
        <v>3070145.4399999948</v>
      </c>
      <c r="H34" s="25"/>
      <c r="I34" s="36">
        <f t="shared" si="22"/>
        <v>2503584.62</v>
      </c>
      <c r="J34" s="27"/>
      <c r="K34" s="36">
        <f t="shared" ref="K34:M34" si="23">+SUM(K31:K32)</f>
        <v>2646316.09</v>
      </c>
      <c r="L34" s="25"/>
      <c r="M34" s="36">
        <f t="shared" si="23"/>
        <v>3078018.3599999985</v>
      </c>
      <c r="N34" s="25"/>
      <c r="O34" s="36">
        <v>2624498.1800000002</v>
      </c>
      <c r="P34" s="25"/>
      <c r="Q34" s="36">
        <f t="shared" ref="Q34:S34" si="24">+SUM(Q31:Q32)</f>
        <v>1735386.3699999992</v>
      </c>
      <c r="R34" s="25"/>
      <c r="S34" s="36">
        <f t="shared" si="24"/>
        <v>2986386.7900000014</v>
      </c>
      <c r="U34" s="36">
        <f t="shared" ref="U34:AC34" si="25">+SUM(U31:U32)</f>
        <v>2863244.4600000004</v>
      </c>
      <c r="W34" s="36">
        <f t="shared" si="25"/>
        <v>2043357.2999999996</v>
      </c>
      <c r="Y34" s="36">
        <f t="shared" si="25"/>
        <v>2097853.0199999996</v>
      </c>
      <c r="AA34" s="36">
        <f t="shared" si="25"/>
        <v>2173759.3100000005</v>
      </c>
      <c r="AC34" s="36">
        <f t="shared" si="25"/>
        <v>2223290.6400000006</v>
      </c>
      <c r="AE34" s="26">
        <f t="shared" ref="AE34" si="26">+SUM(AE31:AE32)</f>
        <v>30045840.579999998</v>
      </c>
      <c r="AG34" s="26">
        <f t="shared" ref="AG34:AH34" si="27">+SUM(AG31:AG32)</f>
        <v>2053570.5700000005</v>
      </c>
      <c r="AH34" s="26">
        <f t="shared" si="27"/>
        <v>1805730.6400000015</v>
      </c>
    </row>
    <row r="35" spans="2:34" ht="4.5" customHeight="1" thickTop="1" x14ac:dyDescent="0.25">
      <c r="B35" s="596"/>
      <c r="C35" s="25"/>
      <c r="E35" s="27"/>
      <c r="G35" s="65"/>
      <c r="I35" s="65"/>
      <c r="K35" s="65"/>
      <c r="M35" s="65"/>
      <c r="O35" s="65"/>
      <c r="Q35" s="65"/>
      <c r="S35" s="65"/>
      <c r="U35" s="65"/>
      <c r="W35" s="65"/>
      <c r="Y35" s="65"/>
      <c r="AA35" s="65"/>
      <c r="AC35" s="65"/>
      <c r="AE35" s="431"/>
      <c r="AG35" s="65"/>
      <c r="AH35" s="65"/>
    </row>
    <row r="36" spans="2:34" ht="12.75" customHeight="1" x14ac:dyDescent="0.25">
      <c r="B36" s="596"/>
      <c r="C36" s="598" t="s">
        <v>83</v>
      </c>
      <c r="E36" s="77">
        <v>11449425866.726831</v>
      </c>
      <c r="G36" s="78">
        <v>1025959147.5300007</v>
      </c>
      <c r="I36" s="78">
        <v>1034955472.3600007</v>
      </c>
      <c r="K36" s="78">
        <v>1036410316.150002</v>
      </c>
      <c r="M36" s="78">
        <v>1067549756.2299953</v>
      </c>
      <c r="O36" s="78">
        <v>1071939042.7900008</v>
      </c>
      <c r="Q36" s="78">
        <v>1090767360.23</v>
      </c>
      <c r="S36" s="78">
        <v>1092756814.7100015</v>
      </c>
      <c r="U36" s="78">
        <v>1113069644.2200007</v>
      </c>
      <c r="W36" s="78">
        <v>1129041432.7100005</v>
      </c>
      <c r="Y36" s="78">
        <v>1140365937.3400016</v>
      </c>
      <c r="AA36" s="78">
        <v>1130362188.4500005</v>
      </c>
      <c r="AC36" s="78">
        <v>1130362188.4500005</v>
      </c>
      <c r="AE36" s="77">
        <f>AC36</f>
        <v>1130362188.4500005</v>
      </c>
      <c r="AG36" s="455">
        <v>1129692537.4900026</v>
      </c>
      <c r="AH36" s="455">
        <v>1139494758.8000038</v>
      </c>
    </row>
    <row r="37" spans="2:34" ht="11.25" customHeight="1" x14ac:dyDescent="0.25">
      <c r="B37" s="597"/>
      <c r="C37" s="599"/>
      <c r="E37" s="38">
        <v>2.6503971835118044E-3</v>
      </c>
      <c r="G37" s="38">
        <f t="shared" ref="G37:I37" si="28">+G34/G36</f>
        <v>2.9924636350203396E-3</v>
      </c>
      <c r="H37" s="342"/>
      <c r="I37" s="38">
        <f t="shared" si="28"/>
        <v>2.4190264092145879E-3</v>
      </c>
      <c r="K37" s="38">
        <f t="shared" ref="K37:S37" si="29">+K34/K36</f>
        <v>2.5533478862217276E-3</v>
      </c>
      <c r="M37" s="38">
        <f t="shared" si="29"/>
        <v>2.883255175730529E-3</v>
      </c>
      <c r="O37" s="38">
        <f t="shared" si="29"/>
        <v>2.4483651357348262E-3</v>
      </c>
      <c r="Q37" s="38">
        <f t="shared" si="29"/>
        <v>1.5909775386330541E-3</v>
      </c>
      <c r="S37" s="38">
        <f t="shared" si="29"/>
        <v>2.7328923963677466E-3</v>
      </c>
      <c r="U37" s="38">
        <f t="shared" ref="U37:AC37" si="30">+U34/U36</f>
        <v>2.5723857216557724E-3</v>
      </c>
      <c r="W37" s="38">
        <f t="shared" si="30"/>
        <v>1.8098160446560381E-3</v>
      </c>
      <c r="Y37" s="38">
        <f t="shared" si="30"/>
        <v>1.8396314299718704E-3</v>
      </c>
      <c r="AA37" s="38">
        <f t="shared" si="30"/>
        <v>1.9230644232542398E-3</v>
      </c>
      <c r="AC37" s="38">
        <f t="shared" si="30"/>
        <v>1.966883413756673E-3</v>
      </c>
      <c r="AE37" s="38">
        <f>+AE34/AE36</f>
        <v>2.65807197790295E-2</v>
      </c>
      <c r="AG37" s="38">
        <f t="shared" ref="AG37:AH37" si="31">+AG34/AG36</f>
        <v>1.817813698727893E-3</v>
      </c>
      <c r="AH37" s="38">
        <f t="shared" si="31"/>
        <v>1.5846765648151006E-3</v>
      </c>
    </row>
    <row r="38" spans="2:34" ht="9.75" customHeight="1" x14ac:dyDescent="0.25">
      <c r="B38" s="16"/>
      <c r="C38" s="25"/>
      <c r="E38" s="25"/>
      <c r="G38" s="27"/>
      <c r="I38" s="27"/>
      <c r="K38" s="27"/>
      <c r="M38" s="27"/>
      <c r="O38" s="27"/>
      <c r="Q38" s="27"/>
      <c r="S38" s="27"/>
      <c r="U38" s="27"/>
      <c r="W38" s="27"/>
      <c r="Y38" s="27"/>
      <c r="AA38" s="27"/>
      <c r="AC38" s="27"/>
      <c r="AE38" s="28"/>
      <c r="AG38" s="27"/>
      <c r="AH38" s="27"/>
    </row>
    <row r="39" spans="2:34" ht="15.75" thickBot="1" x14ac:dyDescent="0.3">
      <c r="B39" s="16"/>
      <c r="C39" s="42" t="s">
        <v>73</v>
      </c>
      <c r="E39" s="26">
        <v>114821551.46000004</v>
      </c>
      <c r="G39" s="26">
        <f>+G34+G24</f>
        <v>10209404.129999988</v>
      </c>
      <c r="I39" s="26">
        <f>+I34+I24</f>
        <v>9514745.9200000074</v>
      </c>
      <c r="K39" s="26">
        <f>+K34+K24</f>
        <v>9563131.7400000077</v>
      </c>
      <c r="M39" s="26">
        <f>+M34+M24</f>
        <v>9925812.9599999972</v>
      </c>
      <c r="O39" s="26">
        <v>9008822.0999999996</v>
      </c>
      <c r="Q39" s="26">
        <f>+Q34+Q24</f>
        <v>6363230.5599999977</v>
      </c>
      <c r="S39" s="26">
        <f>+S34+S24</f>
        <v>9588656.1599999983</v>
      </c>
      <c r="U39" s="26">
        <f>+U34+U24</f>
        <v>8462299.4699999988</v>
      </c>
      <c r="W39" s="26">
        <f>+W34+W24</f>
        <v>8524713.1099999994</v>
      </c>
      <c r="Y39" s="26">
        <f>+Y34+Y24</f>
        <v>7153553.4000000004</v>
      </c>
      <c r="AA39" s="26">
        <f>+AA34+AA24</f>
        <v>8219183.0799999945</v>
      </c>
      <c r="AC39" s="26">
        <f>+AC34+AC24</f>
        <v>8359438.3900000025</v>
      </c>
      <c r="AE39" s="26">
        <f t="shared" ref="AE39" si="32">+SUM(G39:AC39)</f>
        <v>104892991.02</v>
      </c>
      <c r="AG39" s="26">
        <f t="shared" ref="AG39:AH39" si="33">+AG34+AG24</f>
        <v>7763539.8199999984</v>
      </c>
      <c r="AH39" s="26">
        <f t="shared" si="33"/>
        <v>5880465.9799999995</v>
      </c>
    </row>
    <row r="40" spans="2:34" ht="15.75" thickTop="1" x14ac:dyDescent="0.25">
      <c r="B40" s="16"/>
      <c r="C40" s="25"/>
      <c r="E40" s="27"/>
      <c r="G40" s="27"/>
      <c r="I40" s="27"/>
      <c r="K40" s="27"/>
      <c r="M40" s="27"/>
      <c r="O40" s="27"/>
      <c r="Q40" s="27"/>
      <c r="S40" s="27"/>
      <c r="U40" s="27"/>
      <c r="W40" s="27"/>
      <c r="Y40" s="27"/>
      <c r="AA40" s="27"/>
      <c r="AC40" s="27"/>
      <c r="AE40" s="431">
        <f t="shared" ref="AE40" si="34">AE39-AE9</f>
        <v>0</v>
      </c>
      <c r="AG40" s="431">
        <f t="shared" ref="AG40:AH40" si="35">AG39-AG9</f>
        <v>0</v>
      </c>
      <c r="AH40" s="431">
        <f t="shared" si="35"/>
        <v>0</v>
      </c>
    </row>
    <row r="41" spans="2:34" ht="15.75" thickBot="1" x14ac:dyDescent="0.3">
      <c r="B41" s="16"/>
      <c r="C41" s="25"/>
      <c r="E41" s="27"/>
      <c r="G41" s="27"/>
      <c r="I41" s="27"/>
      <c r="K41" s="27"/>
      <c r="M41" s="27"/>
      <c r="O41" s="27"/>
      <c r="Q41" s="27"/>
      <c r="S41" s="27"/>
      <c r="U41" s="27"/>
      <c r="W41" s="27"/>
      <c r="Y41" s="27"/>
      <c r="AA41" s="27"/>
      <c r="AC41" s="27"/>
      <c r="AE41" s="431"/>
      <c r="AG41" s="27"/>
      <c r="AH41" s="27"/>
    </row>
    <row r="42" spans="2:34" x14ac:dyDescent="0.25">
      <c r="B42" s="43"/>
      <c r="C42" s="44" t="s">
        <v>84</v>
      </c>
      <c r="E42" s="45">
        <v>2447371654.1200004</v>
      </c>
      <c r="G42" s="45">
        <v>214040008.52999982</v>
      </c>
      <c r="I42" s="45">
        <v>212409315.72999984</v>
      </c>
      <c r="K42" s="45">
        <v>216959901.49000046</v>
      </c>
      <c r="M42" s="45">
        <v>218538077.31000024</v>
      </c>
      <c r="O42" s="45">
        <v>219472705.18999973</v>
      </c>
      <c r="Q42" s="45">
        <v>217143725.33999974</v>
      </c>
      <c r="S42" s="45">
        <v>222426522.2300002</v>
      </c>
      <c r="U42" s="45">
        <v>224427035.55000013</v>
      </c>
      <c r="W42" s="45">
        <v>224754722.10000011</v>
      </c>
      <c r="Y42" s="45">
        <v>226561245.86000004</v>
      </c>
      <c r="AA42" s="45">
        <v>226906748.35000008</v>
      </c>
      <c r="AC42" s="45">
        <v>225843001.03000003</v>
      </c>
      <c r="AE42" s="45">
        <f t="shared" ref="AE42:AE46" si="36">+SUM(G42:AC42)</f>
        <v>2649483008.7100005</v>
      </c>
      <c r="AG42" s="45">
        <v>224943941.80000043</v>
      </c>
      <c r="AH42" s="45">
        <v>220082191.43329966</v>
      </c>
    </row>
    <row r="43" spans="2:34" ht="7.5" customHeight="1" x14ac:dyDescent="0.25">
      <c r="B43" s="600" t="s">
        <v>85</v>
      </c>
      <c r="C43" s="46"/>
      <c r="E43" s="47"/>
      <c r="G43" s="47"/>
      <c r="I43" s="47"/>
      <c r="K43" s="47"/>
      <c r="M43" s="47"/>
      <c r="O43" s="47"/>
      <c r="Q43" s="47"/>
      <c r="S43" s="47"/>
      <c r="U43" s="47"/>
      <c r="W43" s="47"/>
      <c r="Y43" s="47"/>
      <c r="AA43" s="47"/>
      <c r="AC43" s="47"/>
      <c r="AE43" s="58"/>
      <c r="AG43" s="47"/>
      <c r="AH43" s="47"/>
    </row>
    <row r="44" spans="2:34" x14ac:dyDescent="0.25">
      <c r="B44" s="600"/>
      <c r="C44" s="48" t="str">
        <f>+C17</f>
        <v>Voluntary (Bancos)</v>
      </c>
      <c r="E44" s="49">
        <v>4949199.4000000004</v>
      </c>
      <c r="G44" s="49">
        <v>446801.5500000001</v>
      </c>
      <c r="H44" s="343"/>
      <c r="I44" s="49">
        <v>535699.86</v>
      </c>
      <c r="J44" s="344"/>
      <c r="K44" s="49">
        <v>327060.82</v>
      </c>
      <c r="M44" s="49">
        <v>570798.66999999958</v>
      </c>
      <c r="O44" s="49">
        <v>648203.85000000033</v>
      </c>
      <c r="Q44" s="49">
        <v>738879.77000000037</v>
      </c>
      <c r="S44" s="49">
        <v>604477.55000000016</v>
      </c>
      <c r="U44" s="49">
        <v>337935.72000000009</v>
      </c>
      <c r="W44" s="49">
        <v>230597.26000000021</v>
      </c>
      <c r="Y44" s="49">
        <v>325631.52999999991</v>
      </c>
      <c r="AA44" s="49">
        <v>469552.11999999982</v>
      </c>
      <c r="AC44" s="49">
        <v>510341.78999999992</v>
      </c>
      <c r="AE44" s="49">
        <f t="shared" si="36"/>
        <v>5745980.4900000012</v>
      </c>
      <c r="AG44" s="49">
        <v>384759.61999999982</v>
      </c>
      <c r="AH44" s="49">
        <v>438978.64000000007</v>
      </c>
    </row>
    <row r="45" spans="2:34" ht="11.25" customHeight="1" x14ac:dyDescent="0.25">
      <c r="B45" s="600"/>
      <c r="C45" s="50"/>
      <c r="E45" s="51">
        <v>2.0222508468087904E-3</v>
      </c>
      <c r="G45" s="51">
        <f t="shared" ref="G45:I45" si="37">+G44/G42</f>
        <v>2.0874674462432402E-3</v>
      </c>
      <c r="I45" s="51">
        <f t="shared" si="37"/>
        <v>2.5220167870647677E-3</v>
      </c>
      <c r="K45" s="51">
        <f t="shared" ref="K45:S45" si="38">+K44/K42</f>
        <v>1.5074712781203675E-3</v>
      </c>
      <c r="M45" s="51">
        <f t="shared" si="38"/>
        <v>2.6118957255687361E-3</v>
      </c>
      <c r="O45" s="51">
        <f t="shared" si="38"/>
        <v>2.9534599732519984E-3</v>
      </c>
      <c r="Q45" s="51">
        <f t="shared" si="38"/>
        <v>3.4027221778712498E-3</v>
      </c>
      <c r="S45" s="51">
        <f t="shared" si="38"/>
        <v>2.7176505029150254E-3</v>
      </c>
      <c r="U45" s="51">
        <f t="shared" ref="U45:AC45" si="39">+U44/U42</f>
        <v>1.5057709922150237E-3</v>
      </c>
      <c r="W45" s="51">
        <f t="shared" si="39"/>
        <v>1.0259951730731628E-3</v>
      </c>
      <c r="Y45" s="51">
        <f t="shared" si="39"/>
        <v>1.4372781574533661E-3</v>
      </c>
      <c r="AA45" s="51">
        <f t="shared" si="39"/>
        <v>2.0693616360661212E-3</v>
      </c>
      <c r="AC45" s="51">
        <f t="shared" si="39"/>
        <v>2.2597193079816019E-3</v>
      </c>
      <c r="AE45" s="51">
        <f>+AE44/AE42</f>
        <v>2.1687176219324562E-3</v>
      </c>
      <c r="AG45" s="51">
        <f t="shared" ref="AG45:AH45" si="40">+AG44/AG42</f>
        <v>1.7104689147045039E-3</v>
      </c>
      <c r="AH45" s="51">
        <f t="shared" si="40"/>
        <v>1.9946122725383775E-3</v>
      </c>
    </row>
    <row r="46" spans="2:34" x14ac:dyDescent="0.25">
      <c r="B46" s="600"/>
      <c r="C46" s="48" t="s">
        <v>86</v>
      </c>
      <c r="E46" s="49">
        <v>40775488.049999982</v>
      </c>
      <c r="G46" s="49">
        <v>5155867.0999999996</v>
      </c>
      <c r="I46" s="49">
        <v>4535219.5199999921</v>
      </c>
      <c r="K46" s="49">
        <v>4011893.0600000024</v>
      </c>
      <c r="M46" s="49">
        <v>3932576.8499999982</v>
      </c>
      <c r="O46" s="49">
        <v>3144982.8000000068</v>
      </c>
      <c r="Q46" s="49">
        <v>3610814.4800000009</v>
      </c>
      <c r="S46" s="49">
        <v>3841660.090000004</v>
      </c>
      <c r="U46" s="49">
        <v>4379229.4000000022</v>
      </c>
      <c r="W46" s="49">
        <v>4672202.4199999943</v>
      </c>
      <c r="Y46" s="49">
        <v>4032203.399999999</v>
      </c>
      <c r="AA46" s="49">
        <v>5283752.9199999981</v>
      </c>
      <c r="AC46" s="49">
        <v>3936384.8099999963</v>
      </c>
      <c r="AE46" s="49">
        <f t="shared" si="36"/>
        <v>50536786.849999987</v>
      </c>
      <c r="AG46" s="49">
        <v>4501081.8500000052</v>
      </c>
      <c r="AH46" s="49">
        <v>3994167.9300000034</v>
      </c>
    </row>
    <row r="47" spans="2:34" x14ac:dyDescent="0.25">
      <c r="B47" s="600"/>
      <c r="C47" s="52"/>
      <c r="E47" s="51">
        <v>1.666093009672517E-2</v>
      </c>
      <c r="G47" s="51">
        <f t="shared" ref="G47:I47" si="41">+G46/G42</f>
        <v>2.4088333463495232E-2</v>
      </c>
      <c r="I47" s="51">
        <f t="shared" si="41"/>
        <v>2.1351321171642266E-2</v>
      </c>
      <c r="K47" s="51">
        <f t="shared" ref="K47:S47" si="42">+K46/K42</f>
        <v>1.8491403399650365E-2</v>
      </c>
      <c r="M47" s="51">
        <f t="shared" si="42"/>
        <v>1.7994927467132268E-2</v>
      </c>
      <c r="O47" s="51">
        <f t="shared" si="42"/>
        <v>1.4329721763247797E-2</v>
      </c>
      <c r="Q47" s="51">
        <f t="shared" si="42"/>
        <v>1.6628684408661831E-2</v>
      </c>
      <c r="S47" s="51">
        <f t="shared" si="42"/>
        <v>1.727159176650496E-2</v>
      </c>
      <c r="U47" s="51">
        <f t="shared" ref="U47:AC47" si="43">+U46/U42</f>
        <v>1.9512931627278716E-2</v>
      </c>
      <c r="W47" s="51">
        <f t="shared" si="43"/>
        <v>2.0788005592697587E-2</v>
      </c>
      <c r="Y47" s="51">
        <f t="shared" si="43"/>
        <v>1.7797410076441915E-2</v>
      </c>
      <c r="AA47" s="51">
        <f t="shared" si="43"/>
        <v>2.3286010479731931E-2</v>
      </c>
      <c r="AC47" s="51">
        <f t="shared" si="43"/>
        <v>1.7429740093991682E-2</v>
      </c>
      <c r="AE47" s="51">
        <f>+AE46/AE42</f>
        <v>1.9074206810862207E-2</v>
      </c>
      <c r="AG47" s="473">
        <f t="shared" ref="AG47:AH47" si="44">+AG46/AG42</f>
        <v>2.0009793613388154E-2</v>
      </c>
      <c r="AH47" s="473">
        <f t="shared" si="44"/>
        <v>1.814852852921776E-2</v>
      </c>
    </row>
    <row r="48" spans="2:34" ht="7.5" customHeight="1" thickBot="1" x14ac:dyDescent="0.3">
      <c r="B48" s="601"/>
      <c r="C48" s="53"/>
      <c r="E48" s="54"/>
      <c r="G48" s="54"/>
      <c r="I48" s="54"/>
      <c r="K48" s="54"/>
      <c r="M48" s="54"/>
      <c r="O48" s="54"/>
      <c r="Q48" s="54"/>
      <c r="S48" s="54"/>
      <c r="U48" s="54"/>
      <c r="W48" s="54"/>
      <c r="Y48" s="54"/>
      <c r="AA48" s="54"/>
      <c r="AC48" s="54"/>
      <c r="AE48" s="54"/>
      <c r="AG48" s="54"/>
      <c r="AH48" s="54"/>
    </row>
    <row r="49" spans="2:34" x14ac:dyDescent="0.25">
      <c r="B49" s="16"/>
      <c r="C49" s="25"/>
      <c r="F49" s="39"/>
      <c r="G49" s="79"/>
      <c r="H49" s="342"/>
      <c r="I49" s="79"/>
      <c r="K49" s="79"/>
      <c r="M49" s="79"/>
      <c r="O49" s="79"/>
      <c r="Q49" s="79"/>
      <c r="S49" s="79"/>
      <c r="U49" s="79"/>
      <c r="W49" s="79"/>
      <c r="Y49" s="79"/>
      <c r="AA49" s="79"/>
      <c r="AC49" s="79"/>
      <c r="AG49" s="79"/>
      <c r="AH49" s="79"/>
    </row>
    <row r="50" spans="2:34" x14ac:dyDescent="0.25">
      <c r="B50" s="55"/>
      <c r="C50" s="25"/>
      <c r="E50" s="66"/>
      <c r="G50" s="27"/>
      <c r="I50" s="27"/>
      <c r="K50" s="27"/>
      <c r="M50" s="27"/>
      <c r="O50" s="27"/>
      <c r="Q50" s="27"/>
      <c r="S50" s="27"/>
      <c r="U50" s="27"/>
      <c r="W50" s="27"/>
      <c r="Y50" s="27"/>
      <c r="AA50" s="27"/>
      <c r="AC50" s="27"/>
      <c r="AG50" s="27"/>
      <c r="AH50" s="27"/>
    </row>
    <row r="51" spans="2:34" x14ac:dyDescent="0.25">
      <c r="B51" s="56"/>
      <c r="C51" s="57"/>
      <c r="D51" s="341"/>
      <c r="E51" s="80"/>
      <c r="G51" s="81"/>
      <c r="H51" s="342"/>
      <c r="I51" s="81"/>
      <c r="K51" s="81"/>
      <c r="M51" s="81"/>
      <c r="O51" s="81"/>
      <c r="Q51" s="81"/>
      <c r="S51" s="81"/>
      <c r="U51" s="81"/>
      <c r="W51" s="81"/>
      <c r="Y51" s="81"/>
      <c r="AA51" s="81"/>
      <c r="AC51" s="81"/>
      <c r="AG51" s="81"/>
      <c r="AH51" s="81"/>
    </row>
    <row r="52" spans="2:34" x14ac:dyDescent="0.25">
      <c r="C52" s="28"/>
      <c r="G52" s="81"/>
      <c r="I52" s="81"/>
      <c r="K52" s="81"/>
      <c r="M52" s="81"/>
      <c r="O52" s="81"/>
      <c r="Q52" s="81"/>
      <c r="S52" s="81"/>
      <c r="U52" s="81"/>
      <c r="W52" s="81"/>
      <c r="Y52" s="81"/>
      <c r="AA52" s="81"/>
      <c r="AC52" s="81"/>
      <c r="AG52" s="81"/>
      <c r="AH52" s="81"/>
    </row>
  </sheetData>
  <mergeCells count="4">
    <mergeCell ref="B11:B29"/>
    <mergeCell ref="B31:B37"/>
    <mergeCell ref="C36:C37"/>
    <mergeCell ref="B43:B48"/>
  </mergeCells>
  <pageMargins left="0" right="0" top="0" bottom="0" header="0.31496062992125984" footer="0.31496062992125984"/>
  <pageSetup scale="81" orientation="landscape" horizontalDpi="1200" verticalDpi="1200" r:id="rId1"/>
  <ignoredErrors>
    <ignoredError sqref="O11" formulaRange="1"/>
    <ignoredError sqref="AE17 AE27 AE4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U179"/>
  <sheetViews>
    <sheetView showGridLines="0" workbookViewId="0">
      <selection activeCell="B2" sqref="B2"/>
    </sheetView>
  </sheetViews>
  <sheetFormatPr baseColWidth="10" defaultRowHeight="15" outlineLevelRow="2" x14ac:dyDescent="0.25"/>
  <cols>
    <col min="1" max="1" width="5" customWidth="1"/>
    <col min="3" max="3" width="39.5703125" bestFit="1" customWidth="1"/>
    <col min="4" max="5" width="11.42578125" style="398"/>
    <col min="6" max="7" width="11.42578125" style="416"/>
    <col min="8" max="11" width="11.42578125" style="398"/>
    <col min="12" max="14" width="11.42578125" style="416"/>
    <col min="15" max="17" width="11.42578125" style="398"/>
    <col min="18" max="19" width="11.42578125" style="416"/>
    <col min="20" max="21" width="11.42578125" style="398"/>
  </cols>
  <sheetData>
    <row r="2" spans="2:21" ht="18.75" x14ac:dyDescent="0.3">
      <c r="B2" s="324">
        <v>43862</v>
      </c>
    </row>
    <row r="3" spans="2:21" ht="18.75" x14ac:dyDescent="0.3">
      <c r="B3" s="325" t="s">
        <v>221</v>
      </c>
    </row>
    <row r="7" spans="2:21" x14ac:dyDescent="0.25">
      <c r="B7" s="389"/>
      <c r="C7" s="389"/>
      <c r="D7" s="602" t="s">
        <v>276</v>
      </c>
      <c r="E7" s="603"/>
      <c r="F7" s="603"/>
      <c r="G7" s="603"/>
      <c r="H7" s="604"/>
      <c r="I7" s="605" t="s">
        <v>218</v>
      </c>
      <c r="J7" s="605"/>
      <c r="K7" s="605"/>
      <c r="L7" s="605"/>
      <c r="M7" s="605"/>
      <c r="N7" s="605"/>
      <c r="O7" s="606"/>
      <c r="P7" s="607" t="s">
        <v>252</v>
      </c>
      <c r="Q7" s="605"/>
      <c r="R7" s="605"/>
      <c r="S7" s="605"/>
      <c r="T7" s="606"/>
      <c r="U7" s="456"/>
    </row>
    <row r="8" spans="2:21" x14ac:dyDescent="0.25">
      <c r="B8" s="359" t="s">
        <v>120</v>
      </c>
      <c r="C8" s="360" t="s">
        <v>263</v>
      </c>
      <c r="D8" s="362" t="s">
        <v>214</v>
      </c>
      <c r="E8" s="363" t="s">
        <v>213</v>
      </c>
      <c r="F8" s="361" t="s">
        <v>277</v>
      </c>
      <c r="G8" s="361" t="s">
        <v>278</v>
      </c>
      <c r="H8" s="437" t="s">
        <v>279</v>
      </c>
      <c r="I8" s="362" t="s">
        <v>214</v>
      </c>
      <c r="J8" s="363" t="s">
        <v>283</v>
      </c>
      <c r="K8" s="363" t="s">
        <v>213</v>
      </c>
      <c r="L8" s="361" t="s">
        <v>277</v>
      </c>
      <c r="M8" s="361" t="s">
        <v>284</v>
      </c>
      <c r="N8" s="361" t="s">
        <v>278</v>
      </c>
      <c r="O8" s="437" t="s">
        <v>280</v>
      </c>
      <c r="P8" s="362" t="s">
        <v>214</v>
      </c>
      <c r="Q8" s="363" t="s">
        <v>213</v>
      </c>
      <c r="R8" s="361" t="s">
        <v>277</v>
      </c>
      <c r="S8" s="361" t="s">
        <v>278</v>
      </c>
      <c r="T8" s="437" t="s">
        <v>281</v>
      </c>
      <c r="U8" s="365" t="s">
        <v>262</v>
      </c>
    </row>
    <row r="9" spans="2:21" outlineLevel="2" x14ac:dyDescent="0.25">
      <c r="B9" s="474" t="s">
        <v>224</v>
      </c>
      <c r="C9" s="438" t="s">
        <v>270</v>
      </c>
      <c r="D9" s="399"/>
      <c r="E9" s="400"/>
      <c r="F9" s="417"/>
      <c r="G9" s="417"/>
      <c r="H9" s="439"/>
      <c r="I9" s="399"/>
      <c r="J9" s="400"/>
      <c r="K9" s="400"/>
      <c r="L9" s="417"/>
      <c r="M9" s="417"/>
      <c r="N9" s="417"/>
      <c r="O9" s="439"/>
      <c r="P9" s="399"/>
      <c r="Q9" s="400">
        <v>94</v>
      </c>
      <c r="R9" s="417">
        <f>P9/T9</f>
        <v>0</v>
      </c>
      <c r="S9" s="417">
        <f>Q9/T9</f>
        <v>1</v>
      </c>
      <c r="T9" s="439">
        <v>94</v>
      </c>
      <c r="U9" s="401">
        <v>94</v>
      </c>
    </row>
    <row r="10" spans="2:21" outlineLevel="2" x14ac:dyDescent="0.25">
      <c r="B10" s="366"/>
      <c r="C10" s="438" t="s">
        <v>315</v>
      </c>
      <c r="D10" s="399"/>
      <c r="E10" s="400">
        <v>8</v>
      </c>
      <c r="F10" s="417">
        <f t="shared" ref="F10:F26" si="0">D10/H10</f>
        <v>0</v>
      </c>
      <c r="G10" s="417">
        <f t="shared" ref="G10:G26" si="1">E10/H10</f>
        <v>1</v>
      </c>
      <c r="H10" s="439">
        <v>8</v>
      </c>
      <c r="I10" s="399"/>
      <c r="J10" s="400">
        <v>72213</v>
      </c>
      <c r="K10" s="400"/>
      <c r="L10" s="417">
        <f t="shared" ref="L10:L17" si="2">I10/O10</f>
        <v>0</v>
      </c>
      <c r="M10" s="417">
        <f t="shared" ref="M10:M17" si="3">K10/O10</f>
        <v>0</v>
      </c>
      <c r="N10" s="417">
        <f t="shared" ref="N10:N17" si="4">K10/O10</f>
        <v>0</v>
      </c>
      <c r="O10" s="439">
        <v>72213</v>
      </c>
      <c r="P10" s="399"/>
      <c r="Q10" s="400">
        <v>5514</v>
      </c>
      <c r="R10" s="417">
        <f t="shared" ref="R10:R73" si="5">P10/T10</f>
        <v>0</v>
      </c>
      <c r="S10" s="417">
        <f t="shared" ref="S10:S73" si="6">Q10/T10</f>
        <v>1</v>
      </c>
      <c r="T10" s="439">
        <v>5514</v>
      </c>
      <c r="U10" s="401">
        <v>77735</v>
      </c>
    </row>
    <row r="11" spans="2:21" outlineLevel="2" x14ac:dyDescent="0.25">
      <c r="B11" s="366"/>
      <c r="C11" s="438" t="s">
        <v>255</v>
      </c>
      <c r="D11" s="399"/>
      <c r="E11" s="400"/>
      <c r="F11" s="417"/>
      <c r="G11" s="417"/>
      <c r="H11" s="439"/>
      <c r="I11" s="399"/>
      <c r="J11" s="400"/>
      <c r="K11" s="400"/>
      <c r="L11" s="417"/>
      <c r="M11" s="417"/>
      <c r="N11" s="417"/>
      <c r="O11" s="439"/>
      <c r="P11" s="399">
        <v>1</v>
      </c>
      <c r="Q11" s="400"/>
      <c r="R11" s="417">
        <f t="shared" si="5"/>
        <v>1</v>
      </c>
      <c r="S11" s="417">
        <f t="shared" si="6"/>
        <v>0</v>
      </c>
      <c r="T11" s="439">
        <v>1</v>
      </c>
      <c r="U11" s="401">
        <v>1</v>
      </c>
    </row>
    <row r="12" spans="2:21" outlineLevel="2" x14ac:dyDescent="0.25">
      <c r="B12" s="366"/>
      <c r="C12" s="438" t="s">
        <v>256</v>
      </c>
      <c r="D12" s="399"/>
      <c r="E12" s="400"/>
      <c r="F12" s="417"/>
      <c r="G12" s="417"/>
      <c r="H12" s="439"/>
      <c r="I12" s="399"/>
      <c r="J12" s="400"/>
      <c r="K12" s="400"/>
      <c r="L12" s="417"/>
      <c r="M12" s="417"/>
      <c r="N12" s="417"/>
      <c r="O12" s="439"/>
      <c r="P12" s="399"/>
      <c r="Q12" s="400">
        <v>227</v>
      </c>
      <c r="R12" s="417">
        <f t="shared" si="5"/>
        <v>0</v>
      </c>
      <c r="S12" s="417">
        <f t="shared" si="6"/>
        <v>1</v>
      </c>
      <c r="T12" s="439">
        <v>227</v>
      </c>
      <c r="U12" s="401">
        <v>227</v>
      </c>
    </row>
    <row r="13" spans="2:21" outlineLevel="2" x14ac:dyDescent="0.25">
      <c r="B13" s="366"/>
      <c r="C13" s="438" t="s">
        <v>257</v>
      </c>
      <c r="D13" s="399"/>
      <c r="E13" s="400"/>
      <c r="F13" s="417"/>
      <c r="G13" s="417"/>
      <c r="H13" s="439"/>
      <c r="I13" s="399"/>
      <c r="J13" s="400"/>
      <c r="K13" s="400"/>
      <c r="L13" s="417"/>
      <c r="M13" s="417"/>
      <c r="N13" s="417"/>
      <c r="O13" s="439"/>
      <c r="P13" s="399"/>
      <c r="Q13" s="400">
        <v>1</v>
      </c>
      <c r="R13" s="417">
        <f t="shared" si="5"/>
        <v>0</v>
      </c>
      <c r="S13" s="417">
        <f t="shared" si="6"/>
        <v>1</v>
      </c>
      <c r="T13" s="439">
        <v>1</v>
      </c>
      <c r="U13" s="401">
        <v>1</v>
      </c>
    </row>
    <row r="14" spans="2:21" outlineLevel="2" x14ac:dyDescent="0.25">
      <c r="B14" s="366"/>
      <c r="C14" s="438" t="s">
        <v>293</v>
      </c>
      <c r="D14" s="399"/>
      <c r="E14" s="400"/>
      <c r="F14" s="417"/>
      <c r="G14" s="417"/>
      <c r="H14" s="439"/>
      <c r="I14" s="399"/>
      <c r="J14" s="400"/>
      <c r="K14" s="400"/>
      <c r="L14" s="417"/>
      <c r="M14" s="417"/>
      <c r="N14" s="417"/>
      <c r="O14" s="439"/>
      <c r="P14" s="399">
        <v>204</v>
      </c>
      <c r="Q14" s="400"/>
      <c r="R14" s="417">
        <f t="shared" si="5"/>
        <v>1</v>
      </c>
      <c r="S14" s="417">
        <f t="shared" si="6"/>
        <v>0</v>
      </c>
      <c r="T14" s="439">
        <v>204</v>
      </c>
      <c r="U14" s="401">
        <v>204</v>
      </c>
    </row>
    <row r="15" spans="2:21" outlineLevel="2" x14ac:dyDescent="0.25">
      <c r="B15" s="366"/>
      <c r="C15" s="438" t="s">
        <v>260</v>
      </c>
      <c r="D15" s="399"/>
      <c r="E15" s="400"/>
      <c r="F15" s="417"/>
      <c r="G15" s="417"/>
      <c r="H15" s="439"/>
      <c r="I15" s="399"/>
      <c r="J15" s="400"/>
      <c r="K15" s="400"/>
      <c r="L15" s="417"/>
      <c r="M15" s="417"/>
      <c r="N15" s="417"/>
      <c r="O15" s="439"/>
      <c r="P15" s="399">
        <v>2</v>
      </c>
      <c r="Q15" s="400"/>
      <c r="R15" s="417">
        <f t="shared" si="5"/>
        <v>1</v>
      </c>
      <c r="S15" s="417">
        <f t="shared" si="6"/>
        <v>0</v>
      </c>
      <c r="T15" s="439">
        <v>2</v>
      </c>
      <c r="U15" s="401">
        <v>2</v>
      </c>
    </row>
    <row r="16" spans="2:21" outlineLevel="2" x14ac:dyDescent="0.25">
      <c r="B16" s="366"/>
      <c r="C16" s="438" t="s">
        <v>261</v>
      </c>
      <c r="D16" s="399"/>
      <c r="E16" s="400"/>
      <c r="F16" s="417"/>
      <c r="G16" s="417"/>
      <c r="H16" s="439"/>
      <c r="I16" s="399"/>
      <c r="J16" s="400"/>
      <c r="K16" s="400"/>
      <c r="L16" s="417"/>
      <c r="M16" s="417"/>
      <c r="N16" s="417"/>
      <c r="O16" s="439"/>
      <c r="P16" s="399">
        <v>5</v>
      </c>
      <c r="Q16" s="400"/>
      <c r="R16" s="417">
        <f t="shared" si="5"/>
        <v>1</v>
      </c>
      <c r="S16" s="417">
        <f t="shared" si="6"/>
        <v>0</v>
      </c>
      <c r="T16" s="439">
        <v>5</v>
      </c>
      <c r="U16" s="401">
        <v>5</v>
      </c>
    </row>
    <row r="17" spans="2:21" outlineLevel="1" x14ac:dyDescent="0.25">
      <c r="B17" s="440" t="s">
        <v>324</v>
      </c>
      <c r="C17" s="441"/>
      <c r="D17" s="402"/>
      <c r="E17" s="403">
        <v>8</v>
      </c>
      <c r="F17" s="442">
        <f t="shared" si="0"/>
        <v>0</v>
      </c>
      <c r="G17" s="442">
        <f t="shared" si="1"/>
        <v>1</v>
      </c>
      <c r="H17" s="443">
        <v>8</v>
      </c>
      <c r="I17" s="402"/>
      <c r="J17" s="403">
        <v>72213</v>
      </c>
      <c r="K17" s="403"/>
      <c r="L17" s="442">
        <f t="shared" si="2"/>
        <v>0</v>
      </c>
      <c r="M17" s="442">
        <f t="shared" si="3"/>
        <v>0</v>
      </c>
      <c r="N17" s="442">
        <f t="shared" si="4"/>
        <v>0</v>
      </c>
      <c r="O17" s="443">
        <v>72213</v>
      </c>
      <c r="P17" s="402">
        <v>212</v>
      </c>
      <c r="Q17" s="403">
        <v>5836</v>
      </c>
      <c r="R17" s="445">
        <f t="shared" si="5"/>
        <v>3.5052910052910051E-2</v>
      </c>
      <c r="S17" s="442">
        <f t="shared" si="6"/>
        <v>0.96494708994709</v>
      </c>
      <c r="T17" s="457">
        <v>6048</v>
      </c>
      <c r="U17" s="458">
        <v>78269</v>
      </c>
    </row>
    <row r="18" spans="2:21" outlineLevel="2" x14ac:dyDescent="0.25">
      <c r="B18" s="474" t="s">
        <v>316</v>
      </c>
      <c r="C18" s="438" t="s">
        <v>282</v>
      </c>
      <c r="D18" s="399">
        <v>102</v>
      </c>
      <c r="E18" s="400"/>
      <c r="F18" s="417">
        <f t="shared" si="0"/>
        <v>1</v>
      </c>
      <c r="G18" s="417">
        <f t="shared" si="1"/>
        <v>0</v>
      </c>
      <c r="H18" s="439">
        <v>102</v>
      </c>
      <c r="I18" s="399"/>
      <c r="J18" s="400"/>
      <c r="K18" s="400"/>
      <c r="L18" s="417"/>
      <c r="M18" s="417"/>
      <c r="N18" s="417"/>
      <c r="O18" s="439"/>
      <c r="P18" s="399"/>
      <c r="Q18" s="400"/>
      <c r="R18" s="417"/>
      <c r="S18" s="417"/>
      <c r="T18" s="439"/>
      <c r="U18" s="401">
        <v>102</v>
      </c>
    </row>
    <row r="19" spans="2:21" outlineLevel="2" x14ac:dyDescent="0.25">
      <c r="B19" s="366"/>
      <c r="C19" s="438" t="s">
        <v>254</v>
      </c>
      <c r="D19" s="399"/>
      <c r="E19" s="400">
        <v>2</v>
      </c>
      <c r="F19" s="417">
        <f t="shared" si="0"/>
        <v>0</v>
      </c>
      <c r="G19" s="417">
        <f t="shared" si="1"/>
        <v>1</v>
      </c>
      <c r="H19" s="439">
        <v>2</v>
      </c>
      <c r="I19" s="399"/>
      <c r="J19" s="400"/>
      <c r="K19" s="400"/>
      <c r="L19" s="417"/>
      <c r="M19" s="417"/>
      <c r="N19" s="417"/>
      <c r="O19" s="439"/>
      <c r="P19" s="399"/>
      <c r="Q19" s="400"/>
      <c r="R19" s="417"/>
      <c r="S19" s="417"/>
      <c r="T19" s="439"/>
      <c r="U19" s="401">
        <v>2</v>
      </c>
    </row>
    <row r="20" spans="2:21" outlineLevel="2" x14ac:dyDescent="0.25">
      <c r="B20" s="366"/>
      <c r="C20" s="438" t="s">
        <v>255</v>
      </c>
      <c r="D20" s="399">
        <v>7</v>
      </c>
      <c r="E20" s="400"/>
      <c r="F20" s="417">
        <f t="shared" si="0"/>
        <v>1</v>
      </c>
      <c r="G20" s="417">
        <f t="shared" si="1"/>
        <v>0</v>
      </c>
      <c r="H20" s="439">
        <v>7</v>
      </c>
      <c r="I20" s="399"/>
      <c r="J20" s="400"/>
      <c r="K20" s="400"/>
      <c r="L20" s="417"/>
      <c r="M20" s="417"/>
      <c r="N20" s="417"/>
      <c r="O20" s="439"/>
      <c r="P20" s="399"/>
      <c r="Q20" s="400"/>
      <c r="R20" s="417"/>
      <c r="S20" s="417"/>
      <c r="T20" s="439"/>
      <c r="U20" s="401">
        <v>7</v>
      </c>
    </row>
    <row r="21" spans="2:21" outlineLevel="2" x14ac:dyDescent="0.25">
      <c r="B21" s="366"/>
      <c r="C21" s="438" t="s">
        <v>258</v>
      </c>
      <c r="D21" s="399"/>
      <c r="E21" s="400">
        <v>101</v>
      </c>
      <c r="F21" s="417">
        <f t="shared" si="0"/>
        <v>0</v>
      </c>
      <c r="G21" s="417">
        <f t="shared" si="1"/>
        <v>1</v>
      </c>
      <c r="H21" s="439">
        <v>101</v>
      </c>
      <c r="I21" s="399"/>
      <c r="J21" s="400"/>
      <c r="K21" s="400"/>
      <c r="L21" s="417"/>
      <c r="M21" s="417"/>
      <c r="N21" s="417"/>
      <c r="O21" s="439"/>
      <c r="P21" s="399"/>
      <c r="Q21" s="400"/>
      <c r="R21" s="417"/>
      <c r="S21" s="417"/>
      <c r="T21" s="439"/>
      <c r="U21" s="401">
        <v>101</v>
      </c>
    </row>
    <row r="22" spans="2:21" outlineLevel="2" x14ac:dyDescent="0.25">
      <c r="B22" s="366"/>
      <c r="C22" s="438" t="s">
        <v>259</v>
      </c>
      <c r="D22" s="399"/>
      <c r="E22" s="400">
        <v>235</v>
      </c>
      <c r="F22" s="417">
        <f t="shared" si="0"/>
        <v>0</v>
      </c>
      <c r="G22" s="417">
        <f t="shared" si="1"/>
        <v>1</v>
      </c>
      <c r="H22" s="439">
        <v>235</v>
      </c>
      <c r="I22" s="399"/>
      <c r="J22" s="400"/>
      <c r="K22" s="400"/>
      <c r="L22" s="417"/>
      <c r="M22" s="417"/>
      <c r="N22" s="417"/>
      <c r="O22" s="439"/>
      <c r="P22" s="399"/>
      <c r="Q22" s="400"/>
      <c r="R22" s="417"/>
      <c r="S22" s="417"/>
      <c r="T22" s="439"/>
      <c r="U22" s="401">
        <v>235</v>
      </c>
    </row>
    <row r="23" spans="2:21" outlineLevel="2" x14ac:dyDescent="0.25">
      <c r="B23" s="366"/>
      <c r="C23" s="438" t="s">
        <v>260</v>
      </c>
      <c r="D23" s="399">
        <v>28</v>
      </c>
      <c r="E23" s="400"/>
      <c r="F23" s="417">
        <f t="shared" si="0"/>
        <v>1</v>
      </c>
      <c r="G23" s="417">
        <f t="shared" si="1"/>
        <v>0</v>
      </c>
      <c r="H23" s="439">
        <v>28</v>
      </c>
      <c r="I23" s="399"/>
      <c r="J23" s="400"/>
      <c r="K23" s="400"/>
      <c r="L23" s="417"/>
      <c r="M23" s="417"/>
      <c r="N23" s="417"/>
      <c r="O23" s="439"/>
      <c r="P23" s="399"/>
      <c r="Q23" s="400"/>
      <c r="R23" s="417"/>
      <c r="S23" s="417"/>
      <c r="T23" s="439"/>
      <c r="U23" s="401">
        <v>28</v>
      </c>
    </row>
    <row r="24" spans="2:21" outlineLevel="2" x14ac:dyDescent="0.25">
      <c r="B24" s="366"/>
      <c r="C24" s="438" t="s">
        <v>261</v>
      </c>
      <c r="D24" s="399">
        <v>4</v>
      </c>
      <c r="E24" s="400"/>
      <c r="F24" s="417">
        <f t="shared" si="0"/>
        <v>1</v>
      </c>
      <c r="G24" s="417">
        <f t="shared" si="1"/>
        <v>0</v>
      </c>
      <c r="H24" s="439">
        <v>4</v>
      </c>
      <c r="I24" s="399"/>
      <c r="J24" s="400"/>
      <c r="K24" s="400"/>
      <c r="L24" s="417"/>
      <c r="M24" s="417"/>
      <c r="N24" s="417"/>
      <c r="O24" s="439"/>
      <c r="P24" s="399"/>
      <c r="Q24" s="400"/>
      <c r="R24" s="417"/>
      <c r="S24" s="417"/>
      <c r="T24" s="439"/>
      <c r="U24" s="401">
        <v>4</v>
      </c>
    </row>
    <row r="25" spans="2:21" outlineLevel="2" x14ac:dyDescent="0.25">
      <c r="B25" s="366"/>
      <c r="C25" s="438" t="s">
        <v>317</v>
      </c>
      <c r="D25" s="399"/>
      <c r="E25" s="400">
        <v>1</v>
      </c>
      <c r="F25" s="417">
        <f t="shared" si="0"/>
        <v>0</v>
      </c>
      <c r="G25" s="417">
        <f t="shared" si="1"/>
        <v>1</v>
      </c>
      <c r="H25" s="439">
        <v>1</v>
      </c>
      <c r="I25" s="399"/>
      <c r="J25" s="400"/>
      <c r="K25" s="400"/>
      <c r="L25" s="417"/>
      <c r="M25" s="417"/>
      <c r="N25" s="417"/>
      <c r="O25" s="439"/>
      <c r="P25" s="399"/>
      <c r="Q25" s="400"/>
      <c r="R25" s="417"/>
      <c r="S25" s="417"/>
      <c r="T25" s="439"/>
      <c r="U25" s="401">
        <v>1</v>
      </c>
    </row>
    <row r="26" spans="2:21" outlineLevel="1" x14ac:dyDescent="0.25">
      <c r="B26" s="440" t="s">
        <v>325</v>
      </c>
      <c r="C26" s="441"/>
      <c r="D26" s="402">
        <v>141</v>
      </c>
      <c r="E26" s="403">
        <v>339</v>
      </c>
      <c r="F26" s="442">
        <f t="shared" si="0"/>
        <v>0.29375000000000001</v>
      </c>
      <c r="G26" s="442">
        <f t="shared" si="1"/>
        <v>0.70625000000000004</v>
      </c>
      <c r="H26" s="443">
        <v>480</v>
      </c>
      <c r="I26" s="402"/>
      <c r="J26" s="403"/>
      <c r="K26" s="403"/>
      <c r="L26" s="442"/>
      <c r="M26" s="442"/>
      <c r="N26" s="442"/>
      <c r="O26" s="443"/>
      <c r="P26" s="402"/>
      <c r="Q26" s="403"/>
      <c r="R26" s="445"/>
      <c r="S26" s="442"/>
      <c r="T26" s="457"/>
      <c r="U26" s="458">
        <v>480</v>
      </c>
    </row>
    <row r="27" spans="2:21" outlineLevel="2" x14ac:dyDescent="0.25">
      <c r="B27" s="444" t="s">
        <v>225</v>
      </c>
      <c r="C27" s="438" t="s">
        <v>293</v>
      </c>
      <c r="D27" s="399"/>
      <c r="E27" s="400"/>
      <c r="F27" s="417"/>
      <c r="G27" s="417"/>
      <c r="H27" s="439"/>
      <c r="I27" s="399"/>
      <c r="J27" s="400"/>
      <c r="K27" s="400"/>
      <c r="L27" s="417"/>
      <c r="M27" s="417"/>
      <c r="N27" s="417"/>
      <c r="O27" s="439"/>
      <c r="P27" s="399">
        <v>52</v>
      </c>
      <c r="Q27" s="400"/>
      <c r="R27" s="417">
        <f t="shared" si="5"/>
        <v>1</v>
      </c>
      <c r="S27" s="417">
        <f t="shared" si="6"/>
        <v>0</v>
      </c>
      <c r="T27" s="439">
        <v>52</v>
      </c>
      <c r="U27" s="401">
        <v>52</v>
      </c>
    </row>
    <row r="28" spans="2:21" outlineLevel="1" x14ac:dyDescent="0.25">
      <c r="B28" s="440" t="s">
        <v>326</v>
      </c>
      <c r="C28" s="441"/>
      <c r="D28" s="402"/>
      <c r="E28" s="403"/>
      <c r="F28" s="442"/>
      <c r="G28" s="442"/>
      <c r="H28" s="443"/>
      <c r="I28" s="402"/>
      <c r="J28" s="403"/>
      <c r="K28" s="403"/>
      <c r="L28" s="442"/>
      <c r="M28" s="442"/>
      <c r="N28" s="442"/>
      <c r="O28" s="443"/>
      <c r="P28" s="402">
        <v>52</v>
      </c>
      <c r="Q28" s="403"/>
      <c r="R28" s="445">
        <f t="shared" si="5"/>
        <v>1</v>
      </c>
      <c r="S28" s="442">
        <f t="shared" si="6"/>
        <v>0</v>
      </c>
      <c r="T28" s="457">
        <v>52</v>
      </c>
      <c r="U28" s="458">
        <v>52</v>
      </c>
    </row>
    <row r="29" spans="2:21" outlineLevel="2" x14ac:dyDescent="0.25">
      <c r="B29" s="474" t="s">
        <v>228</v>
      </c>
      <c r="C29" s="438" t="s">
        <v>282</v>
      </c>
      <c r="D29" s="399"/>
      <c r="E29" s="400"/>
      <c r="F29" s="417"/>
      <c r="G29" s="417"/>
      <c r="H29" s="439"/>
      <c r="I29" s="399"/>
      <c r="J29" s="400"/>
      <c r="K29" s="400"/>
      <c r="L29" s="417"/>
      <c r="M29" s="417"/>
      <c r="N29" s="417"/>
      <c r="O29" s="439"/>
      <c r="P29" s="399">
        <v>11</v>
      </c>
      <c r="Q29" s="400"/>
      <c r="R29" s="417">
        <f t="shared" si="5"/>
        <v>1</v>
      </c>
      <c r="S29" s="417">
        <f t="shared" si="6"/>
        <v>0</v>
      </c>
      <c r="T29" s="439">
        <v>11</v>
      </c>
      <c r="U29" s="401">
        <v>11</v>
      </c>
    </row>
    <row r="30" spans="2:21" outlineLevel="2" x14ac:dyDescent="0.25">
      <c r="B30" s="366"/>
      <c r="C30" s="438" t="s">
        <v>254</v>
      </c>
      <c r="D30" s="399"/>
      <c r="E30" s="400"/>
      <c r="F30" s="417"/>
      <c r="G30" s="417"/>
      <c r="H30" s="439"/>
      <c r="I30" s="399"/>
      <c r="J30" s="400"/>
      <c r="K30" s="400"/>
      <c r="L30" s="417"/>
      <c r="M30" s="417"/>
      <c r="N30" s="417"/>
      <c r="O30" s="439"/>
      <c r="P30" s="399"/>
      <c r="Q30" s="400">
        <v>143</v>
      </c>
      <c r="R30" s="417">
        <f t="shared" si="5"/>
        <v>0</v>
      </c>
      <c r="S30" s="417">
        <f t="shared" si="6"/>
        <v>1</v>
      </c>
      <c r="T30" s="439">
        <v>143</v>
      </c>
      <c r="U30" s="401">
        <v>143</v>
      </c>
    </row>
    <row r="31" spans="2:21" outlineLevel="2" x14ac:dyDescent="0.25">
      <c r="B31" s="366"/>
      <c r="C31" s="438" t="s">
        <v>255</v>
      </c>
      <c r="D31" s="399"/>
      <c r="E31" s="400"/>
      <c r="F31" s="417"/>
      <c r="G31" s="417"/>
      <c r="H31" s="439"/>
      <c r="I31" s="399"/>
      <c r="J31" s="400"/>
      <c r="K31" s="400"/>
      <c r="L31" s="417"/>
      <c r="M31" s="417"/>
      <c r="N31" s="417"/>
      <c r="O31" s="439"/>
      <c r="P31" s="399">
        <v>58</v>
      </c>
      <c r="Q31" s="400"/>
      <c r="R31" s="417">
        <f t="shared" si="5"/>
        <v>1</v>
      </c>
      <c r="S31" s="417">
        <f t="shared" si="6"/>
        <v>0</v>
      </c>
      <c r="T31" s="439">
        <v>58</v>
      </c>
      <c r="U31" s="401">
        <v>58</v>
      </c>
    </row>
    <row r="32" spans="2:21" outlineLevel="2" x14ac:dyDescent="0.25">
      <c r="B32" s="366"/>
      <c r="C32" s="438" t="s">
        <v>258</v>
      </c>
      <c r="D32" s="399"/>
      <c r="E32" s="400"/>
      <c r="F32" s="417"/>
      <c r="G32" s="417"/>
      <c r="H32" s="439"/>
      <c r="I32" s="399"/>
      <c r="J32" s="400"/>
      <c r="K32" s="400"/>
      <c r="L32" s="417"/>
      <c r="M32" s="417"/>
      <c r="N32" s="417"/>
      <c r="O32" s="439"/>
      <c r="P32" s="399"/>
      <c r="Q32" s="400">
        <v>158</v>
      </c>
      <c r="R32" s="417">
        <f t="shared" si="5"/>
        <v>0</v>
      </c>
      <c r="S32" s="417">
        <f t="shared" si="6"/>
        <v>1</v>
      </c>
      <c r="T32" s="439">
        <v>158</v>
      </c>
      <c r="U32" s="401">
        <v>158</v>
      </c>
    </row>
    <row r="33" spans="2:21" outlineLevel="2" x14ac:dyDescent="0.25">
      <c r="B33" s="366"/>
      <c r="C33" s="438" t="s">
        <v>259</v>
      </c>
      <c r="D33" s="399"/>
      <c r="E33" s="400"/>
      <c r="F33" s="417"/>
      <c r="G33" s="417"/>
      <c r="H33" s="439"/>
      <c r="I33" s="399"/>
      <c r="J33" s="400"/>
      <c r="K33" s="400"/>
      <c r="L33" s="417"/>
      <c r="M33" s="417"/>
      <c r="N33" s="417"/>
      <c r="O33" s="439"/>
      <c r="P33" s="399"/>
      <c r="Q33" s="400">
        <v>725</v>
      </c>
      <c r="R33" s="417">
        <f t="shared" si="5"/>
        <v>0</v>
      </c>
      <c r="S33" s="417">
        <f t="shared" si="6"/>
        <v>1</v>
      </c>
      <c r="T33" s="439">
        <v>725</v>
      </c>
      <c r="U33" s="401">
        <v>725</v>
      </c>
    </row>
    <row r="34" spans="2:21" outlineLevel="2" x14ac:dyDescent="0.25">
      <c r="B34" s="366"/>
      <c r="C34" s="438" t="s">
        <v>269</v>
      </c>
      <c r="D34" s="399"/>
      <c r="E34" s="400"/>
      <c r="F34" s="417"/>
      <c r="G34" s="417"/>
      <c r="H34" s="439"/>
      <c r="I34" s="399"/>
      <c r="J34" s="400"/>
      <c r="K34" s="400"/>
      <c r="L34" s="417"/>
      <c r="M34" s="417"/>
      <c r="N34" s="417"/>
      <c r="O34" s="439"/>
      <c r="P34" s="399">
        <v>2</v>
      </c>
      <c r="Q34" s="400"/>
      <c r="R34" s="417">
        <f t="shared" si="5"/>
        <v>1</v>
      </c>
      <c r="S34" s="417">
        <f t="shared" si="6"/>
        <v>0</v>
      </c>
      <c r="T34" s="439">
        <v>2</v>
      </c>
      <c r="U34" s="401">
        <v>2</v>
      </c>
    </row>
    <row r="35" spans="2:21" outlineLevel="2" x14ac:dyDescent="0.25">
      <c r="B35" s="366"/>
      <c r="C35" s="438" t="s">
        <v>260</v>
      </c>
      <c r="D35" s="399"/>
      <c r="E35" s="400"/>
      <c r="F35" s="417"/>
      <c r="G35" s="417"/>
      <c r="H35" s="439"/>
      <c r="I35" s="399"/>
      <c r="J35" s="400"/>
      <c r="K35" s="400"/>
      <c r="L35" s="417"/>
      <c r="M35" s="417"/>
      <c r="N35" s="417"/>
      <c r="O35" s="439"/>
      <c r="P35" s="399">
        <v>1</v>
      </c>
      <c r="Q35" s="400"/>
      <c r="R35" s="417">
        <f t="shared" si="5"/>
        <v>1</v>
      </c>
      <c r="S35" s="417">
        <f t="shared" si="6"/>
        <v>0</v>
      </c>
      <c r="T35" s="439">
        <v>1</v>
      </c>
      <c r="U35" s="401">
        <v>1</v>
      </c>
    </row>
    <row r="36" spans="2:21" outlineLevel="2" x14ac:dyDescent="0.25">
      <c r="B36" s="366"/>
      <c r="C36" s="438" t="s">
        <v>261</v>
      </c>
      <c r="D36" s="399"/>
      <c r="E36" s="400"/>
      <c r="F36" s="417"/>
      <c r="G36" s="417"/>
      <c r="H36" s="439"/>
      <c r="I36" s="399"/>
      <c r="J36" s="400"/>
      <c r="K36" s="400"/>
      <c r="L36" s="417"/>
      <c r="M36" s="417"/>
      <c r="N36" s="417"/>
      <c r="O36" s="439"/>
      <c r="P36" s="399">
        <v>1</v>
      </c>
      <c r="Q36" s="400"/>
      <c r="R36" s="417">
        <f t="shared" si="5"/>
        <v>1</v>
      </c>
      <c r="S36" s="417">
        <f t="shared" si="6"/>
        <v>0</v>
      </c>
      <c r="T36" s="439">
        <v>1</v>
      </c>
      <c r="U36" s="401">
        <v>1</v>
      </c>
    </row>
    <row r="37" spans="2:21" outlineLevel="1" x14ac:dyDescent="0.25">
      <c r="B37" s="440" t="s">
        <v>327</v>
      </c>
      <c r="C37" s="441"/>
      <c r="D37" s="402"/>
      <c r="E37" s="403"/>
      <c r="F37" s="442"/>
      <c r="G37" s="442"/>
      <c r="H37" s="443"/>
      <c r="I37" s="402"/>
      <c r="J37" s="403"/>
      <c r="K37" s="403"/>
      <c r="L37" s="442"/>
      <c r="M37" s="442"/>
      <c r="N37" s="442"/>
      <c r="O37" s="443"/>
      <c r="P37" s="402">
        <v>73</v>
      </c>
      <c r="Q37" s="403">
        <v>1026</v>
      </c>
      <c r="R37" s="445">
        <f t="shared" si="5"/>
        <v>6.6424021838034572E-2</v>
      </c>
      <c r="S37" s="442">
        <f t="shared" si="6"/>
        <v>0.93357597816196547</v>
      </c>
      <c r="T37" s="457">
        <v>1099</v>
      </c>
      <c r="U37" s="458">
        <v>1099</v>
      </c>
    </row>
    <row r="38" spans="2:21" outlineLevel="2" x14ac:dyDescent="0.25">
      <c r="B38" s="474" t="s">
        <v>52</v>
      </c>
      <c r="C38" s="438" t="s">
        <v>282</v>
      </c>
      <c r="D38" s="399"/>
      <c r="E38" s="400"/>
      <c r="F38" s="417"/>
      <c r="G38" s="417"/>
      <c r="H38" s="439"/>
      <c r="I38" s="399"/>
      <c r="J38" s="400"/>
      <c r="K38" s="400"/>
      <c r="L38" s="417"/>
      <c r="M38" s="417"/>
      <c r="N38" s="417"/>
      <c r="O38" s="439"/>
      <c r="P38" s="399">
        <v>5</v>
      </c>
      <c r="Q38" s="400"/>
      <c r="R38" s="417">
        <f t="shared" si="5"/>
        <v>1</v>
      </c>
      <c r="S38" s="417">
        <f t="shared" si="6"/>
        <v>0</v>
      </c>
      <c r="T38" s="439">
        <v>5</v>
      </c>
      <c r="U38" s="401">
        <v>5</v>
      </c>
    </row>
    <row r="39" spans="2:21" outlineLevel="2" x14ac:dyDescent="0.25">
      <c r="B39" s="366"/>
      <c r="C39" s="438" t="s">
        <v>328</v>
      </c>
      <c r="D39" s="399"/>
      <c r="E39" s="400"/>
      <c r="F39" s="417"/>
      <c r="G39" s="417"/>
      <c r="H39" s="439"/>
      <c r="I39" s="399"/>
      <c r="J39" s="400"/>
      <c r="K39" s="400"/>
      <c r="L39" s="417"/>
      <c r="M39" s="417"/>
      <c r="N39" s="417"/>
      <c r="O39" s="439"/>
      <c r="P39" s="399">
        <v>2</v>
      </c>
      <c r="Q39" s="400"/>
      <c r="R39" s="417">
        <f t="shared" si="5"/>
        <v>1</v>
      </c>
      <c r="S39" s="417">
        <f t="shared" si="6"/>
        <v>0</v>
      </c>
      <c r="T39" s="439">
        <v>2</v>
      </c>
      <c r="U39" s="401">
        <v>2</v>
      </c>
    </row>
    <row r="40" spans="2:21" outlineLevel="2" x14ac:dyDescent="0.25">
      <c r="B40" s="366"/>
      <c r="C40" s="438" t="s">
        <v>253</v>
      </c>
      <c r="D40" s="399"/>
      <c r="E40" s="400"/>
      <c r="F40" s="417"/>
      <c r="G40" s="417"/>
      <c r="H40" s="439"/>
      <c r="I40" s="399"/>
      <c r="J40" s="400"/>
      <c r="K40" s="400"/>
      <c r="L40" s="417"/>
      <c r="M40" s="417"/>
      <c r="N40" s="417"/>
      <c r="O40" s="439"/>
      <c r="P40" s="399"/>
      <c r="Q40" s="400">
        <v>1</v>
      </c>
      <c r="R40" s="417">
        <f t="shared" si="5"/>
        <v>0</v>
      </c>
      <c r="S40" s="417">
        <f t="shared" si="6"/>
        <v>1</v>
      </c>
      <c r="T40" s="439">
        <v>1</v>
      </c>
      <c r="U40" s="401">
        <v>1</v>
      </c>
    </row>
    <row r="41" spans="2:21" outlineLevel="2" x14ac:dyDescent="0.25">
      <c r="B41" s="366"/>
      <c r="C41" s="438" t="s">
        <v>254</v>
      </c>
      <c r="D41" s="399"/>
      <c r="E41" s="400"/>
      <c r="F41" s="417"/>
      <c r="G41" s="417"/>
      <c r="H41" s="439"/>
      <c r="I41" s="399"/>
      <c r="J41" s="400"/>
      <c r="K41" s="400"/>
      <c r="L41" s="417"/>
      <c r="M41" s="417"/>
      <c r="N41" s="417"/>
      <c r="O41" s="439"/>
      <c r="P41" s="399"/>
      <c r="Q41" s="400">
        <v>81</v>
      </c>
      <c r="R41" s="417">
        <f t="shared" si="5"/>
        <v>0</v>
      </c>
      <c r="S41" s="417">
        <f t="shared" si="6"/>
        <v>1</v>
      </c>
      <c r="T41" s="439">
        <v>81</v>
      </c>
      <c r="U41" s="401">
        <v>81</v>
      </c>
    </row>
    <row r="42" spans="2:21" outlineLevel="2" x14ac:dyDescent="0.25">
      <c r="B42" s="366"/>
      <c r="C42" s="438" t="s">
        <v>255</v>
      </c>
      <c r="D42" s="399"/>
      <c r="E42" s="400"/>
      <c r="F42" s="417"/>
      <c r="G42" s="417"/>
      <c r="H42" s="439"/>
      <c r="I42" s="399"/>
      <c r="J42" s="400"/>
      <c r="K42" s="400"/>
      <c r="L42" s="417"/>
      <c r="M42" s="417"/>
      <c r="N42" s="417"/>
      <c r="O42" s="439"/>
      <c r="P42" s="399">
        <v>7</v>
      </c>
      <c r="Q42" s="400"/>
      <c r="R42" s="417">
        <f t="shared" si="5"/>
        <v>1</v>
      </c>
      <c r="S42" s="417">
        <f t="shared" si="6"/>
        <v>0</v>
      </c>
      <c r="T42" s="439">
        <v>7</v>
      </c>
      <c r="U42" s="401">
        <v>7</v>
      </c>
    </row>
    <row r="43" spans="2:21" outlineLevel="2" x14ac:dyDescent="0.25">
      <c r="B43" s="366"/>
      <c r="C43" s="438" t="s">
        <v>256</v>
      </c>
      <c r="D43" s="399"/>
      <c r="E43" s="400"/>
      <c r="F43" s="417"/>
      <c r="G43" s="417"/>
      <c r="H43" s="439"/>
      <c r="I43" s="399"/>
      <c r="J43" s="400"/>
      <c r="K43" s="400"/>
      <c r="L43" s="417"/>
      <c r="M43" s="417"/>
      <c r="N43" s="417"/>
      <c r="O43" s="439"/>
      <c r="P43" s="399"/>
      <c r="Q43" s="400">
        <v>21</v>
      </c>
      <c r="R43" s="417">
        <f t="shared" si="5"/>
        <v>0</v>
      </c>
      <c r="S43" s="417">
        <f t="shared" si="6"/>
        <v>1</v>
      </c>
      <c r="T43" s="439">
        <v>21</v>
      </c>
      <c r="U43" s="401">
        <v>21</v>
      </c>
    </row>
    <row r="44" spans="2:21" outlineLevel="2" x14ac:dyDescent="0.25">
      <c r="B44" s="366"/>
      <c r="C44" s="438" t="s">
        <v>257</v>
      </c>
      <c r="D44" s="399"/>
      <c r="E44" s="400"/>
      <c r="F44" s="417"/>
      <c r="G44" s="417"/>
      <c r="H44" s="439"/>
      <c r="I44" s="399"/>
      <c r="J44" s="400"/>
      <c r="K44" s="400"/>
      <c r="L44" s="417"/>
      <c r="M44" s="417"/>
      <c r="N44" s="417"/>
      <c r="O44" s="439"/>
      <c r="P44" s="399"/>
      <c r="Q44" s="400">
        <v>6</v>
      </c>
      <c r="R44" s="417">
        <f t="shared" si="5"/>
        <v>0</v>
      </c>
      <c r="S44" s="417">
        <f t="shared" si="6"/>
        <v>1</v>
      </c>
      <c r="T44" s="439">
        <v>6</v>
      </c>
      <c r="U44" s="401">
        <v>6</v>
      </c>
    </row>
    <row r="45" spans="2:21" outlineLevel="2" x14ac:dyDescent="0.25">
      <c r="B45" s="366"/>
      <c r="C45" s="438" t="s">
        <v>258</v>
      </c>
      <c r="D45" s="399"/>
      <c r="E45" s="400"/>
      <c r="F45" s="417"/>
      <c r="G45" s="417"/>
      <c r="H45" s="439"/>
      <c r="I45" s="399"/>
      <c r="J45" s="400"/>
      <c r="K45" s="400"/>
      <c r="L45" s="417"/>
      <c r="M45" s="417"/>
      <c r="N45" s="417"/>
      <c r="O45" s="439"/>
      <c r="P45" s="399"/>
      <c r="Q45" s="400">
        <v>21</v>
      </c>
      <c r="R45" s="417">
        <f t="shared" si="5"/>
        <v>0</v>
      </c>
      <c r="S45" s="417">
        <f t="shared" si="6"/>
        <v>1</v>
      </c>
      <c r="T45" s="439">
        <v>21</v>
      </c>
      <c r="U45" s="401">
        <v>21</v>
      </c>
    </row>
    <row r="46" spans="2:21" outlineLevel="2" x14ac:dyDescent="0.25">
      <c r="B46" s="366"/>
      <c r="C46" s="438" t="s">
        <v>259</v>
      </c>
      <c r="D46" s="399"/>
      <c r="E46" s="400"/>
      <c r="F46" s="417"/>
      <c r="G46" s="417"/>
      <c r="H46" s="439"/>
      <c r="I46" s="399"/>
      <c r="J46" s="400"/>
      <c r="K46" s="400"/>
      <c r="L46" s="417"/>
      <c r="M46" s="417"/>
      <c r="N46" s="417"/>
      <c r="O46" s="439"/>
      <c r="P46" s="399"/>
      <c r="Q46" s="400">
        <v>47</v>
      </c>
      <c r="R46" s="417">
        <f t="shared" si="5"/>
        <v>0</v>
      </c>
      <c r="S46" s="417">
        <f t="shared" si="6"/>
        <v>1</v>
      </c>
      <c r="T46" s="439">
        <v>47</v>
      </c>
      <c r="U46" s="401">
        <v>47</v>
      </c>
    </row>
    <row r="47" spans="2:21" outlineLevel="2" x14ac:dyDescent="0.25">
      <c r="B47" s="366"/>
      <c r="C47" s="438" t="s">
        <v>269</v>
      </c>
      <c r="D47" s="399"/>
      <c r="E47" s="400"/>
      <c r="F47" s="417"/>
      <c r="G47" s="417"/>
      <c r="H47" s="439"/>
      <c r="I47" s="399"/>
      <c r="J47" s="400"/>
      <c r="K47" s="400"/>
      <c r="L47" s="417"/>
      <c r="M47" s="417"/>
      <c r="N47" s="417"/>
      <c r="O47" s="439"/>
      <c r="P47" s="399">
        <v>3</v>
      </c>
      <c r="Q47" s="400"/>
      <c r="R47" s="417">
        <f t="shared" si="5"/>
        <v>1</v>
      </c>
      <c r="S47" s="417">
        <f t="shared" si="6"/>
        <v>0</v>
      </c>
      <c r="T47" s="439">
        <v>3</v>
      </c>
      <c r="U47" s="401">
        <v>3</v>
      </c>
    </row>
    <row r="48" spans="2:21" outlineLevel="2" x14ac:dyDescent="0.25">
      <c r="B48" s="366"/>
      <c r="C48" s="438" t="s">
        <v>260</v>
      </c>
      <c r="D48" s="399"/>
      <c r="E48" s="400"/>
      <c r="F48" s="417"/>
      <c r="G48" s="417"/>
      <c r="H48" s="439"/>
      <c r="I48" s="399"/>
      <c r="J48" s="400"/>
      <c r="K48" s="400"/>
      <c r="L48" s="417"/>
      <c r="M48" s="417"/>
      <c r="N48" s="417"/>
      <c r="O48" s="439"/>
      <c r="P48" s="399">
        <v>6</v>
      </c>
      <c r="Q48" s="400"/>
      <c r="R48" s="417">
        <f t="shared" si="5"/>
        <v>1</v>
      </c>
      <c r="S48" s="417">
        <f t="shared" si="6"/>
        <v>0</v>
      </c>
      <c r="T48" s="439">
        <v>6</v>
      </c>
      <c r="U48" s="401">
        <v>6</v>
      </c>
    </row>
    <row r="49" spans="2:21" outlineLevel="2" x14ac:dyDescent="0.25">
      <c r="B49" s="366"/>
      <c r="C49" s="438" t="s">
        <v>261</v>
      </c>
      <c r="D49" s="399"/>
      <c r="E49" s="400"/>
      <c r="F49" s="417"/>
      <c r="G49" s="417"/>
      <c r="H49" s="439"/>
      <c r="I49" s="399"/>
      <c r="J49" s="400"/>
      <c r="K49" s="400"/>
      <c r="L49" s="417"/>
      <c r="M49" s="417"/>
      <c r="N49" s="417"/>
      <c r="O49" s="439"/>
      <c r="P49" s="399">
        <v>4</v>
      </c>
      <c r="Q49" s="400"/>
      <c r="R49" s="417">
        <f t="shared" si="5"/>
        <v>1</v>
      </c>
      <c r="S49" s="417">
        <f t="shared" si="6"/>
        <v>0</v>
      </c>
      <c r="T49" s="439">
        <v>4</v>
      </c>
      <c r="U49" s="401">
        <v>4</v>
      </c>
    </row>
    <row r="50" spans="2:21" outlineLevel="2" x14ac:dyDescent="0.25">
      <c r="B50" s="366"/>
      <c r="C50" s="438" t="s">
        <v>317</v>
      </c>
      <c r="D50" s="399"/>
      <c r="E50" s="400"/>
      <c r="F50" s="417"/>
      <c r="G50" s="417"/>
      <c r="H50" s="439"/>
      <c r="I50" s="399"/>
      <c r="J50" s="400"/>
      <c r="K50" s="400"/>
      <c r="L50" s="417"/>
      <c r="M50" s="417"/>
      <c r="N50" s="417"/>
      <c r="O50" s="439"/>
      <c r="P50" s="399">
        <v>1</v>
      </c>
      <c r="Q50" s="400">
        <v>16</v>
      </c>
      <c r="R50" s="417">
        <f t="shared" si="5"/>
        <v>5.8823529411764705E-2</v>
      </c>
      <c r="S50" s="417">
        <f t="shared" si="6"/>
        <v>0.94117647058823528</v>
      </c>
      <c r="T50" s="439">
        <v>17</v>
      </c>
      <c r="U50" s="401">
        <v>17</v>
      </c>
    </row>
    <row r="51" spans="2:21" outlineLevel="1" x14ac:dyDescent="0.25">
      <c r="B51" s="440" t="s">
        <v>329</v>
      </c>
      <c r="C51" s="441"/>
      <c r="D51" s="402"/>
      <c r="E51" s="403"/>
      <c r="F51" s="442"/>
      <c r="G51" s="442"/>
      <c r="H51" s="443"/>
      <c r="I51" s="402"/>
      <c r="J51" s="403"/>
      <c r="K51" s="403"/>
      <c r="L51" s="442"/>
      <c r="M51" s="442"/>
      <c r="N51" s="442"/>
      <c r="O51" s="443"/>
      <c r="P51" s="402">
        <v>28</v>
      </c>
      <c r="Q51" s="403">
        <v>193</v>
      </c>
      <c r="R51" s="445">
        <f t="shared" si="5"/>
        <v>0.12669683257918551</v>
      </c>
      <c r="S51" s="442">
        <f t="shared" si="6"/>
        <v>0.87330316742081449</v>
      </c>
      <c r="T51" s="457">
        <v>221</v>
      </c>
      <c r="U51" s="458">
        <v>221</v>
      </c>
    </row>
    <row r="52" spans="2:21" outlineLevel="2" x14ac:dyDescent="0.25">
      <c r="B52" s="474" t="s">
        <v>53</v>
      </c>
      <c r="C52" s="438" t="s">
        <v>282</v>
      </c>
      <c r="D52" s="399"/>
      <c r="E52" s="400"/>
      <c r="F52" s="417"/>
      <c r="G52" s="417"/>
      <c r="H52" s="439"/>
      <c r="I52" s="399"/>
      <c r="J52" s="400"/>
      <c r="K52" s="400"/>
      <c r="L52" s="417"/>
      <c r="M52" s="417"/>
      <c r="N52" s="417"/>
      <c r="O52" s="439"/>
      <c r="P52" s="399">
        <v>167</v>
      </c>
      <c r="Q52" s="400"/>
      <c r="R52" s="417">
        <f t="shared" si="5"/>
        <v>1</v>
      </c>
      <c r="S52" s="417">
        <f t="shared" si="6"/>
        <v>0</v>
      </c>
      <c r="T52" s="439">
        <v>167</v>
      </c>
      <c r="U52" s="401">
        <v>167</v>
      </c>
    </row>
    <row r="53" spans="2:21" outlineLevel="2" x14ac:dyDescent="0.25">
      <c r="B53" s="366"/>
      <c r="C53" s="438" t="s">
        <v>330</v>
      </c>
      <c r="D53" s="399"/>
      <c r="E53" s="400"/>
      <c r="F53" s="417"/>
      <c r="G53" s="417"/>
      <c r="H53" s="439"/>
      <c r="I53" s="399"/>
      <c r="J53" s="400"/>
      <c r="K53" s="400"/>
      <c r="L53" s="417"/>
      <c r="M53" s="417"/>
      <c r="N53" s="417"/>
      <c r="O53" s="439"/>
      <c r="P53" s="399">
        <v>17</v>
      </c>
      <c r="Q53" s="400"/>
      <c r="R53" s="417">
        <f t="shared" si="5"/>
        <v>1</v>
      </c>
      <c r="S53" s="417">
        <f t="shared" si="6"/>
        <v>0</v>
      </c>
      <c r="T53" s="439">
        <v>17</v>
      </c>
      <c r="U53" s="401">
        <v>17</v>
      </c>
    </row>
    <row r="54" spans="2:21" outlineLevel="2" x14ac:dyDescent="0.25">
      <c r="B54" s="366"/>
      <c r="C54" s="438" t="s">
        <v>319</v>
      </c>
      <c r="D54" s="399"/>
      <c r="E54" s="400"/>
      <c r="F54" s="417"/>
      <c r="G54" s="417"/>
      <c r="H54" s="439"/>
      <c r="I54" s="399"/>
      <c r="J54" s="400"/>
      <c r="K54" s="400"/>
      <c r="L54" s="417"/>
      <c r="M54" s="417"/>
      <c r="N54" s="417"/>
      <c r="O54" s="439"/>
      <c r="P54" s="399">
        <v>2</v>
      </c>
      <c r="Q54" s="400"/>
      <c r="R54" s="417">
        <f t="shared" si="5"/>
        <v>1</v>
      </c>
      <c r="S54" s="417">
        <f t="shared" si="6"/>
        <v>0</v>
      </c>
      <c r="T54" s="439">
        <v>2</v>
      </c>
      <c r="U54" s="401">
        <v>2</v>
      </c>
    </row>
    <row r="55" spans="2:21" outlineLevel="2" x14ac:dyDescent="0.25">
      <c r="B55" s="366"/>
      <c r="C55" s="438" t="s">
        <v>328</v>
      </c>
      <c r="D55" s="399"/>
      <c r="E55" s="400"/>
      <c r="F55" s="417"/>
      <c r="G55" s="417"/>
      <c r="H55" s="439"/>
      <c r="I55" s="399"/>
      <c r="J55" s="400"/>
      <c r="K55" s="400"/>
      <c r="L55" s="417"/>
      <c r="M55" s="417"/>
      <c r="N55" s="417"/>
      <c r="O55" s="439"/>
      <c r="P55" s="399">
        <v>10</v>
      </c>
      <c r="Q55" s="400"/>
      <c r="R55" s="417">
        <f t="shared" si="5"/>
        <v>1</v>
      </c>
      <c r="S55" s="417">
        <f t="shared" si="6"/>
        <v>0</v>
      </c>
      <c r="T55" s="439">
        <v>10</v>
      </c>
      <c r="U55" s="401">
        <v>10</v>
      </c>
    </row>
    <row r="56" spans="2:21" outlineLevel="2" x14ac:dyDescent="0.25">
      <c r="B56" s="366"/>
      <c r="C56" s="438" t="s">
        <v>254</v>
      </c>
      <c r="D56" s="399"/>
      <c r="E56" s="400"/>
      <c r="F56" s="417"/>
      <c r="G56" s="417"/>
      <c r="H56" s="439"/>
      <c r="I56" s="399"/>
      <c r="J56" s="400"/>
      <c r="K56" s="400"/>
      <c r="L56" s="417"/>
      <c r="M56" s="417"/>
      <c r="N56" s="417"/>
      <c r="O56" s="439"/>
      <c r="P56" s="399"/>
      <c r="Q56" s="400">
        <v>834</v>
      </c>
      <c r="R56" s="417">
        <f t="shared" si="5"/>
        <v>0</v>
      </c>
      <c r="S56" s="417">
        <f t="shared" si="6"/>
        <v>1</v>
      </c>
      <c r="T56" s="439">
        <v>834</v>
      </c>
      <c r="U56" s="401">
        <v>834</v>
      </c>
    </row>
    <row r="57" spans="2:21" outlineLevel="2" x14ac:dyDescent="0.25">
      <c r="B57" s="366"/>
      <c r="C57" s="438" t="s">
        <v>255</v>
      </c>
      <c r="D57" s="399"/>
      <c r="E57" s="400"/>
      <c r="F57" s="417"/>
      <c r="G57" s="417"/>
      <c r="H57" s="439"/>
      <c r="I57" s="399"/>
      <c r="J57" s="400"/>
      <c r="K57" s="400"/>
      <c r="L57" s="417"/>
      <c r="M57" s="417"/>
      <c r="N57" s="417"/>
      <c r="O57" s="439"/>
      <c r="P57" s="399">
        <v>70</v>
      </c>
      <c r="Q57" s="400"/>
      <c r="R57" s="417">
        <f t="shared" si="5"/>
        <v>1</v>
      </c>
      <c r="S57" s="417">
        <f t="shared" si="6"/>
        <v>0</v>
      </c>
      <c r="T57" s="439">
        <v>70</v>
      </c>
      <c r="U57" s="401">
        <v>70</v>
      </c>
    </row>
    <row r="58" spans="2:21" outlineLevel="2" x14ac:dyDescent="0.25">
      <c r="B58" s="366"/>
      <c r="C58" s="438" t="s">
        <v>256</v>
      </c>
      <c r="D58" s="399"/>
      <c r="E58" s="400"/>
      <c r="F58" s="417"/>
      <c r="G58" s="417"/>
      <c r="H58" s="439"/>
      <c r="I58" s="399"/>
      <c r="J58" s="400"/>
      <c r="K58" s="400"/>
      <c r="L58" s="417"/>
      <c r="M58" s="417"/>
      <c r="N58" s="417"/>
      <c r="O58" s="439"/>
      <c r="P58" s="399"/>
      <c r="Q58" s="400">
        <v>3903</v>
      </c>
      <c r="R58" s="417">
        <f t="shared" si="5"/>
        <v>0</v>
      </c>
      <c r="S58" s="417">
        <f t="shared" si="6"/>
        <v>1</v>
      </c>
      <c r="T58" s="439">
        <v>3903</v>
      </c>
      <c r="U58" s="401">
        <v>3903</v>
      </c>
    </row>
    <row r="59" spans="2:21" outlineLevel="2" x14ac:dyDescent="0.25">
      <c r="B59" s="366"/>
      <c r="C59" s="438" t="s">
        <v>258</v>
      </c>
      <c r="D59" s="399"/>
      <c r="E59" s="400"/>
      <c r="F59" s="417"/>
      <c r="G59" s="417"/>
      <c r="H59" s="439"/>
      <c r="I59" s="399"/>
      <c r="J59" s="400"/>
      <c r="K59" s="400"/>
      <c r="L59" s="417"/>
      <c r="M59" s="417"/>
      <c r="N59" s="417"/>
      <c r="O59" s="439"/>
      <c r="P59" s="399"/>
      <c r="Q59" s="400">
        <v>1085</v>
      </c>
      <c r="R59" s="417">
        <f t="shared" si="5"/>
        <v>0</v>
      </c>
      <c r="S59" s="417">
        <f t="shared" si="6"/>
        <v>1</v>
      </c>
      <c r="T59" s="439">
        <v>1085</v>
      </c>
      <c r="U59" s="401">
        <v>1085</v>
      </c>
    </row>
    <row r="60" spans="2:21" outlineLevel="2" x14ac:dyDescent="0.25">
      <c r="B60" s="366"/>
      <c r="C60" s="438" t="s">
        <v>259</v>
      </c>
      <c r="D60" s="399"/>
      <c r="E60" s="400"/>
      <c r="F60" s="417"/>
      <c r="G60" s="417"/>
      <c r="H60" s="439"/>
      <c r="I60" s="399"/>
      <c r="J60" s="400"/>
      <c r="K60" s="400"/>
      <c r="L60" s="417"/>
      <c r="M60" s="417"/>
      <c r="N60" s="417"/>
      <c r="O60" s="439"/>
      <c r="P60" s="399"/>
      <c r="Q60" s="400">
        <v>1</v>
      </c>
      <c r="R60" s="417">
        <f t="shared" si="5"/>
        <v>0</v>
      </c>
      <c r="S60" s="417">
        <f t="shared" si="6"/>
        <v>1</v>
      </c>
      <c r="T60" s="439">
        <v>1</v>
      </c>
      <c r="U60" s="401">
        <v>1</v>
      </c>
    </row>
    <row r="61" spans="2:21" outlineLevel="2" x14ac:dyDescent="0.25">
      <c r="B61" s="366"/>
      <c r="C61" s="438" t="s">
        <v>269</v>
      </c>
      <c r="D61" s="399"/>
      <c r="E61" s="400"/>
      <c r="F61" s="417"/>
      <c r="G61" s="417"/>
      <c r="H61" s="439"/>
      <c r="I61" s="399"/>
      <c r="J61" s="400"/>
      <c r="K61" s="400"/>
      <c r="L61" s="417"/>
      <c r="M61" s="417"/>
      <c r="N61" s="417"/>
      <c r="O61" s="439"/>
      <c r="P61" s="399">
        <v>21</v>
      </c>
      <c r="Q61" s="400"/>
      <c r="R61" s="417">
        <f t="shared" si="5"/>
        <v>1</v>
      </c>
      <c r="S61" s="417">
        <f t="shared" si="6"/>
        <v>0</v>
      </c>
      <c r="T61" s="439">
        <v>21</v>
      </c>
      <c r="U61" s="401">
        <v>21</v>
      </c>
    </row>
    <row r="62" spans="2:21" outlineLevel="2" x14ac:dyDescent="0.25">
      <c r="B62" s="366"/>
      <c r="C62" s="438" t="s">
        <v>260</v>
      </c>
      <c r="D62" s="399"/>
      <c r="E62" s="400"/>
      <c r="F62" s="417"/>
      <c r="G62" s="417"/>
      <c r="H62" s="439"/>
      <c r="I62" s="399"/>
      <c r="J62" s="400"/>
      <c r="K62" s="400"/>
      <c r="L62" s="417"/>
      <c r="M62" s="417"/>
      <c r="N62" s="417"/>
      <c r="O62" s="439"/>
      <c r="P62" s="399">
        <v>36</v>
      </c>
      <c r="Q62" s="400">
        <v>9</v>
      </c>
      <c r="R62" s="417">
        <f t="shared" si="5"/>
        <v>0.8</v>
      </c>
      <c r="S62" s="417">
        <f t="shared" si="6"/>
        <v>0.2</v>
      </c>
      <c r="T62" s="439">
        <v>45</v>
      </c>
      <c r="U62" s="401">
        <v>45</v>
      </c>
    </row>
    <row r="63" spans="2:21" outlineLevel="2" x14ac:dyDescent="0.25">
      <c r="B63" s="366"/>
      <c r="C63" s="438" t="s">
        <v>321</v>
      </c>
      <c r="D63" s="399"/>
      <c r="E63" s="400"/>
      <c r="F63" s="417"/>
      <c r="G63" s="417"/>
      <c r="H63" s="439"/>
      <c r="I63" s="399"/>
      <c r="J63" s="400"/>
      <c r="K63" s="400"/>
      <c r="L63" s="417"/>
      <c r="M63" s="417"/>
      <c r="N63" s="417"/>
      <c r="O63" s="439"/>
      <c r="P63" s="399">
        <v>1</v>
      </c>
      <c r="Q63" s="400"/>
      <c r="R63" s="417">
        <f t="shared" si="5"/>
        <v>1</v>
      </c>
      <c r="S63" s="417">
        <f t="shared" si="6"/>
        <v>0</v>
      </c>
      <c r="T63" s="439">
        <v>1</v>
      </c>
      <c r="U63" s="401">
        <v>1</v>
      </c>
    </row>
    <row r="64" spans="2:21" outlineLevel="2" x14ac:dyDescent="0.25">
      <c r="B64" s="366"/>
      <c r="C64" s="438" t="s">
        <v>261</v>
      </c>
      <c r="D64" s="399"/>
      <c r="E64" s="400"/>
      <c r="F64" s="417"/>
      <c r="G64" s="417"/>
      <c r="H64" s="439"/>
      <c r="I64" s="399"/>
      <c r="J64" s="400"/>
      <c r="K64" s="400"/>
      <c r="L64" s="417"/>
      <c r="M64" s="417"/>
      <c r="N64" s="417"/>
      <c r="O64" s="439"/>
      <c r="P64" s="399">
        <v>215</v>
      </c>
      <c r="Q64" s="400"/>
      <c r="R64" s="417">
        <f t="shared" si="5"/>
        <v>1</v>
      </c>
      <c r="S64" s="417">
        <f t="shared" si="6"/>
        <v>0</v>
      </c>
      <c r="T64" s="439">
        <v>215</v>
      </c>
      <c r="U64" s="401">
        <v>215</v>
      </c>
    </row>
    <row r="65" spans="2:21" outlineLevel="2" x14ac:dyDescent="0.25">
      <c r="B65" s="366"/>
      <c r="C65" s="438" t="s">
        <v>317</v>
      </c>
      <c r="D65" s="399"/>
      <c r="E65" s="400"/>
      <c r="F65" s="417"/>
      <c r="G65" s="417"/>
      <c r="H65" s="439"/>
      <c r="I65" s="399"/>
      <c r="J65" s="400"/>
      <c r="K65" s="400"/>
      <c r="L65" s="417"/>
      <c r="M65" s="417"/>
      <c r="N65" s="417"/>
      <c r="O65" s="439"/>
      <c r="P65" s="399"/>
      <c r="Q65" s="400">
        <v>8</v>
      </c>
      <c r="R65" s="417">
        <f t="shared" si="5"/>
        <v>0</v>
      </c>
      <c r="S65" s="417">
        <f t="shared" si="6"/>
        <v>1</v>
      </c>
      <c r="T65" s="439">
        <v>8</v>
      </c>
      <c r="U65" s="401">
        <v>8</v>
      </c>
    </row>
    <row r="66" spans="2:21" outlineLevel="1" x14ac:dyDescent="0.25">
      <c r="B66" s="440" t="s">
        <v>331</v>
      </c>
      <c r="C66" s="441"/>
      <c r="D66" s="402"/>
      <c r="E66" s="403"/>
      <c r="F66" s="442"/>
      <c r="G66" s="442"/>
      <c r="H66" s="443"/>
      <c r="I66" s="402"/>
      <c r="J66" s="403"/>
      <c r="K66" s="403"/>
      <c r="L66" s="442"/>
      <c r="M66" s="442"/>
      <c r="N66" s="442"/>
      <c r="O66" s="443"/>
      <c r="P66" s="402">
        <v>539</v>
      </c>
      <c r="Q66" s="403">
        <v>5840</v>
      </c>
      <c r="R66" s="445">
        <f t="shared" si="5"/>
        <v>8.4496002508230125E-2</v>
      </c>
      <c r="S66" s="442">
        <f t="shared" si="6"/>
        <v>0.91550399749176992</v>
      </c>
      <c r="T66" s="457">
        <v>6379</v>
      </c>
      <c r="U66" s="458">
        <v>6379</v>
      </c>
    </row>
    <row r="67" spans="2:21" outlineLevel="2" x14ac:dyDescent="0.25">
      <c r="B67" s="474" t="s">
        <v>291</v>
      </c>
      <c r="C67" s="438" t="s">
        <v>282</v>
      </c>
      <c r="D67" s="399"/>
      <c r="E67" s="400"/>
      <c r="F67" s="417"/>
      <c r="G67" s="417"/>
      <c r="H67" s="439"/>
      <c r="I67" s="399"/>
      <c r="J67" s="400"/>
      <c r="K67" s="400"/>
      <c r="L67" s="417"/>
      <c r="M67" s="417"/>
      <c r="N67" s="417"/>
      <c r="O67" s="439"/>
      <c r="P67" s="399">
        <v>2</v>
      </c>
      <c r="Q67" s="400"/>
      <c r="R67" s="417">
        <f t="shared" si="5"/>
        <v>1</v>
      </c>
      <c r="S67" s="417">
        <f t="shared" si="6"/>
        <v>0</v>
      </c>
      <c r="T67" s="439">
        <v>2</v>
      </c>
      <c r="U67" s="401">
        <v>2</v>
      </c>
    </row>
    <row r="68" spans="2:21" outlineLevel="2" x14ac:dyDescent="0.25">
      <c r="B68" s="366"/>
      <c r="C68" s="438" t="s">
        <v>296</v>
      </c>
      <c r="D68" s="399"/>
      <c r="E68" s="400"/>
      <c r="F68" s="417"/>
      <c r="G68" s="417"/>
      <c r="H68" s="439"/>
      <c r="I68" s="399"/>
      <c r="J68" s="400"/>
      <c r="K68" s="400"/>
      <c r="L68" s="417"/>
      <c r="M68" s="417"/>
      <c r="N68" s="417"/>
      <c r="O68" s="439"/>
      <c r="P68" s="399"/>
      <c r="Q68" s="400">
        <v>21</v>
      </c>
      <c r="R68" s="417">
        <f t="shared" si="5"/>
        <v>0</v>
      </c>
      <c r="S68" s="417">
        <f t="shared" si="6"/>
        <v>1</v>
      </c>
      <c r="T68" s="439">
        <v>21</v>
      </c>
      <c r="U68" s="401">
        <v>21</v>
      </c>
    </row>
    <row r="69" spans="2:21" outlineLevel="2" x14ac:dyDescent="0.25">
      <c r="B69" s="366"/>
      <c r="C69" s="438" t="s">
        <v>254</v>
      </c>
      <c r="D69" s="399"/>
      <c r="E69" s="400"/>
      <c r="F69" s="417"/>
      <c r="G69" s="417"/>
      <c r="H69" s="439"/>
      <c r="I69" s="399"/>
      <c r="J69" s="400"/>
      <c r="K69" s="400"/>
      <c r="L69" s="417"/>
      <c r="M69" s="417"/>
      <c r="N69" s="417"/>
      <c r="O69" s="439"/>
      <c r="P69" s="399"/>
      <c r="Q69" s="400">
        <v>1546</v>
      </c>
      <c r="R69" s="417">
        <f t="shared" si="5"/>
        <v>0</v>
      </c>
      <c r="S69" s="417">
        <f t="shared" si="6"/>
        <v>1</v>
      </c>
      <c r="T69" s="439">
        <v>1546</v>
      </c>
      <c r="U69" s="401">
        <v>1546</v>
      </c>
    </row>
    <row r="70" spans="2:21" outlineLevel="2" x14ac:dyDescent="0.25">
      <c r="B70" s="366"/>
      <c r="C70" s="438" t="s">
        <v>320</v>
      </c>
      <c r="D70" s="399"/>
      <c r="E70" s="400"/>
      <c r="F70" s="417"/>
      <c r="G70" s="417"/>
      <c r="H70" s="439"/>
      <c r="I70" s="399"/>
      <c r="J70" s="400"/>
      <c r="K70" s="400"/>
      <c r="L70" s="417"/>
      <c r="M70" s="417"/>
      <c r="N70" s="417"/>
      <c r="O70" s="439"/>
      <c r="P70" s="399"/>
      <c r="Q70" s="400">
        <v>1</v>
      </c>
      <c r="R70" s="417">
        <f t="shared" si="5"/>
        <v>0</v>
      </c>
      <c r="S70" s="417">
        <f t="shared" si="6"/>
        <v>1</v>
      </c>
      <c r="T70" s="439">
        <v>1</v>
      </c>
      <c r="U70" s="401">
        <v>1</v>
      </c>
    </row>
    <row r="71" spans="2:21" outlineLevel="2" x14ac:dyDescent="0.25">
      <c r="B71" s="366"/>
      <c r="C71" s="438" t="s">
        <v>255</v>
      </c>
      <c r="D71" s="399"/>
      <c r="E71" s="400"/>
      <c r="F71" s="417"/>
      <c r="G71" s="417"/>
      <c r="H71" s="439"/>
      <c r="I71" s="399"/>
      <c r="J71" s="400"/>
      <c r="K71" s="400"/>
      <c r="L71" s="417"/>
      <c r="M71" s="417"/>
      <c r="N71" s="417"/>
      <c r="O71" s="439"/>
      <c r="P71" s="399">
        <v>2</v>
      </c>
      <c r="Q71" s="400"/>
      <c r="R71" s="417">
        <f t="shared" si="5"/>
        <v>1</v>
      </c>
      <c r="S71" s="417">
        <f t="shared" si="6"/>
        <v>0</v>
      </c>
      <c r="T71" s="439">
        <v>2</v>
      </c>
      <c r="U71" s="401">
        <v>2</v>
      </c>
    </row>
    <row r="72" spans="2:21" outlineLevel="2" x14ac:dyDescent="0.25">
      <c r="B72" s="366"/>
      <c r="C72" s="438" t="s">
        <v>258</v>
      </c>
      <c r="D72" s="399"/>
      <c r="E72" s="400"/>
      <c r="F72" s="417"/>
      <c r="G72" s="417"/>
      <c r="H72" s="439"/>
      <c r="I72" s="399"/>
      <c r="J72" s="400"/>
      <c r="K72" s="400"/>
      <c r="L72" s="417"/>
      <c r="M72" s="417"/>
      <c r="N72" s="417"/>
      <c r="O72" s="439"/>
      <c r="P72" s="399"/>
      <c r="Q72" s="400">
        <v>49</v>
      </c>
      <c r="R72" s="417">
        <f t="shared" si="5"/>
        <v>0</v>
      </c>
      <c r="S72" s="417">
        <f t="shared" si="6"/>
        <v>1</v>
      </c>
      <c r="T72" s="439">
        <v>49</v>
      </c>
      <c r="U72" s="401">
        <v>49</v>
      </c>
    </row>
    <row r="73" spans="2:21" outlineLevel="2" x14ac:dyDescent="0.25">
      <c r="B73" s="366"/>
      <c r="C73" s="438" t="s">
        <v>259</v>
      </c>
      <c r="D73" s="399"/>
      <c r="E73" s="400"/>
      <c r="F73" s="417"/>
      <c r="G73" s="417"/>
      <c r="H73" s="439"/>
      <c r="I73" s="399"/>
      <c r="J73" s="400"/>
      <c r="K73" s="400"/>
      <c r="L73" s="417"/>
      <c r="M73" s="417"/>
      <c r="N73" s="417"/>
      <c r="O73" s="439"/>
      <c r="P73" s="399"/>
      <c r="Q73" s="400">
        <v>388</v>
      </c>
      <c r="R73" s="417">
        <f t="shared" si="5"/>
        <v>0</v>
      </c>
      <c r="S73" s="417">
        <f t="shared" si="6"/>
        <v>1</v>
      </c>
      <c r="T73" s="439">
        <v>388</v>
      </c>
      <c r="U73" s="401">
        <v>388</v>
      </c>
    </row>
    <row r="74" spans="2:21" outlineLevel="2" x14ac:dyDescent="0.25">
      <c r="B74" s="366"/>
      <c r="C74" s="438" t="s">
        <v>260</v>
      </c>
      <c r="D74" s="399"/>
      <c r="E74" s="400"/>
      <c r="F74" s="417"/>
      <c r="G74" s="417"/>
      <c r="H74" s="439"/>
      <c r="I74" s="399"/>
      <c r="J74" s="400"/>
      <c r="K74" s="400"/>
      <c r="L74" s="417"/>
      <c r="M74" s="417"/>
      <c r="N74" s="417"/>
      <c r="O74" s="439"/>
      <c r="P74" s="399">
        <v>1</v>
      </c>
      <c r="Q74" s="400"/>
      <c r="R74" s="417">
        <f t="shared" ref="R74:R137" si="7">P74/T74</f>
        <v>1</v>
      </c>
      <c r="S74" s="417">
        <f t="shared" ref="S74:S137" si="8">Q74/T74</f>
        <v>0</v>
      </c>
      <c r="T74" s="439">
        <v>1</v>
      </c>
      <c r="U74" s="401">
        <v>1</v>
      </c>
    </row>
    <row r="75" spans="2:21" outlineLevel="2" x14ac:dyDescent="0.25">
      <c r="B75" s="366"/>
      <c r="C75" s="438" t="s">
        <v>321</v>
      </c>
      <c r="D75" s="399"/>
      <c r="E75" s="400"/>
      <c r="F75" s="417"/>
      <c r="G75" s="417"/>
      <c r="H75" s="439"/>
      <c r="I75" s="399"/>
      <c r="J75" s="400"/>
      <c r="K75" s="400"/>
      <c r="L75" s="417"/>
      <c r="M75" s="417"/>
      <c r="N75" s="417"/>
      <c r="O75" s="439"/>
      <c r="P75" s="399">
        <v>2</v>
      </c>
      <c r="Q75" s="400"/>
      <c r="R75" s="417">
        <f t="shared" si="7"/>
        <v>1</v>
      </c>
      <c r="S75" s="417">
        <f t="shared" si="8"/>
        <v>0</v>
      </c>
      <c r="T75" s="439">
        <v>2</v>
      </c>
      <c r="U75" s="401">
        <v>2</v>
      </c>
    </row>
    <row r="76" spans="2:21" outlineLevel="2" x14ac:dyDescent="0.25">
      <c r="B76" s="366"/>
      <c r="C76" s="438" t="s">
        <v>261</v>
      </c>
      <c r="D76" s="399"/>
      <c r="E76" s="400"/>
      <c r="F76" s="417"/>
      <c r="G76" s="417"/>
      <c r="H76" s="439"/>
      <c r="I76" s="399"/>
      <c r="J76" s="400"/>
      <c r="K76" s="400"/>
      <c r="L76" s="417"/>
      <c r="M76" s="417"/>
      <c r="N76" s="417"/>
      <c r="O76" s="439"/>
      <c r="P76" s="399">
        <v>10</v>
      </c>
      <c r="Q76" s="400"/>
      <c r="R76" s="417">
        <f t="shared" si="7"/>
        <v>1</v>
      </c>
      <c r="S76" s="417">
        <f t="shared" si="8"/>
        <v>0</v>
      </c>
      <c r="T76" s="439">
        <v>10</v>
      </c>
      <c r="U76" s="401">
        <v>10</v>
      </c>
    </row>
    <row r="77" spans="2:21" outlineLevel="2" x14ac:dyDescent="0.25">
      <c r="B77" s="366"/>
      <c r="C77" s="438" t="s">
        <v>318</v>
      </c>
      <c r="D77" s="399"/>
      <c r="E77" s="400"/>
      <c r="F77" s="417"/>
      <c r="G77" s="417"/>
      <c r="H77" s="439"/>
      <c r="I77" s="399"/>
      <c r="J77" s="400"/>
      <c r="K77" s="400"/>
      <c r="L77" s="417"/>
      <c r="M77" s="417"/>
      <c r="N77" s="417"/>
      <c r="O77" s="439"/>
      <c r="P77" s="399"/>
      <c r="Q77" s="400">
        <v>1</v>
      </c>
      <c r="R77" s="417">
        <f t="shared" si="7"/>
        <v>0</v>
      </c>
      <c r="S77" s="417">
        <f t="shared" si="8"/>
        <v>1</v>
      </c>
      <c r="T77" s="439">
        <v>1</v>
      </c>
      <c r="U77" s="401">
        <v>1</v>
      </c>
    </row>
    <row r="78" spans="2:21" outlineLevel="2" x14ac:dyDescent="0.25">
      <c r="B78" s="366"/>
      <c r="C78" s="438" t="s">
        <v>317</v>
      </c>
      <c r="D78" s="399"/>
      <c r="E78" s="400"/>
      <c r="F78" s="417"/>
      <c r="G78" s="417"/>
      <c r="H78" s="439"/>
      <c r="I78" s="399"/>
      <c r="J78" s="400"/>
      <c r="K78" s="400"/>
      <c r="L78" s="417"/>
      <c r="M78" s="417"/>
      <c r="N78" s="417"/>
      <c r="O78" s="439"/>
      <c r="P78" s="399"/>
      <c r="Q78" s="400">
        <v>3302</v>
      </c>
      <c r="R78" s="417">
        <f t="shared" si="7"/>
        <v>0</v>
      </c>
      <c r="S78" s="417">
        <f t="shared" si="8"/>
        <v>1</v>
      </c>
      <c r="T78" s="439">
        <v>3302</v>
      </c>
      <c r="U78" s="401">
        <v>3302</v>
      </c>
    </row>
    <row r="79" spans="2:21" outlineLevel="1" x14ac:dyDescent="0.25">
      <c r="B79" s="440" t="s">
        <v>332</v>
      </c>
      <c r="C79" s="441"/>
      <c r="D79" s="402"/>
      <c r="E79" s="403"/>
      <c r="F79" s="442"/>
      <c r="G79" s="442"/>
      <c r="H79" s="443"/>
      <c r="I79" s="402"/>
      <c r="J79" s="403"/>
      <c r="K79" s="403"/>
      <c r="L79" s="442"/>
      <c r="M79" s="442"/>
      <c r="N79" s="442"/>
      <c r="O79" s="443"/>
      <c r="P79" s="402">
        <v>17</v>
      </c>
      <c r="Q79" s="403">
        <v>5308</v>
      </c>
      <c r="R79" s="445">
        <f t="shared" si="7"/>
        <v>3.192488262910798E-3</v>
      </c>
      <c r="S79" s="442">
        <f t="shared" si="8"/>
        <v>0.99680751173708915</v>
      </c>
      <c r="T79" s="457">
        <v>5325</v>
      </c>
      <c r="U79" s="458">
        <v>5325</v>
      </c>
    </row>
    <row r="80" spans="2:21" outlineLevel="2" x14ac:dyDescent="0.25">
      <c r="B80" s="474" t="s">
        <v>54</v>
      </c>
      <c r="C80" s="438" t="s">
        <v>282</v>
      </c>
      <c r="D80" s="399">
        <v>28</v>
      </c>
      <c r="E80" s="400"/>
      <c r="F80" s="417">
        <f t="shared" ref="F80:F108" si="9">D80/H80</f>
        <v>1</v>
      </c>
      <c r="G80" s="417">
        <f t="shared" ref="G80:G108" si="10">E80/H80</f>
        <v>0</v>
      </c>
      <c r="H80" s="439">
        <v>28</v>
      </c>
      <c r="I80" s="399"/>
      <c r="J80" s="400"/>
      <c r="K80" s="400"/>
      <c r="L80" s="417"/>
      <c r="M80" s="417"/>
      <c r="N80" s="417"/>
      <c r="O80" s="439"/>
      <c r="P80" s="399">
        <v>3</v>
      </c>
      <c r="Q80" s="400"/>
      <c r="R80" s="417">
        <f t="shared" si="7"/>
        <v>1</v>
      </c>
      <c r="S80" s="417">
        <f t="shared" si="8"/>
        <v>0</v>
      </c>
      <c r="T80" s="439">
        <v>3</v>
      </c>
      <c r="U80" s="401">
        <v>31</v>
      </c>
    </row>
    <row r="81" spans="2:21" outlineLevel="2" x14ac:dyDescent="0.25">
      <c r="B81" s="366"/>
      <c r="C81" s="438" t="s">
        <v>254</v>
      </c>
      <c r="D81" s="399"/>
      <c r="E81" s="400">
        <v>38</v>
      </c>
      <c r="F81" s="417">
        <f t="shared" si="9"/>
        <v>0</v>
      </c>
      <c r="G81" s="417">
        <f t="shared" si="10"/>
        <v>1</v>
      </c>
      <c r="H81" s="439">
        <v>38</v>
      </c>
      <c r="I81" s="399"/>
      <c r="J81" s="400"/>
      <c r="K81" s="400"/>
      <c r="L81" s="417"/>
      <c r="M81" s="417"/>
      <c r="N81" s="417"/>
      <c r="O81" s="439"/>
      <c r="P81" s="399"/>
      <c r="Q81" s="400">
        <v>528</v>
      </c>
      <c r="R81" s="417">
        <f t="shared" si="7"/>
        <v>0</v>
      </c>
      <c r="S81" s="417">
        <f t="shared" si="8"/>
        <v>1</v>
      </c>
      <c r="T81" s="439">
        <v>528</v>
      </c>
      <c r="U81" s="401">
        <v>566</v>
      </c>
    </row>
    <row r="82" spans="2:21" outlineLevel="2" x14ac:dyDescent="0.25">
      <c r="B82" s="366"/>
      <c r="C82" s="438" t="s">
        <v>320</v>
      </c>
      <c r="D82" s="399"/>
      <c r="E82" s="400"/>
      <c r="F82" s="417"/>
      <c r="G82" s="417"/>
      <c r="H82" s="439"/>
      <c r="I82" s="399"/>
      <c r="J82" s="400"/>
      <c r="K82" s="400"/>
      <c r="L82" s="417"/>
      <c r="M82" s="417"/>
      <c r="N82" s="417"/>
      <c r="O82" s="439"/>
      <c r="P82" s="399"/>
      <c r="Q82" s="400">
        <v>194</v>
      </c>
      <c r="R82" s="417">
        <f t="shared" si="7"/>
        <v>0</v>
      </c>
      <c r="S82" s="417">
        <f t="shared" si="8"/>
        <v>1</v>
      </c>
      <c r="T82" s="439">
        <v>194</v>
      </c>
      <c r="U82" s="401">
        <v>194</v>
      </c>
    </row>
    <row r="83" spans="2:21" outlineLevel="2" x14ac:dyDescent="0.25">
      <c r="B83" s="366"/>
      <c r="C83" s="438" t="s">
        <v>255</v>
      </c>
      <c r="D83" s="399">
        <v>3</v>
      </c>
      <c r="E83" s="400"/>
      <c r="F83" s="417">
        <f t="shared" si="9"/>
        <v>1</v>
      </c>
      <c r="G83" s="417">
        <f t="shared" si="10"/>
        <v>0</v>
      </c>
      <c r="H83" s="439">
        <v>3</v>
      </c>
      <c r="I83" s="399"/>
      <c r="J83" s="400"/>
      <c r="K83" s="400"/>
      <c r="L83" s="417"/>
      <c r="M83" s="417"/>
      <c r="N83" s="417"/>
      <c r="O83" s="439"/>
      <c r="P83" s="399">
        <v>12</v>
      </c>
      <c r="Q83" s="400"/>
      <c r="R83" s="417">
        <f t="shared" si="7"/>
        <v>1</v>
      </c>
      <c r="S83" s="417">
        <f t="shared" si="8"/>
        <v>0</v>
      </c>
      <c r="T83" s="439">
        <v>12</v>
      </c>
      <c r="U83" s="401">
        <v>15</v>
      </c>
    </row>
    <row r="84" spans="2:21" outlineLevel="2" x14ac:dyDescent="0.25">
      <c r="B84" s="366"/>
      <c r="C84" s="438" t="s">
        <v>256</v>
      </c>
      <c r="D84" s="399"/>
      <c r="E84" s="400"/>
      <c r="F84" s="417"/>
      <c r="G84" s="417"/>
      <c r="H84" s="439"/>
      <c r="I84" s="399"/>
      <c r="J84" s="400"/>
      <c r="K84" s="400"/>
      <c r="L84" s="417"/>
      <c r="M84" s="417"/>
      <c r="N84" s="417"/>
      <c r="O84" s="439"/>
      <c r="P84" s="399"/>
      <c r="Q84" s="400">
        <v>1</v>
      </c>
      <c r="R84" s="417">
        <f t="shared" si="7"/>
        <v>0</v>
      </c>
      <c r="S84" s="417">
        <f t="shared" si="8"/>
        <v>1</v>
      </c>
      <c r="T84" s="439">
        <v>1</v>
      </c>
      <c r="U84" s="401">
        <v>1</v>
      </c>
    </row>
    <row r="85" spans="2:21" outlineLevel="2" x14ac:dyDescent="0.25">
      <c r="B85" s="366"/>
      <c r="C85" s="438" t="s">
        <v>258</v>
      </c>
      <c r="D85" s="399"/>
      <c r="E85" s="400">
        <v>5</v>
      </c>
      <c r="F85" s="417">
        <f t="shared" si="9"/>
        <v>0</v>
      </c>
      <c r="G85" s="417">
        <f t="shared" si="10"/>
        <v>1</v>
      </c>
      <c r="H85" s="439">
        <v>5</v>
      </c>
      <c r="I85" s="399"/>
      <c r="J85" s="400"/>
      <c r="K85" s="400"/>
      <c r="L85" s="417"/>
      <c r="M85" s="417"/>
      <c r="N85" s="417"/>
      <c r="O85" s="439"/>
      <c r="P85" s="399"/>
      <c r="Q85" s="400">
        <v>77</v>
      </c>
      <c r="R85" s="417">
        <f t="shared" si="7"/>
        <v>0</v>
      </c>
      <c r="S85" s="417">
        <f t="shared" si="8"/>
        <v>1</v>
      </c>
      <c r="T85" s="439">
        <v>77</v>
      </c>
      <c r="U85" s="401">
        <v>82</v>
      </c>
    </row>
    <row r="86" spans="2:21" outlineLevel="2" x14ac:dyDescent="0.25">
      <c r="B86" s="366"/>
      <c r="C86" s="438" t="s">
        <v>259</v>
      </c>
      <c r="D86" s="399"/>
      <c r="E86" s="400">
        <v>50</v>
      </c>
      <c r="F86" s="417">
        <f t="shared" si="9"/>
        <v>0</v>
      </c>
      <c r="G86" s="417">
        <f t="shared" si="10"/>
        <v>1</v>
      </c>
      <c r="H86" s="439">
        <v>50</v>
      </c>
      <c r="I86" s="399"/>
      <c r="J86" s="400"/>
      <c r="K86" s="400"/>
      <c r="L86" s="417"/>
      <c r="M86" s="417"/>
      <c r="N86" s="417"/>
      <c r="O86" s="439"/>
      <c r="P86" s="399"/>
      <c r="Q86" s="400">
        <v>344</v>
      </c>
      <c r="R86" s="417">
        <f t="shared" si="7"/>
        <v>0</v>
      </c>
      <c r="S86" s="417">
        <f t="shared" si="8"/>
        <v>1</v>
      </c>
      <c r="T86" s="439">
        <v>344</v>
      </c>
      <c r="U86" s="401">
        <v>394</v>
      </c>
    </row>
    <row r="87" spans="2:21" outlineLevel="2" x14ac:dyDescent="0.25">
      <c r="B87" s="366"/>
      <c r="C87" s="438" t="s">
        <v>260</v>
      </c>
      <c r="D87" s="399">
        <v>1</v>
      </c>
      <c r="E87" s="400"/>
      <c r="F87" s="417">
        <f t="shared" si="9"/>
        <v>1</v>
      </c>
      <c r="G87" s="417">
        <f t="shared" si="10"/>
        <v>0</v>
      </c>
      <c r="H87" s="439">
        <v>1</v>
      </c>
      <c r="I87" s="399"/>
      <c r="J87" s="400"/>
      <c r="K87" s="400"/>
      <c r="L87" s="417"/>
      <c r="M87" s="417"/>
      <c r="N87" s="417"/>
      <c r="O87" s="439"/>
      <c r="P87" s="399"/>
      <c r="Q87" s="400"/>
      <c r="R87" s="417"/>
      <c r="S87" s="417"/>
      <c r="T87" s="439"/>
      <c r="U87" s="401">
        <v>1</v>
      </c>
    </row>
    <row r="88" spans="2:21" outlineLevel="2" x14ac:dyDescent="0.25">
      <c r="B88" s="366"/>
      <c r="C88" s="438" t="s">
        <v>321</v>
      </c>
      <c r="D88" s="399"/>
      <c r="E88" s="400"/>
      <c r="F88" s="417"/>
      <c r="G88" s="417"/>
      <c r="H88" s="439"/>
      <c r="I88" s="399"/>
      <c r="J88" s="400"/>
      <c r="K88" s="400"/>
      <c r="L88" s="417"/>
      <c r="M88" s="417"/>
      <c r="N88" s="417"/>
      <c r="O88" s="439"/>
      <c r="P88" s="399">
        <v>1</v>
      </c>
      <c r="Q88" s="400"/>
      <c r="R88" s="417">
        <f t="shared" si="7"/>
        <v>1</v>
      </c>
      <c r="S88" s="417">
        <f t="shared" si="8"/>
        <v>0</v>
      </c>
      <c r="T88" s="439">
        <v>1</v>
      </c>
      <c r="U88" s="401">
        <v>1</v>
      </c>
    </row>
    <row r="89" spans="2:21" outlineLevel="2" x14ac:dyDescent="0.25">
      <c r="B89" s="366"/>
      <c r="C89" s="438" t="s">
        <v>261</v>
      </c>
      <c r="D89" s="399"/>
      <c r="E89" s="400"/>
      <c r="F89" s="417"/>
      <c r="G89" s="417"/>
      <c r="H89" s="439"/>
      <c r="I89" s="399"/>
      <c r="J89" s="400"/>
      <c r="K89" s="400"/>
      <c r="L89" s="417"/>
      <c r="M89" s="417"/>
      <c r="N89" s="417"/>
      <c r="O89" s="439"/>
      <c r="P89" s="399">
        <v>2</v>
      </c>
      <c r="Q89" s="400"/>
      <c r="R89" s="417">
        <f t="shared" si="7"/>
        <v>1</v>
      </c>
      <c r="S89" s="417">
        <f t="shared" si="8"/>
        <v>0</v>
      </c>
      <c r="T89" s="439">
        <v>2</v>
      </c>
      <c r="U89" s="401">
        <v>2</v>
      </c>
    </row>
    <row r="90" spans="2:21" outlineLevel="2" x14ac:dyDescent="0.25">
      <c r="B90" s="366"/>
      <c r="C90" s="438" t="s">
        <v>317</v>
      </c>
      <c r="D90" s="399"/>
      <c r="E90" s="400">
        <v>19</v>
      </c>
      <c r="F90" s="417">
        <f t="shared" si="9"/>
        <v>0</v>
      </c>
      <c r="G90" s="417">
        <f t="shared" si="10"/>
        <v>1</v>
      </c>
      <c r="H90" s="439">
        <v>19</v>
      </c>
      <c r="I90" s="399"/>
      <c r="J90" s="400"/>
      <c r="K90" s="400"/>
      <c r="L90" s="417"/>
      <c r="M90" s="417"/>
      <c r="N90" s="417"/>
      <c r="O90" s="439"/>
      <c r="P90" s="399"/>
      <c r="Q90" s="400"/>
      <c r="R90" s="417"/>
      <c r="S90" s="417"/>
      <c r="T90" s="439"/>
      <c r="U90" s="401">
        <v>19</v>
      </c>
    </row>
    <row r="91" spans="2:21" outlineLevel="1" x14ac:dyDescent="0.25">
      <c r="B91" s="440" t="s">
        <v>333</v>
      </c>
      <c r="C91" s="441"/>
      <c r="D91" s="402">
        <v>32</v>
      </c>
      <c r="E91" s="403">
        <v>112</v>
      </c>
      <c r="F91" s="442">
        <f t="shared" si="9"/>
        <v>0.22222222222222221</v>
      </c>
      <c r="G91" s="442">
        <f t="shared" si="10"/>
        <v>0.77777777777777779</v>
      </c>
      <c r="H91" s="443">
        <v>144</v>
      </c>
      <c r="I91" s="402"/>
      <c r="J91" s="403"/>
      <c r="K91" s="403"/>
      <c r="L91" s="442"/>
      <c r="M91" s="442"/>
      <c r="N91" s="442"/>
      <c r="O91" s="443"/>
      <c r="P91" s="402">
        <v>18</v>
      </c>
      <c r="Q91" s="403">
        <v>1144</v>
      </c>
      <c r="R91" s="445">
        <f t="shared" si="7"/>
        <v>1.549053356282272E-2</v>
      </c>
      <c r="S91" s="442">
        <f t="shared" si="8"/>
        <v>0.98450946643717729</v>
      </c>
      <c r="T91" s="457">
        <v>1162</v>
      </c>
      <c r="U91" s="458">
        <v>1306</v>
      </c>
    </row>
    <row r="92" spans="2:21" outlineLevel="2" x14ac:dyDescent="0.25">
      <c r="B92" s="474" t="s">
        <v>297</v>
      </c>
      <c r="C92" s="438" t="s">
        <v>282</v>
      </c>
      <c r="D92" s="399"/>
      <c r="E92" s="400"/>
      <c r="F92" s="417"/>
      <c r="G92" s="417"/>
      <c r="H92" s="439"/>
      <c r="I92" s="399"/>
      <c r="J92" s="400"/>
      <c r="K92" s="400"/>
      <c r="L92" s="417"/>
      <c r="M92" s="417"/>
      <c r="N92" s="417"/>
      <c r="O92" s="439"/>
      <c r="P92" s="399">
        <v>11</v>
      </c>
      <c r="Q92" s="400"/>
      <c r="R92" s="417">
        <f t="shared" si="7"/>
        <v>1</v>
      </c>
      <c r="S92" s="417">
        <f t="shared" si="8"/>
        <v>0</v>
      </c>
      <c r="T92" s="439">
        <v>11</v>
      </c>
      <c r="U92" s="401">
        <v>11</v>
      </c>
    </row>
    <row r="93" spans="2:21" outlineLevel="2" x14ac:dyDescent="0.25">
      <c r="B93" s="366"/>
      <c r="C93" s="438" t="s">
        <v>330</v>
      </c>
      <c r="D93" s="399"/>
      <c r="E93" s="400"/>
      <c r="F93" s="417"/>
      <c r="G93" s="417"/>
      <c r="H93" s="439"/>
      <c r="I93" s="399"/>
      <c r="J93" s="400"/>
      <c r="K93" s="400"/>
      <c r="L93" s="417"/>
      <c r="M93" s="417"/>
      <c r="N93" s="417"/>
      <c r="O93" s="439"/>
      <c r="P93" s="399">
        <v>1</v>
      </c>
      <c r="Q93" s="400"/>
      <c r="R93" s="417">
        <f t="shared" si="7"/>
        <v>1</v>
      </c>
      <c r="S93" s="417">
        <f t="shared" si="8"/>
        <v>0</v>
      </c>
      <c r="T93" s="439">
        <v>1</v>
      </c>
      <c r="U93" s="401">
        <v>1</v>
      </c>
    </row>
    <row r="94" spans="2:21" outlineLevel="2" x14ac:dyDescent="0.25">
      <c r="B94" s="366"/>
      <c r="C94" s="438" t="s">
        <v>319</v>
      </c>
      <c r="D94" s="399"/>
      <c r="E94" s="400"/>
      <c r="F94" s="417"/>
      <c r="G94" s="417"/>
      <c r="H94" s="439"/>
      <c r="I94" s="399"/>
      <c r="J94" s="400"/>
      <c r="K94" s="400"/>
      <c r="L94" s="417"/>
      <c r="M94" s="417"/>
      <c r="N94" s="417"/>
      <c r="O94" s="439"/>
      <c r="P94" s="399"/>
      <c r="Q94" s="400">
        <v>1</v>
      </c>
      <c r="R94" s="417">
        <f t="shared" si="7"/>
        <v>0</v>
      </c>
      <c r="S94" s="417">
        <f t="shared" si="8"/>
        <v>1</v>
      </c>
      <c r="T94" s="439">
        <v>1</v>
      </c>
      <c r="U94" s="401">
        <v>1</v>
      </c>
    </row>
    <row r="95" spans="2:21" outlineLevel="2" x14ac:dyDescent="0.25">
      <c r="B95" s="366"/>
      <c r="C95" s="438" t="s">
        <v>256</v>
      </c>
      <c r="D95" s="399"/>
      <c r="E95" s="400"/>
      <c r="F95" s="417"/>
      <c r="G95" s="417"/>
      <c r="H95" s="439"/>
      <c r="I95" s="399"/>
      <c r="J95" s="400"/>
      <c r="K95" s="400"/>
      <c r="L95" s="417"/>
      <c r="M95" s="417"/>
      <c r="N95" s="417"/>
      <c r="O95" s="439"/>
      <c r="P95" s="399"/>
      <c r="Q95" s="400">
        <v>11363</v>
      </c>
      <c r="R95" s="417">
        <f t="shared" si="7"/>
        <v>0</v>
      </c>
      <c r="S95" s="417">
        <f t="shared" si="8"/>
        <v>1</v>
      </c>
      <c r="T95" s="439">
        <v>11363</v>
      </c>
      <c r="U95" s="401">
        <v>11363</v>
      </c>
    </row>
    <row r="96" spans="2:21" outlineLevel="2" x14ac:dyDescent="0.25">
      <c r="B96" s="366"/>
      <c r="C96" s="438" t="s">
        <v>269</v>
      </c>
      <c r="D96" s="399"/>
      <c r="E96" s="400"/>
      <c r="F96" s="417"/>
      <c r="G96" s="417"/>
      <c r="H96" s="439"/>
      <c r="I96" s="399"/>
      <c r="J96" s="400"/>
      <c r="K96" s="400"/>
      <c r="L96" s="417"/>
      <c r="M96" s="417"/>
      <c r="N96" s="417"/>
      <c r="O96" s="439"/>
      <c r="P96" s="399"/>
      <c r="Q96" s="400">
        <v>1</v>
      </c>
      <c r="R96" s="417">
        <f t="shared" si="7"/>
        <v>0</v>
      </c>
      <c r="S96" s="417">
        <f t="shared" si="8"/>
        <v>1</v>
      </c>
      <c r="T96" s="439">
        <v>1</v>
      </c>
      <c r="U96" s="401">
        <v>1</v>
      </c>
    </row>
    <row r="97" spans="2:21" outlineLevel="2" x14ac:dyDescent="0.25">
      <c r="B97" s="366"/>
      <c r="C97" s="438" t="s">
        <v>260</v>
      </c>
      <c r="D97" s="399"/>
      <c r="E97" s="400"/>
      <c r="F97" s="417"/>
      <c r="G97" s="417"/>
      <c r="H97" s="439"/>
      <c r="I97" s="399"/>
      <c r="J97" s="400"/>
      <c r="K97" s="400"/>
      <c r="L97" s="417"/>
      <c r="M97" s="417"/>
      <c r="N97" s="417"/>
      <c r="O97" s="439"/>
      <c r="P97" s="399"/>
      <c r="Q97" s="400">
        <v>18</v>
      </c>
      <c r="R97" s="417">
        <f t="shared" si="7"/>
        <v>0</v>
      </c>
      <c r="S97" s="417">
        <f t="shared" si="8"/>
        <v>1</v>
      </c>
      <c r="T97" s="439">
        <v>18</v>
      </c>
      <c r="U97" s="401">
        <v>18</v>
      </c>
    </row>
    <row r="98" spans="2:21" outlineLevel="2" x14ac:dyDescent="0.25">
      <c r="B98" s="366"/>
      <c r="C98" s="438" t="s">
        <v>318</v>
      </c>
      <c r="D98" s="399"/>
      <c r="E98" s="400"/>
      <c r="F98" s="417"/>
      <c r="G98" s="417"/>
      <c r="H98" s="439"/>
      <c r="I98" s="399"/>
      <c r="J98" s="400"/>
      <c r="K98" s="400"/>
      <c r="L98" s="417"/>
      <c r="M98" s="417"/>
      <c r="N98" s="417"/>
      <c r="O98" s="439"/>
      <c r="P98" s="399"/>
      <c r="Q98" s="400">
        <v>1</v>
      </c>
      <c r="R98" s="417">
        <f t="shared" si="7"/>
        <v>0</v>
      </c>
      <c r="S98" s="417">
        <f t="shared" si="8"/>
        <v>1</v>
      </c>
      <c r="T98" s="439">
        <v>1</v>
      </c>
      <c r="U98" s="401">
        <v>1</v>
      </c>
    </row>
    <row r="99" spans="2:21" outlineLevel="2" x14ac:dyDescent="0.25">
      <c r="B99" s="366"/>
      <c r="C99" s="438" t="s">
        <v>317</v>
      </c>
      <c r="D99" s="399"/>
      <c r="E99" s="400"/>
      <c r="F99" s="417"/>
      <c r="G99" s="417"/>
      <c r="H99" s="439"/>
      <c r="I99" s="399"/>
      <c r="J99" s="400"/>
      <c r="K99" s="400"/>
      <c r="L99" s="417"/>
      <c r="M99" s="417"/>
      <c r="N99" s="417"/>
      <c r="O99" s="439"/>
      <c r="P99" s="399"/>
      <c r="Q99" s="400">
        <v>8</v>
      </c>
      <c r="R99" s="417">
        <f t="shared" si="7"/>
        <v>0</v>
      </c>
      <c r="S99" s="417">
        <f t="shared" si="8"/>
        <v>1</v>
      </c>
      <c r="T99" s="439">
        <v>8</v>
      </c>
      <c r="U99" s="401">
        <v>8</v>
      </c>
    </row>
    <row r="100" spans="2:21" outlineLevel="1" x14ac:dyDescent="0.25">
      <c r="B100" s="440" t="s">
        <v>334</v>
      </c>
      <c r="C100" s="441"/>
      <c r="D100" s="402"/>
      <c r="E100" s="403"/>
      <c r="F100" s="442"/>
      <c r="G100" s="442"/>
      <c r="H100" s="443"/>
      <c r="I100" s="402"/>
      <c r="J100" s="403"/>
      <c r="K100" s="403"/>
      <c r="L100" s="442"/>
      <c r="M100" s="442"/>
      <c r="N100" s="442"/>
      <c r="O100" s="443"/>
      <c r="P100" s="402">
        <v>12</v>
      </c>
      <c r="Q100" s="403">
        <v>11392</v>
      </c>
      <c r="R100" s="445">
        <f t="shared" si="7"/>
        <v>1.052262364082778E-3</v>
      </c>
      <c r="S100" s="442">
        <f t="shared" si="8"/>
        <v>0.99894773763591727</v>
      </c>
      <c r="T100" s="457">
        <v>11404</v>
      </c>
      <c r="U100" s="458">
        <v>11404</v>
      </c>
    </row>
    <row r="101" spans="2:21" outlineLevel="2" x14ac:dyDescent="0.25">
      <c r="B101" s="474" t="s">
        <v>55</v>
      </c>
      <c r="C101" s="438" t="s">
        <v>282</v>
      </c>
      <c r="D101" s="399">
        <v>67</v>
      </c>
      <c r="E101" s="400"/>
      <c r="F101" s="417">
        <f t="shared" si="9"/>
        <v>1</v>
      </c>
      <c r="G101" s="417">
        <f t="shared" si="10"/>
        <v>0</v>
      </c>
      <c r="H101" s="439">
        <v>67</v>
      </c>
      <c r="I101" s="399"/>
      <c r="J101" s="400"/>
      <c r="K101" s="400"/>
      <c r="L101" s="417"/>
      <c r="M101" s="417"/>
      <c r="N101" s="417"/>
      <c r="O101" s="439"/>
      <c r="P101" s="399"/>
      <c r="Q101" s="400"/>
      <c r="R101" s="417"/>
      <c r="S101" s="417"/>
      <c r="T101" s="439"/>
      <c r="U101" s="401">
        <v>67</v>
      </c>
    </row>
    <row r="102" spans="2:21" outlineLevel="2" x14ac:dyDescent="0.25">
      <c r="B102" s="366"/>
      <c r="C102" s="438" t="s">
        <v>254</v>
      </c>
      <c r="D102" s="399"/>
      <c r="E102" s="400">
        <v>135</v>
      </c>
      <c r="F102" s="417">
        <f t="shared" si="9"/>
        <v>0</v>
      </c>
      <c r="G102" s="417">
        <f t="shared" si="10"/>
        <v>1</v>
      </c>
      <c r="H102" s="439">
        <v>135</v>
      </c>
      <c r="I102" s="399"/>
      <c r="J102" s="400"/>
      <c r="K102" s="400">
        <v>3860</v>
      </c>
      <c r="L102" s="417">
        <f t="shared" ref="L102:L108" si="11">I102/O102</f>
        <v>0</v>
      </c>
      <c r="M102" s="417">
        <f t="shared" ref="M102:M108" si="12">K102/O102</f>
        <v>1</v>
      </c>
      <c r="N102" s="417">
        <f t="shared" ref="N102:N108" si="13">K102/O102</f>
        <v>1</v>
      </c>
      <c r="O102" s="439">
        <v>3860</v>
      </c>
      <c r="P102" s="399"/>
      <c r="Q102" s="400"/>
      <c r="R102" s="417"/>
      <c r="S102" s="417"/>
      <c r="T102" s="439"/>
      <c r="U102" s="401">
        <v>3995</v>
      </c>
    </row>
    <row r="103" spans="2:21" outlineLevel="2" x14ac:dyDescent="0.25">
      <c r="B103" s="366"/>
      <c r="C103" s="438" t="s">
        <v>320</v>
      </c>
      <c r="D103" s="399"/>
      <c r="E103" s="400">
        <v>7</v>
      </c>
      <c r="F103" s="417">
        <f t="shared" si="9"/>
        <v>0</v>
      </c>
      <c r="G103" s="417">
        <f t="shared" si="10"/>
        <v>1</v>
      </c>
      <c r="H103" s="439">
        <v>7</v>
      </c>
      <c r="I103" s="399"/>
      <c r="J103" s="400"/>
      <c r="K103" s="400">
        <v>573</v>
      </c>
      <c r="L103" s="417">
        <f t="shared" si="11"/>
        <v>0</v>
      </c>
      <c r="M103" s="417">
        <f t="shared" si="12"/>
        <v>1</v>
      </c>
      <c r="N103" s="417">
        <f t="shared" si="13"/>
        <v>1</v>
      </c>
      <c r="O103" s="439">
        <v>573</v>
      </c>
      <c r="P103" s="399"/>
      <c r="Q103" s="400"/>
      <c r="R103" s="417"/>
      <c r="S103" s="417"/>
      <c r="T103" s="439"/>
      <c r="U103" s="401">
        <v>580</v>
      </c>
    </row>
    <row r="104" spans="2:21" outlineLevel="2" x14ac:dyDescent="0.25">
      <c r="B104" s="366"/>
      <c r="C104" s="438" t="s">
        <v>255</v>
      </c>
      <c r="D104" s="399">
        <v>6530</v>
      </c>
      <c r="E104" s="400"/>
      <c r="F104" s="417">
        <f t="shared" si="9"/>
        <v>1</v>
      </c>
      <c r="G104" s="417">
        <f t="shared" si="10"/>
        <v>0</v>
      </c>
      <c r="H104" s="439">
        <v>6530</v>
      </c>
      <c r="I104" s="399">
        <v>11262</v>
      </c>
      <c r="J104" s="400"/>
      <c r="K104" s="400"/>
      <c r="L104" s="417">
        <f t="shared" si="11"/>
        <v>1</v>
      </c>
      <c r="M104" s="417">
        <f t="shared" si="12"/>
        <v>0</v>
      </c>
      <c r="N104" s="417">
        <f t="shared" si="13"/>
        <v>0</v>
      </c>
      <c r="O104" s="439">
        <v>11262</v>
      </c>
      <c r="P104" s="399"/>
      <c r="Q104" s="400"/>
      <c r="R104" s="417"/>
      <c r="S104" s="417"/>
      <c r="T104" s="439"/>
      <c r="U104" s="401">
        <v>17792</v>
      </c>
    </row>
    <row r="105" spans="2:21" outlineLevel="2" x14ac:dyDescent="0.25">
      <c r="B105" s="366"/>
      <c r="C105" s="438" t="s">
        <v>258</v>
      </c>
      <c r="D105" s="399"/>
      <c r="E105" s="400">
        <v>4658</v>
      </c>
      <c r="F105" s="417">
        <f t="shared" si="9"/>
        <v>0</v>
      </c>
      <c r="G105" s="417">
        <f t="shared" si="10"/>
        <v>1</v>
      </c>
      <c r="H105" s="439">
        <v>4658</v>
      </c>
      <c r="I105" s="399"/>
      <c r="J105" s="400"/>
      <c r="K105" s="400">
        <v>11842</v>
      </c>
      <c r="L105" s="417">
        <f t="shared" si="11"/>
        <v>0</v>
      </c>
      <c r="M105" s="417">
        <f t="shared" si="12"/>
        <v>1</v>
      </c>
      <c r="N105" s="417">
        <f t="shared" si="13"/>
        <v>1</v>
      </c>
      <c r="O105" s="439">
        <v>11842</v>
      </c>
      <c r="P105" s="399"/>
      <c r="Q105" s="400"/>
      <c r="R105" s="417"/>
      <c r="S105" s="417"/>
      <c r="T105" s="439"/>
      <c r="U105" s="401">
        <v>16500</v>
      </c>
    </row>
    <row r="106" spans="2:21" outlineLevel="2" x14ac:dyDescent="0.25">
      <c r="B106" s="366"/>
      <c r="C106" s="438" t="s">
        <v>259</v>
      </c>
      <c r="D106" s="399"/>
      <c r="E106" s="400">
        <v>1943</v>
      </c>
      <c r="F106" s="417">
        <f t="shared" si="9"/>
        <v>0</v>
      </c>
      <c r="G106" s="417">
        <f t="shared" si="10"/>
        <v>1</v>
      </c>
      <c r="H106" s="439">
        <v>1943</v>
      </c>
      <c r="I106" s="399"/>
      <c r="J106" s="400"/>
      <c r="K106" s="400">
        <v>10585</v>
      </c>
      <c r="L106" s="417">
        <f t="shared" si="11"/>
        <v>0</v>
      </c>
      <c r="M106" s="417">
        <f t="shared" si="12"/>
        <v>1</v>
      </c>
      <c r="N106" s="417">
        <f t="shared" si="13"/>
        <v>1</v>
      </c>
      <c r="O106" s="439">
        <v>10585</v>
      </c>
      <c r="P106" s="399"/>
      <c r="Q106" s="400"/>
      <c r="R106" s="417"/>
      <c r="S106" s="417"/>
      <c r="T106" s="439"/>
      <c r="U106" s="401">
        <v>12528</v>
      </c>
    </row>
    <row r="107" spans="2:21" outlineLevel="2" x14ac:dyDescent="0.25">
      <c r="B107" s="366"/>
      <c r="C107" s="438" t="s">
        <v>260</v>
      </c>
      <c r="D107" s="399">
        <v>70</v>
      </c>
      <c r="E107" s="400"/>
      <c r="F107" s="417">
        <f t="shared" si="9"/>
        <v>1</v>
      </c>
      <c r="G107" s="417">
        <f t="shared" si="10"/>
        <v>0</v>
      </c>
      <c r="H107" s="439">
        <v>70</v>
      </c>
      <c r="I107" s="399">
        <v>27</v>
      </c>
      <c r="J107" s="400"/>
      <c r="K107" s="400"/>
      <c r="L107" s="417">
        <f t="shared" si="11"/>
        <v>1</v>
      </c>
      <c r="M107" s="417">
        <f t="shared" si="12"/>
        <v>0</v>
      </c>
      <c r="N107" s="417">
        <f t="shared" si="13"/>
        <v>0</v>
      </c>
      <c r="O107" s="439">
        <v>27</v>
      </c>
      <c r="P107" s="399"/>
      <c r="Q107" s="400"/>
      <c r="R107" s="417"/>
      <c r="S107" s="417"/>
      <c r="T107" s="439"/>
      <c r="U107" s="401">
        <v>97</v>
      </c>
    </row>
    <row r="108" spans="2:21" outlineLevel="1" x14ac:dyDescent="0.25">
      <c r="B108" s="440" t="s">
        <v>335</v>
      </c>
      <c r="C108" s="441"/>
      <c r="D108" s="402">
        <v>6667</v>
      </c>
      <c r="E108" s="403">
        <v>6743</v>
      </c>
      <c r="F108" s="442">
        <f t="shared" si="9"/>
        <v>0.49716629381058913</v>
      </c>
      <c r="G108" s="442">
        <f t="shared" si="10"/>
        <v>0.50283370618941092</v>
      </c>
      <c r="H108" s="443">
        <v>13410</v>
      </c>
      <c r="I108" s="402">
        <v>11289</v>
      </c>
      <c r="J108" s="403"/>
      <c r="K108" s="403">
        <v>26860</v>
      </c>
      <c r="L108" s="442">
        <f t="shared" si="11"/>
        <v>0.29591863482660097</v>
      </c>
      <c r="M108" s="442">
        <f t="shared" si="12"/>
        <v>0.70408136517339903</v>
      </c>
      <c r="N108" s="442">
        <f t="shared" si="13"/>
        <v>0.70408136517339903</v>
      </c>
      <c r="O108" s="443">
        <v>38149</v>
      </c>
      <c r="P108" s="402"/>
      <c r="Q108" s="403"/>
      <c r="R108" s="445"/>
      <c r="S108" s="442"/>
      <c r="T108" s="457"/>
      <c r="U108" s="458">
        <v>51559</v>
      </c>
    </row>
    <row r="109" spans="2:21" outlineLevel="2" x14ac:dyDescent="0.25">
      <c r="B109" s="474" t="s">
        <v>229</v>
      </c>
      <c r="C109" s="438" t="s">
        <v>282</v>
      </c>
      <c r="D109" s="399"/>
      <c r="E109" s="400"/>
      <c r="F109" s="417"/>
      <c r="G109" s="417"/>
      <c r="H109" s="439"/>
      <c r="I109" s="399"/>
      <c r="J109" s="400"/>
      <c r="K109" s="400"/>
      <c r="L109" s="417"/>
      <c r="M109" s="417"/>
      <c r="N109" s="417"/>
      <c r="O109" s="439"/>
      <c r="P109" s="399">
        <v>25</v>
      </c>
      <c r="Q109" s="400"/>
      <c r="R109" s="417">
        <f t="shared" si="7"/>
        <v>1</v>
      </c>
      <c r="S109" s="417">
        <f t="shared" si="8"/>
        <v>0</v>
      </c>
      <c r="T109" s="439">
        <v>25</v>
      </c>
      <c r="U109" s="401">
        <v>25</v>
      </c>
    </row>
    <row r="110" spans="2:21" outlineLevel="2" x14ac:dyDescent="0.25">
      <c r="B110" s="366"/>
      <c r="C110" s="438" t="s">
        <v>330</v>
      </c>
      <c r="D110" s="399"/>
      <c r="E110" s="400"/>
      <c r="F110" s="417"/>
      <c r="G110" s="417"/>
      <c r="H110" s="439"/>
      <c r="I110" s="399"/>
      <c r="J110" s="400"/>
      <c r="K110" s="400"/>
      <c r="L110" s="417"/>
      <c r="M110" s="417"/>
      <c r="N110" s="417"/>
      <c r="O110" s="439"/>
      <c r="P110" s="399">
        <v>4</v>
      </c>
      <c r="Q110" s="400"/>
      <c r="R110" s="417">
        <f t="shared" si="7"/>
        <v>1</v>
      </c>
      <c r="S110" s="417">
        <f t="shared" si="8"/>
        <v>0</v>
      </c>
      <c r="T110" s="439">
        <v>4</v>
      </c>
      <c r="U110" s="401">
        <v>4</v>
      </c>
    </row>
    <row r="111" spans="2:21" outlineLevel="2" x14ac:dyDescent="0.25">
      <c r="B111" s="366"/>
      <c r="C111" s="438" t="s">
        <v>319</v>
      </c>
      <c r="D111" s="399"/>
      <c r="E111" s="400"/>
      <c r="F111" s="417"/>
      <c r="G111" s="417"/>
      <c r="H111" s="439"/>
      <c r="I111" s="399"/>
      <c r="J111" s="400"/>
      <c r="K111" s="400"/>
      <c r="L111" s="417"/>
      <c r="M111" s="417"/>
      <c r="N111" s="417"/>
      <c r="O111" s="439"/>
      <c r="P111" s="399">
        <v>1</v>
      </c>
      <c r="Q111" s="400"/>
      <c r="R111" s="417">
        <f t="shared" si="7"/>
        <v>1</v>
      </c>
      <c r="S111" s="417">
        <f t="shared" si="8"/>
        <v>0</v>
      </c>
      <c r="T111" s="439">
        <v>1</v>
      </c>
      <c r="U111" s="401">
        <v>1</v>
      </c>
    </row>
    <row r="112" spans="2:21" outlineLevel="2" x14ac:dyDescent="0.25">
      <c r="B112" s="366"/>
      <c r="C112" s="438" t="s">
        <v>254</v>
      </c>
      <c r="D112" s="399"/>
      <c r="E112" s="400"/>
      <c r="F112" s="417"/>
      <c r="G112" s="417"/>
      <c r="H112" s="439"/>
      <c r="I112" s="399"/>
      <c r="J112" s="400"/>
      <c r="K112" s="400"/>
      <c r="L112" s="417"/>
      <c r="M112" s="417"/>
      <c r="N112" s="417"/>
      <c r="O112" s="439"/>
      <c r="P112" s="399"/>
      <c r="Q112" s="400">
        <v>134</v>
      </c>
      <c r="R112" s="417">
        <f t="shared" si="7"/>
        <v>0</v>
      </c>
      <c r="S112" s="417">
        <f t="shared" si="8"/>
        <v>1</v>
      </c>
      <c r="T112" s="439">
        <v>134</v>
      </c>
      <c r="U112" s="401">
        <v>134</v>
      </c>
    </row>
    <row r="113" spans="2:21" outlineLevel="2" x14ac:dyDescent="0.25">
      <c r="B113" s="366"/>
      <c r="C113" s="438" t="s">
        <v>255</v>
      </c>
      <c r="D113" s="399"/>
      <c r="E113" s="400"/>
      <c r="F113" s="417"/>
      <c r="G113" s="417"/>
      <c r="H113" s="439"/>
      <c r="I113" s="399"/>
      <c r="J113" s="400"/>
      <c r="K113" s="400"/>
      <c r="L113" s="417"/>
      <c r="M113" s="417"/>
      <c r="N113" s="417"/>
      <c r="O113" s="439"/>
      <c r="P113" s="399">
        <v>1</v>
      </c>
      <c r="Q113" s="400"/>
      <c r="R113" s="417">
        <f t="shared" si="7"/>
        <v>1</v>
      </c>
      <c r="S113" s="417">
        <f t="shared" si="8"/>
        <v>0</v>
      </c>
      <c r="T113" s="439">
        <v>1</v>
      </c>
      <c r="U113" s="401">
        <v>1</v>
      </c>
    </row>
    <row r="114" spans="2:21" outlineLevel="2" x14ac:dyDescent="0.25">
      <c r="B114" s="366"/>
      <c r="C114" s="438" t="s">
        <v>256</v>
      </c>
      <c r="D114" s="399"/>
      <c r="E114" s="400"/>
      <c r="F114" s="417"/>
      <c r="G114" s="417"/>
      <c r="H114" s="439"/>
      <c r="I114" s="399"/>
      <c r="J114" s="400"/>
      <c r="K114" s="400"/>
      <c r="L114" s="417"/>
      <c r="M114" s="417"/>
      <c r="N114" s="417"/>
      <c r="O114" s="439"/>
      <c r="P114" s="399"/>
      <c r="Q114" s="400">
        <v>1367</v>
      </c>
      <c r="R114" s="417">
        <f t="shared" si="7"/>
        <v>0</v>
      </c>
      <c r="S114" s="417">
        <f t="shared" si="8"/>
        <v>1</v>
      </c>
      <c r="T114" s="439">
        <v>1367</v>
      </c>
      <c r="U114" s="401">
        <v>1367</v>
      </c>
    </row>
    <row r="115" spans="2:21" outlineLevel="2" x14ac:dyDescent="0.25">
      <c r="B115" s="366"/>
      <c r="C115" s="438" t="s">
        <v>258</v>
      </c>
      <c r="D115" s="399"/>
      <c r="E115" s="400"/>
      <c r="F115" s="417"/>
      <c r="G115" s="417"/>
      <c r="H115" s="439"/>
      <c r="I115" s="399"/>
      <c r="J115" s="400"/>
      <c r="K115" s="400"/>
      <c r="L115" s="417"/>
      <c r="M115" s="417"/>
      <c r="N115" s="417"/>
      <c r="O115" s="439"/>
      <c r="P115" s="399"/>
      <c r="Q115" s="400">
        <v>3</v>
      </c>
      <c r="R115" s="417">
        <f t="shared" si="7"/>
        <v>0</v>
      </c>
      <c r="S115" s="417">
        <f t="shared" si="8"/>
        <v>1</v>
      </c>
      <c r="T115" s="439">
        <v>3</v>
      </c>
      <c r="U115" s="401">
        <v>3</v>
      </c>
    </row>
    <row r="116" spans="2:21" outlineLevel="2" x14ac:dyDescent="0.25">
      <c r="B116" s="366"/>
      <c r="C116" s="438" t="s">
        <v>269</v>
      </c>
      <c r="D116" s="399"/>
      <c r="E116" s="400"/>
      <c r="F116" s="417"/>
      <c r="G116" s="417"/>
      <c r="H116" s="439"/>
      <c r="I116" s="399"/>
      <c r="J116" s="400"/>
      <c r="K116" s="400"/>
      <c r="L116" s="417"/>
      <c r="M116" s="417"/>
      <c r="N116" s="417"/>
      <c r="O116" s="439"/>
      <c r="P116" s="399">
        <v>14</v>
      </c>
      <c r="Q116" s="400"/>
      <c r="R116" s="417">
        <f t="shared" si="7"/>
        <v>1</v>
      </c>
      <c r="S116" s="417">
        <f t="shared" si="8"/>
        <v>0</v>
      </c>
      <c r="T116" s="439">
        <v>14</v>
      </c>
      <c r="U116" s="401">
        <v>14</v>
      </c>
    </row>
    <row r="117" spans="2:21" outlineLevel="2" x14ac:dyDescent="0.25">
      <c r="B117" s="366"/>
      <c r="C117" s="438" t="s">
        <v>260</v>
      </c>
      <c r="D117" s="399"/>
      <c r="E117" s="400"/>
      <c r="F117" s="417"/>
      <c r="G117" s="417"/>
      <c r="H117" s="439"/>
      <c r="I117" s="399"/>
      <c r="J117" s="400"/>
      <c r="K117" s="400"/>
      <c r="L117" s="417"/>
      <c r="M117" s="417"/>
      <c r="N117" s="417"/>
      <c r="O117" s="439"/>
      <c r="P117" s="399">
        <v>1</v>
      </c>
      <c r="Q117" s="400">
        <v>9</v>
      </c>
      <c r="R117" s="417">
        <f t="shared" si="7"/>
        <v>0.1</v>
      </c>
      <c r="S117" s="417">
        <f t="shared" si="8"/>
        <v>0.9</v>
      </c>
      <c r="T117" s="439">
        <v>10</v>
      </c>
      <c r="U117" s="401">
        <v>10</v>
      </c>
    </row>
    <row r="118" spans="2:21" outlineLevel="2" x14ac:dyDescent="0.25">
      <c r="B118" s="366"/>
      <c r="C118" s="438" t="s">
        <v>321</v>
      </c>
      <c r="D118" s="399"/>
      <c r="E118" s="400"/>
      <c r="F118" s="417"/>
      <c r="G118" s="417"/>
      <c r="H118" s="439"/>
      <c r="I118" s="399"/>
      <c r="J118" s="400"/>
      <c r="K118" s="400"/>
      <c r="L118" s="417"/>
      <c r="M118" s="417"/>
      <c r="N118" s="417"/>
      <c r="O118" s="439"/>
      <c r="P118" s="399">
        <v>1</v>
      </c>
      <c r="Q118" s="400"/>
      <c r="R118" s="417">
        <f t="shared" si="7"/>
        <v>1</v>
      </c>
      <c r="S118" s="417">
        <f t="shared" si="8"/>
        <v>0</v>
      </c>
      <c r="T118" s="439">
        <v>1</v>
      </c>
      <c r="U118" s="401">
        <v>1</v>
      </c>
    </row>
    <row r="119" spans="2:21" outlineLevel="1" x14ac:dyDescent="0.25">
      <c r="B119" s="440" t="s">
        <v>336</v>
      </c>
      <c r="C119" s="441"/>
      <c r="D119" s="402"/>
      <c r="E119" s="403"/>
      <c r="F119" s="442"/>
      <c r="G119" s="442"/>
      <c r="H119" s="443"/>
      <c r="I119" s="402"/>
      <c r="J119" s="403"/>
      <c r="K119" s="403"/>
      <c r="L119" s="442"/>
      <c r="M119" s="442"/>
      <c r="N119" s="442"/>
      <c r="O119" s="443"/>
      <c r="P119" s="402">
        <v>47</v>
      </c>
      <c r="Q119" s="403">
        <v>1513</v>
      </c>
      <c r="R119" s="445">
        <f t="shared" si="7"/>
        <v>3.0128205128205129E-2</v>
      </c>
      <c r="S119" s="442">
        <f t="shared" si="8"/>
        <v>0.96987179487179487</v>
      </c>
      <c r="T119" s="457">
        <v>1560</v>
      </c>
      <c r="U119" s="458">
        <v>1560</v>
      </c>
    </row>
    <row r="120" spans="2:21" outlineLevel="2" x14ac:dyDescent="0.25">
      <c r="B120" s="474" t="s">
        <v>220</v>
      </c>
      <c r="C120" s="438" t="s">
        <v>282</v>
      </c>
      <c r="D120" s="399"/>
      <c r="E120" s="400"/>
      <c r="F120" s="417"/>
      <c r="G120" s="417"/>
      <c r="H120" s="439"/>
      <c r="I120" s="399"/>
      <c r="J120" s="400"/>
      <c r="K120" s="400"/>
      <c r="L120" s="417"/>
      <c r="M120" s="417"/>
      <c r="N120" s="417"/>
      <c r="O120" s="439"/>
      <c r="P120" s="399">
        <v>28</v>
      </c>
      <c r="Q120" s="400"/>
      <c r="R120" s="417">
        <f t="shared" si="7"/>
        <v>1</v>
      </c>
      <c r="S120" s="417">
        <f t="shared" si="8"/>
        <v>0</v>
      </c>
      <c r="T120" s="439">
        <v>28</v>
      </c>
      <c r="U120" s="401">
        <v>28</v>
      </c>
    </row>
    <row r="121" spans="2:21" outlineLevel="2" x14ac:dyDescent="0.25">
      <c r="B121" s="366"/>
      <c r="C121" s="438" t="s">
        <v>330</v>
      </c>
      <c r="D121" s="399"/>
      <c r="E121" s="400"/>
      <c r="F121" s="417"/>
      <c r="G121" s="417"/>
      <c r="H121" s="439"/>
      <c r="I121" s="399"/>
      <c r="J121" s="400"/>
      <c r="K121" s="400"/>
      <c r="L121" s="417"/>
      <c r="M121" s="417"/>
      <c r="N121" s="417"/>
      <c r="O121" s="439"/>
      <c r="P121" s="399">
        <v>2</v>
      </c>
      <c r="Q121" s="400"/>
      <c r="R121" s="417">
        <f t="shared" si="7"/>
        <v>1</v>
      </c>
      <c r="S121" s="417">
        <f t="shared" si="8"/>
        <v>0</v>
      </c>
      <c r="T121" s="439">
        <v>2</v>
      </c>
      <c r="U121" s="401">
        <v>2</v>
      </c>
    </row>
    <row r="122" spans="2:21" outlineLevel="2" x14ac:dyDescent="0.25">
      <c r="B122" s="366"/>
      <c r="C122" s="438" t="s">
        <v>258</v>
      </c>
      <c r="D122" s="399"/>
      <c r="E122" s="400"/>
      <c r="F122" s="417"/>
      <c r="G122" s="417"/>
      <c r="H122" s="439"/>
      <c r="I122" s="399"/>
      <c r="J122" s="400"/>
      <c r="K122" s="400"/>
      <c r="L122" s="417"/>
      <c r="M122" s="417"/>
      <c r="N122" s="417"/>
      <c r="O122" s="439"/>
      <c r="P122" s="399"/>
      <c r="Q122" s="400">
        <v>7415</v>
      </c>
      <c r="R122" s="417">
        <f t="shared" si="7"/>
        <v>0</v>
      </c>
      <c r="S122" s="417">
        <f t="shared" si="8"/>
        <v>1</v>
      </c>
      <c r="T122" s="439">
        <v>7415</v>
      </c>
      <c r="U122" s="401">
        <v>7415</v>
      </c>
    </row>
    <row r="123" spans="2:21" outlineLevel="2" x14ac:dyDescent="0.25">
      <c r="B123" s="366"/>
      <c r="C123" s="438" t="s">
        <v>260</v>
      </c>
      <c r="D123" s="399"/>
      <c r="E123" s="400"/>
      <c r="F123" s="417"/>
      <c r="G123" s="417"/>
      <c r="H123" s="439"/>
      <c r="I123" s="399"/>
      <c r="J123" s="400"/>
      <c r="K123" s="400"/>
      <c r="L123" s="417"/>
      <c r="M123" s="417"/>
      <c r="N123" s="417"/>
      <c r="O123" s="439"/>
      <c r="P123" s="399">
        <v>94</v>
      </c>
      <c r="Q123" s="400"/>
      <c r="R123" s="417">
        <f t="shared" si="7"/>
        <v>1</v>
      </c>
      <c r="S123" s="417">
        <f t="shared" si="8"/>
        <v>0</v>
      </c>
      <c r="T123" s="439">
        <v>94</v>
      </c>
      <c r="U123" s="401">
        <v>94</v>
      </c>
    </row>
    <row r="124" spans="2:21" outlineLevel="2" x14ac:dyDescent="0.25">
      <c r="B124" s="366"/>
      <c r="C124" s="438" t="s">
        <v>321</v>
      </c>
      <c r="D124" s="399"/>
      <c r="E124" s="400"/>
      <c r="F124" s="417"/>
      <c r="G124" s="417"/>
      <c r="H124" s="439"/>
      <c r="I124" s="399"/>
      <c r="J124" s="400"/>
      <c r="K124" s="400"/>
      <c r="L124" s="417"/>
      <c r="M124" s="417"/>
      <c r="N124" s="417"/>
      <c r="O124" s="439"/>
      <c r="P124" s="399">
        <v>774</v>
      </c>
      <c r="Q124" s="400"/>
      <c r="R124" s="417">
        <f t="shared" si="7"/>
        <v>1</v>
      </c>
      <c r="S124" s="417">
        <f t="shared" si="8"/>
        <v>0</v>
      </c>
      <c r="T124" s="439">
        <v>774</v>
      </c>
      <c r="U124" s="401">
        <v>774</v>
      </c>
    </row>
    <row r="125" spans="2:21" outlineLevel="2" x14ac:dyDescent="0.25">
      <c r="B125" s="366"/>
      <c r="C125" s="438" t="s">
        <v>261</v>
      </c>
      <c r="D125" s="399"/>
      <c r="E125" s="400"/>
      <c r="F125" s="417"/>
      <c r="G125" s="417"/>
      <c r="H125" s="439"/>
      <c r="I125" s="399"/>
      <c r="J125" s="400"/>
      <c r="K125" s="400"/>
      <c r="L125" s="417"/>
      <c r="M125" s="417"/>
      <c r="N125" s="417"/>
      <c r="O125" s="439"/>
      <c r="P125" s="399">
        <v>1</v>
      </c>
      <c r="Q125" s="400"/>
      <c r="R125" s="417">
        <f t="shared" si="7"/>
        <v>1</v>
      </c>
      <c r="S125" s="417">
        <f t="shared" si="8"/>
        <v>0</v>
      </c>
      <c r="T125" s="439">
        <v>1</v>
      </c>
      <c r="U125" s="401">
        <v>1</v>
      </c>
    </row>
    <row r="126" spans="2:21" outlineLevel="1" x14ac:dyDescent="0.25">
      <c r="B126" s="440" t="s">
        <v>337</v>
      </c>
      <c r="C126" s="441"/>
      <c r="D126" s="402"/>
      <c r="E126" s="403"/>
      <c r="F126" s="442"/>
      <c r="G126" s="442"/>
      <c r="H126" s="443"/>
      <c r="I126" s="402"/>
      <c r="J126" s="403"/>
      <c r="K126" s="403"/>
      <c r="L126" s="442"/>
      <c r="M126" s="442"/>
      <c r="N126" s="442"/>
      <c r="O126" s="443"/>
      <c r="P126" s="402">
        <v>899</v>
      </c>
      <c r="Q126" s="403">
        <v>7415</v>
      </c>
      <c r="R126" s="445">
        <f t="shared" si="7"/>
        <v>0.10813086360356026</v>
      </c>
      <c r="S126" s="442">
        <f t="shared" si="8"/>
        <v>0.89186913639643972</v>
      </c>
      <c r="T126" s="457">
        <v>8314</v>
      </c>
      <c r="U126" s="458">
        <v>8314</v>
      </c>
    </row>
    <row r="127" spans="2:21" outlineLevel="2" x14ac:dyDescent="0.25">
      <c r="B127" s="474" t="s">
        <v>57</v>
      </c>
      <c r="C127" s="438" t="s">
        <v>282</v>
      </c>
      <c r="D127" s="399"/>
      <c r="E127" s="400"/>
      <c r="F127" s="417"/>
      <c r="G127" s="417"/>
      <c r="H127" s="439"/>
      <c r="I127" s="399"/>
      <c r="J127" s="400"/>
      <c r="K127" s="400"/>
      <c r="L127" s="417"/>
      <c r="M127" s="417"/>
      <c r="N127" s="417"/>
      <c r="O127" s="439"/>
      <c r="P127" s="399">
        <v>41</v>
      </c>
      <c r="Q127" s="400"/>
      <c r="R127" s="417">
        <f t="shared" si="7"/>
        <v>1</v>
      </c>
      <c r="S127" s="417">
        <f t="shared" si="8"/>
        <v>0</v>
      </c>
      <c r="T127" s="439">
        <v>41</v>
      </c>
      <c r="U127" s="401">
        <v>41</v>
      </c>
    </row>
    <row r="128" spans="2:21" outlineLevel="2" x14ac:dyDescent="0.25">
      <c r="B128" s="366"/>
      <c r="C128" s="438" t="s">
        <v>330</v>
      </c>
      <c r="D128" s="399"/>
      <c r="E128" s="400"/>
      <c r="F128" s="417"/>
      <c r="G128" s="417"/>
      <c r="H128" s="439"/>
      <c r="I128" s="399"/>
      <c r="J128" s="400"/>
      <c r="K128" s="400"/>
      <c r="L128" s="417"/>
      <c r="M128" s="417"/>
      <c r="N128" s="417"/>
      <c r="O128" s="439"/>
      <c r="P128" s="399">
        <v>1</v>
      </c>
      <c r="Q128" s="400"/>
      <c r="R128" s="417">
        <f t="shared" si="7"/>
        <v>1</v>
      </c>
      <c r="S128" s="417">
        <f t="shared" si="8"/>
        <v>0</v>
      </c>
      <c r="T128" s="439">
        <v>1</v>
      </c>
      <c r="U128" s="401">
        <v>1</v>
      </c>
    </row>
    <row r="129" spans="2:21" outlineLevel="2" x14ac:dyDescent="0.25">
      <c r="B129" s="366"/>
      <c r="C129" s="438" t="s">
        <v>328</v>
      </c>
      <c r="D129" s="399"/>
      <c r="E129" s="400"/>
      <c r="F129" s="417"/>
      <c r="G129" s="417"/>
      <c r="H129" s="439"/>
      <c r="I129" s="399"/>
      <c r="J129" s="400"/>
      <c r="K129" s="400"/>
      <c r="L129" s="417"/>
      <c r="M129" s="417"/>
      <c r="N129" s="417"/>
      <c r="O129" s="439"/>
      <c r="P129" s="399">
        <v>1</v>
      </c>
      <c r="Q129" s="400"/>
      <c r="R129" s="417">
        <f t="shared" si="7"/>
        <v>1</v>
      </c>
      <c r="S129" s="417">
        <f t="shared" si="8"/>
        <v>0</v>
      </c>
      <c r="T129" s="439">
        <v>1</v>
      </c>
      <c r="U129" s="401">
        <v>1</v>
      </c>
    </row>
    <row r="130" spans="2:21" outlineLevel="2" x14ac:dyDescent="0.25">
      <c r="B130" s="366"/>
      <c r="C130" s="438" t="s">
        <v>254</v>
      </c>
      <c r="D130" s="399"/>
      <c r="E130" s="400"/>
      <c r="F130" s="417"/>
      <c r="G130" s="417"/>
      <c r="H130" s="439"/>
      <c r="I130" s="399"/>
      <c r="J130" s="400"/>
      <c r="K130" s="400"/>
      <c r="L130" s="417"/>
      <c r="M130" s="417"/>
      <c r="N130" s="417"/>
      <c r="O130" s="439"/>
      <c r="P130" s="399"/>
      <c r="Q130" s="400">
        <v>5043</v>
      </c>
      <c r="R130" s="417">
        <f t="shared" si="7"/>
        <v>0</v>
      </c>
      <c r="S130" s="417">
        <f t="shared" si="8"/>
        <v>1</v>
      </c>
      <c r="T130" s="439">
        <v>5043</v>
      </c>
      <c r="U130" s="401">
        <v>5043</v>
      </c>
    </row>
    <row r="131" spans="2:21" outlineLevel="2" x14ac:dyDescent="0.25">
      <c r="B131" s="366"/>
      <c r="C131" s="438" t="s">
        <v>320</v>
      </c>
      <c r="D131" s="399"/>
      <c r="E131" s="400"/>
      <c r="F131" s="417"/>
      <c r="G131" s="417"/>
      <c r="H131" s="439"/>
      <c r="I131" s="399"/>
      <c r="J131" s="400"/>
      <c r="K131" s="400"/>
      <c r="L131" s="417"/>
      <c r="M131" s="417"/>
      <c r="N131" s="417"/>
      <c r="O131" s="439"/>
      <c r="P131" s="399"/>
      <c r="Q131" s="400">
        <v>4</v>
      </c>
      <c r="R131" s="417">
        <f t="shared" si="7"/>
        <v>0</v>
      </c>
      <c r="S131" s="417">
        <f t="shared" si="8"/>
        <v>1</v>
      </c>
      <c r="T131" s="439">
        <v>4</v>
      </c>
      <c r="U131" s="401">
        <v>4</v>
      </c>
    </row>
    <row r="132" spans="2:21" outlineLevel="2" x14ac:dyDescent="0.25">
      <c r="B132" s="366"/>
      <c r="C132" s="438" t="s">
        <v>255</v>
      </c>
      <c r="D132" s="399"/>
      <c r="E132" s="400"/>
      <c r="F132" s="417"/>
      <c r="G132" s="417"/>
      <c r="H132" s="439"/>
      <c r="I132" s="399"/>
      <c r="J132" s="400"/>
      <c r="K132" s="400"/>
      <c r="L132" s="417"/>
      <c r="M132" s="417"/>
      <c r="N132" s="417"/>
      <c r="O132" s="439"/>
      <c r="P132" s="399">
        <v>13</v>
      </c>
      <c r="Q132" s="400"/>
      <c r="R132" s="417">
        <f t="shared" si="7"/>
        <v>1</v>
      </c>
      <c r="S132" s="417">
        <f t="shared" si="8"/>
        <v>0</v>
      </c>
      <c r="T132" s="439">
        <v>13</v>
      </c>
      <c r="U132" s="401">
        <v>13</v>
      </c>
    </row>
    <row r="133" spans="2:21" outlineLevel="2" x14ac:dyDescent="0.25">
      <c r="B133" s="366"/>
      <c r="C133" s="438" t="s">
        <v>258</v>
      </c>
      <c r="D133" s="399"/>
      <c r="E133" s="400"/>
      <c r="F133" s="417"/>
      <c r="G133" s="417"/>
      <c r="H133" s="439"/>
      <c r="I133" s="399"/>
      <c r="J133" s="400"/>
      <c r="K133" s="400"/>
      <c r="L133" s="417"/>
      <c r="M133" s="417"/>
      <c r="N133" s="417"/>
      <c r="O133" s="439"/>
      <c r="P133" s="399"/>
      <c r="Q133" s="400">
        <v>32</v>
      </c>
      <c r="R133" s="417">
        <f t="shared" si="7"/>
        <v>0</v>
      </c>
      <c r="S133" s="417">
        <f t="shared" si="8"/>
        <v>1</v>
      </c>
      <c r="T133" s="439">
        <v>32</v>
      </c>
      <c r="U133" s="401">
        <v>32</v>
      </c>
    </row>
    <row r="134" spans="2:21" outlineLevel="2" x14ac:dyDescent="0.25">
      <c r="B134" s="366"/>
      <c r="C134" s="438" t="s">
        <v>259</v>
      </c>
      <c r="D134" s="399"/>
      <c r="E134" s="400"/>
      <c r="F134" s="417"/>
      <c r="G134" s="417"/>
      <c r="H134" s="439"/>
      <c r="I134" s="399"/>
      <c r="J134" s="400"/>
      <c r="K134" s="400"/>
      <c r="L134" s="417"/>
      <c r="M134" s="417"/>
      <c r="N134" s="417"/>
      <c r="O134" s="439"/>
      <c r="P134" s="399"/>
      <c r="Q134" s="400">
        <v>1072</v>
      </c>
      <c r="R134" s="417">
        <f t="shared" si="7"/>
        <v>0</v>
      </c>
      <c r="S134" s="417">
        <f t="shared" si="8"/>
        <v>1</v>
      </c>
      <c r="T134" s="439">
        <v>1072</v>
      </c>
      <c r="U134" s="401">
        <v>1072</v>
      </c>
    </row>
    <row r="135" spans="2:21" outlineLevel="2" x14ac:dyDescent="0.25">
      <c r="B135" s="366"/>
      <c r="C135" s="438" t="s">
        <v>269</v>
      </c>
      <c r="D135" s="399"/>
      <c r="E135" s="400"/>
      <c r="F135" s="417"/>
      <c r="G135" s="417"/>
      <c r="H135" s="439"/>
      <c r="I135" s="399"/>
      <c r="J135" s="400"/>
      <c r="K135" s="400"/>
      <c r="L135" s="417"/>
      <c r="M135" s="417"/>
      <c r="N135" s="417"/>
      <c r="O135" s="439"/>
      <c r="P135" s="399">
        <v>7</v>
      </c>
      <c r="Q135" s="400"/>
      <c r="R135" s="417">
        <f t="shared" si="7"/>
        <v>1</v>
      </c>
      <c r="S135" s="417">
        <f t="shared" si="8"/>
        <v>0</v>
      </c>
      <c r="T135" s="439">
        <v>7</v>
      </c>
      <c r="U135" s="401">
        <v>7</v>
      </c>
    </row>
    <row r="136" spans="2:21" outlineLevel="2" x14ac:dyDescent="0.25">
      <c r="B136" s="366"/>
      <c r="C136" s="438" t="s">
        <v>260</v>
      </c>
      <c r="D136" s="399"/>
      <c r="E136" s="400"/>
      <c r="F136" s="417"/>
      <c r="G136" s="417"/>
      <c r="H136" s="439"/>
      <c r="I136" s="399"/>
      <c r="J136" s="400"/>
      <c r="K136" s="400"/>
      <c r="L136" s="417"/>
      <c r="M136" s="417"/>
      <c r="N136" s="417"/>
      <c r="O136" s="439"/>
      <c r="P136" s="399">
        <v>58</v>
      </c>
      <c r="Q136" s="400">
        <v>2</v>
      </c>
      <c r="R136" s="417">
        <f t="shared" si="7"/>
        <v>0.96666666666666667</v>
      </c>
      <c r="S136" s="417">
        <f t="shared" si="8"/>
        <v>3.3333333333333333E-2</v>
      </c>
      <c r="T136" s="439">
        <v>60</v>
      </c>
      <c r="U136" s="401">
        <v>60</v>
      </c>
    </row>
    <row r="137" spans="2:21" outlineLevel="2" x14ac:dyDescent="0.25">
      <c r="B137" s="366"/>
      <c r="C137" s="438" t="s">
        <v>321</v>
      </c>
      <c r="D137" s="399"/>
      <c r="E137" s="400"/>
      <c r="F137" s="417"/>
      <c r="G137" s="417"/>
      <c r="H137" s="439"/>
      <c r="I137" s="399"/>
      <c r="J137" s="400"/>
      <c r="K137" s="400"/>
      <c r="L137" s="417"/>
      <c r="M137" s="417"/>
      <c r="N137" s="417"/>
      <c r="O137" s="439"/>
      <c r="P137" s="399">
        <v>5</v>
      </c>
      <c r="Q137" s="400"/>
      <c r="R137" s="417">
        <f t="shared" si="7"/>
        <v>1</v>
      </c>
      <c r="S137" s="417">
        <f t="shared" si="8"/>
        <v>0</v>
      </c>
      <c r="T137" s="439">
        <v>5</v>
      </c>
      <c r="U137" s="401">
        <v>5</v>
      </c>
    </row>
    <row r="138" spans="2:21" outlineLevel="2" x14ac:dyDescent="0.25">
      <c r="B138" s="366"/>
      <c r="C138" s="438" t="s">
        <v>261</v>
      </c>
      <c r="D138" s="399"/>
      <c r="E138" s="400"/>
      <c r="F138" s="417"/>
      <c r="G138" s="417"/>
      <c r="H138" s="439"/>
      <c r="I138" s="399"/>
      <c r="J138" s="400"/>
      <c r="K138" s="400"/>
      <c r="L138" s="417"/>
      <c r="M138" s="417"/>
      <c r="N138" s="417"/>
      <c r="O138" s="439"/>
      <c r="P138" s="399">
        <v>14</v>
      </c>
      <c r="Q138" s="400"/>
      <c r="R138" s="417">
        <f t="shared" ref="R138:R179" si="14">P138/T138</f>
        <v>1</v>
      </c>
      <c r="S138" s="417">
        <f t="shared" ref="S138:S179" si="15">Q138/T138</f>
        <v>0</v>
      </c>
      <c r="T138" s="439">
        <v>14</v>
      </c>
      <c r="U138" s="401">
        <v>14</v>
      </c>
    </row>
    <row r="139" spans="2:21" outlineLevel="1" x14ac:dyDescent="0.25">
      <c r="B139" s="440" t="s">
        <v>338</v>
      </c>
      <c r="C139" s="441"/>
      <c r="D139" s="402"/>
      <c r="E139" s="403"/>
      <c r="F139" s="442"/>
      <c r="G139" s="442"/>
      <c r="H139" s="443"/>
      <c r="I139" s="402"/>
      <c r="J139" s="403"/>
      <c r="K139" s="403"/>
      <c r="L139" s="442"/>
      <c r="M139" s="442"/>
      <c r="N139" s="442"/>
      <c r="O139" s="443"/>
      <c r="P139" s="402">
        <v>140</v>
      </c>
      <c r="Q139" s="403">
        <v>6153</v>
      </c>
      <c r="R139" s="445">
        <f t="shared" si="14"/>
        <v>2.224694104560623E-2</v>
      </c>
      <c r="S139" s="442">
        <f t="shared" si="15"/>
        <v>0.97775305895439379</v>
      </c>
      <c r="T139" s="457">
        <v>6293</v>
      </c>
      <c r="U139" s="458">
        <v>6293</v>
      </c>
    </row>
    <row r="140" spans="2:21" outlineLevel="2" x14ac:dyDescent="0.25">
      <c r="B140" s="474" t="s">
        <v>58</v>
      </c>
      <c r="C140" s="438" t="s">
        <v>282</v>
      </c>
      <c r="D140" s="399"/>
      <c r="E140" s="400"/>
      <c r="F140" s="417"/>
      <c r="G140" s="417"/>
      <c r="H140" s="439"/>
      <c r="I140" s="399"/>
      <c r="J140" s="400"/>
      <c r="K140" s="400"/>
      <c r="L140" s="417"/>
      <c r="M140" s="417"/>
      <c r="N140" s="417"/>
      <c r="O140" s="439"/>
      <c r="P140" s="399">
        <v>16</v>
      </c>
      <c r="Q140" s="400"/>
      <c r="R140" s="417">
        <f t="shared" si="14"/>
        <v>1</v>
      </c>
      <c r="S140" s="417">
        <f t="shared" si="15"/>
        <v>0</v>
      </c>
      <c r="T140" s="439">
        <v>16</v>
      </c>
      <c r="U140" s="401">
        <v>16</v>
      </c>
    </row>
    <row r="141" spans="2:21" outlineLevel="2" x14ac:dyDescent="0.25">
      <c r="B141" s="366"/>
      <c r="C141" s="438" t="s">
        <v>330</v>
      </c>
      <c r="D141" s="399"/>
      <c r="E141" s="400"/>
      <c r="F141" s="417"/>
      <c r="G141" s="417"/>
      <c r="H141" s="439"/>
      <c r="I141" s="399"/>
      <c r="J141" s="400"/>
      <c r="K141" s="400"/>
      <c r="L141" s="417"/>
      <c r="M141" s="417"/>
      <c r="N141" s="417"/>
      <c r="O141" s="439"/>
      <c r="P141" s="399">
        <v>2</v>
      </c>
      <c r="Q141" s="400"/>
      <c r="R141" s="417">
        <f t="shared" si="14"/>
        <v>1</v>
      </c>
      <c r="S141" s="417">
        <f t="shared" si="15"/>
        <v>0</v>
      </c>
      <c r="T141" s="439">
        <v>2</v>
      </c>
      <c r="U141" s="401">
        <v>2</v>
      </c>
    </row>
    <row r="142" spans="2:21" outlineLevel="2" x14ac:dyDescent="0.25">
      <c r="B142" s="366"/>
      <c r="C142" s="438" t="s">
        <v>254</v>
      </c>
      <c r="D142" s="399"/>
      <c r="E142" s="400"/>
      <c r="F142" s="417"/>
      <c r="G142" s="417"/>
      <c r="H142" s="439"/>
      <c r="I142" s="399"/>
      <c r="J142" s="400"/>
      <c r="K142" s="400"/>
      <c r="L142" s="417"/>
      <c r="M142" s="417"/>
      <c r="N142" s="417"/>
      <c r="O142" s="439"/>
      <c r="P142" s="399"/>
      <c r="Q142" s="400">
        <v>368</v>
      </c>
      <c r="R142" s="417">
        <f t="shared" si="14"/>
        <v>0</v>
      </c>
      <c r="S142" s="417">
        <f t="shared" si="15"/>
        <v>1</v>
      </c>
      <c r="T142" s="439">
        <v>368</v>
      </c>
      <c r="U142" s="401">
        <v>368</v>
      </c>
    </row>
    <row r="143" spans="2:21" outlineLevel="2" x14ac:dyDescent="0.25">
      <c r="B143" s="366"/>
      <c r="C143" s="438" t="s">
        <v>255</v>
      </c>
      <c r="D143" s="399"/>
      <c r="E143" s="400"/>
      <c r="F143" s="417"/>
      <c r="G143" s="417"/>
      <c r="H143" s="439"/>
      <c r="I143" s="399"/>
      <c r="J143" s="400"/>
      <c r="K143" s="400"/>
      <c r="L143" s="417"/>
      <c r="M143" s="417"/>
      <c r="N143" s="417"/>
      <c r="O143" s="439"/>
      <c r="P143" s="399">
        <v>13</v>
      </c>
      <c r="Q143" s="400"/>
      <c r="R143" s="417">
        <f t="shared" si="14"/>
        <v>1</v>
      </c>
      <c r="S143" s="417">
        <f t="shared" si="15"/>
        <v>0</v>
      </c>
      <c r="T143" s="439">
        <v>13</v>
      </c>
      <c r="U143" s="401">
        <v>13</v>
      </c>
    </row>
    <row r="144" spans="2:21" outlineLevel="2" x14ac:dyDescent="0.25">
      <c r="B144" s="366"/>
      <c r="C144" s="438" t="s">
        <v>256</v>
      </c>
      <c r="D144" s="399"/>
      <c r="E144" s="400"/>
      <c r="F144" s="417"/>
      <c r="G144" s="417"/>
      <c r="H144" s="439"/>
      <c r="I144" s="399"/>
      <c r="J144" s="400"/>
      <c r="K144" s="400"/>
      <c r="L144" s="417"/>
      <c r="M144" s="417"/>
      <c r="N144" s="417"/>
      <c r="O144" s="439"/>
      <c r="P144" s="399"/>
      <c r="Q144" s="400">
        <v>682</v>
      </c>
      <c r="R144" s="417">
        <f t="shared" si="14"/>
        <v>0</v>
      </c>
      <c r="S144" s="417">
        <f t="shared" si="15"/>
        <v>1</v>
      </c>
      <c r="T144" s="439">
        <v>682</v>
      </c>
      <c r="U144" s="401">
        <v>682</v>
      </c>
    </row>
    <row r="145" spans="2:21" outlineLevel="2" x14ac:dyDescent="0.25">
      <c r="B145" s="366"/>
      <c r="C145" s="438" t="s">
        <v>258</v>
      </c>
      <c r="D145" s="399"/>
      <c r="E145" s="400"/>
      <c r="F145" s="417"/>
      <c r="G145" s="417"/>
      <c r="H145" s="439"/>
      <c r="I145" s="399"/>
      <c r="J145" s="400"/>
      <c r="K145" s="400"/>
      <c r="L145" s="417"/>
      <c r="M145" s="417"/>
      <c r="N145" s="417"/>
      <c r="O145" s="439"/>
      <c r="P145" s="399"/>
      <c r="Q145" s="400">
        <v>19</v>
      </c>
      <c r="R145" s="417">
        <f t="shared" si="14"/>
        <v>0</v>
      </c>
      <c r="S145" s="417">
        <f t="shared" si="15"/>
        <v>1</v>
      </c>
      <c r="T145" s="439">
        <v>19</v>
      </c>
      <c r="U145" s="401">
        <v>19</v>
      </c>
    </row>
    <row r="146" spans="2:21" outlineLevel="2" x14ac:dyDescent="0.25">
      <c r="B146" s="366"/>
      <c r="C146" s="438" t="s">
        <v>259</v>
      </c>
      <c r="D146" s="399"/>
      <c r="E146" s="400"/>
      <c r="F146" s="417"/>
      <c r="G146" s="417"/>
      <c r="H146" s="439"/>
      <c r="I146" s="399"/>
      <c r="J146" s="400"/>
      <c r="K146" s="400"/>
      <c r="L146" s="417"/>
      <c r="M146" s="417"/>
      <c r="N146" s="417"/>
      <c r="O146" s="439"/>
      <c r="P146" s="399"/>
      <c r="Q146" s="400">
        <v>51</v>
      </c>
      <c r="R146" s="417">
        <f t="shared" si="14"/>
        <v>0</v>
      </c>
      <c r="S146" s="417">
        <f t="shared" si="15"/>
        <v>1</v>
      </c>
      <c r="T146" s="439">
        <v>51</v>
      </c>
      <c r="U146" s="401">
        <v>51</v>
      </c>
    </row>
    <row r="147" spans="2:21" outlineLevel="2" x14ac:dyDescent="0.25">
      <c r="B147" s="366"/>
      <c r="C147" s="438" t="s">
        <v>260</v>
      </c>
      <c r="D147" s="399"/>
      <c r="E147" s="400"/>
      <c r="F147" s="417"/>
      <c r="G147" s="417"/>
      <c r="H147" s="439"/>
      <c r="I147" s="399"/>
      <c r="J147" s="400"/>
      <c r="K147" s="400"/>
      <c r="L147" s="417"/>
      <c r="M147" s="417"/>
      <c r="N147" s="417"/>
      <c r="O147" s="439"/>
      <c r="P147" s="399">
        <v>2</v>
      </c>
      <c r="Q147" s="400">
        <v>1</v>
      </c>
      <c r="R147" s="417">
        <f t="shared" si="14"/>
        <v>0.66666666666666663</v>
      </c>
      <c r="S147" s="417">
        <f t="shared" si="15"/>
        <v>0.33333333333333331</v>
      </c>
      <c r="T147" s="439">
        <v>3</v>
      </c>
      <c r="U147" s="401">
        <v>3</v>
      </c>
    </row>
    <row r="148" spans="2:21" outlineLevel="2" x14ac:dyDescent="0.25">
      <c r="B148" s="366"/>
      <c r="C148" s="438" t="s">
        <v>321</v>
      </c>
      <c r="D148" s="399"/>
      <c r="E148" s="400"/>
      <c r="F148" s="417"/>
      <c r="G148" s="417"/>
      <c r="H148" s="439"/>
      <c r="I148" s="399"/>
      <c r="J148" s="400"/>
      <c r="K148" s="400"/>
      <c r="L148" s="417"/>
      <c r="M148" s="417"/>
      <c r="N148" s="417"/>
      <c r="O148" s="439"/>
      <c r="P148" s="399">
        <v>5</v>
      </c>
      <c r="Q148" s="400"/>
      <c r="R148" s="417">
        <f t="shared" si="14"/>
        <v>1</v>
      </c>
      <c r="S148" s="417">
        <f t="shared" si="15"/>
        <v>0</v>
      </c>
      <c r="T148" s="439">
        <v>5</v>
      </c>
      <c r="U148" s="401">
        <v>5</v>
      </c>
    </row>
    <row r="149" spans="2:21" outlineLevel="1" x14ac:dyDescent="0.25">
      <c r="B149" s="440" t="s">
        <v>339</v>
      </c>
      <c r="C149" s="441"/>
      <c r="D149" s="402"/>
      <c r="E149" s="403"/>
      <c r="F149" s="442"/>
      <c r="G149" s="442"/>
      <c r="H149" s="443"/>
      <c r="I149" s="402"/>
      <c r="J149" s="403"/>
      <c r="K149" s="403"/>
      <c r="L149" s="442"/>
      <c r="M149" s="442"/>
      <c r="N149" s="442"/>
      <c r="O149" s="443"/>
      <c r="P149" s="402">
        <v>38</v>
      </c>
      <c r="Q149" s="403">
        <v>1121</v>
      </c>
      <c r="R149" s="445">
        <f t="shared" si="14"/>
        <v>3.2786885245901641E-2</v>
      </c>
      <c r="S149" s="442">
        <f t="shared" si="15"/>
        <v>0.96721311475409832</v>
      </c>
      <c r="T149" s="457">
        <v>1159</v>
      </c>
      <c r="U149" s="458">
        <v>1159</v>
      </c>
    </row>
    <row r="150" spans="2:21" outlineLevel="2" x14ac:dyDescent="0.25">
      <c r="B150" s="474" t="s">
        <v>59</v>
      </c>
      <c r="C150" s="438" t="s">
        <v>282</v>
      </c>
      <c r="D150" s="399"/>
      <c r="E150" s="400"/>
      <c r="F150" s="417"/>
      <c r="G150" s="417"/>
      <c r="H150" s="439"/>
      <c r="I150" s="399"/>
      <c r="J150" s="400"/>
      <c r="K150" s="400"/>
      <c r="L150" s="417"/>
      <c r="M150" s="417"/>
      <c r="N150" s="417"/>
      <c r="O150" s="439"/>
      <c r="P150" s="399">
        <v>16</v>
      </c>
      <c r="Q150" s="400"/>
      <c r="R150" s="417">
        <f t="shared" si="14"/>
        <v>1</v>
      </c>
      <c r="S150" s="417">
        <f t="shared" si="15"/>
        <v>0</v>
      </c>
      <c r="T150" s="439">
        <v>16</v>
      </c>
      <c r="U150" s="401">
        <v>16</v>
      </c>
    </row>
    <row r="151" spans="2:21" outlineLevel="2" x14ac:dyDescent="0.25">
      <c r="B151" s="366"/>
      <c r="C151" s="438" t="s">
        <v>330</v>
      </c>
      <c r="D151" s="399"/>
      <c r="E151" s="400"/>
      <c r="F151" s="417"/>
      <c r="G151" s="417"/>
      <c r="H151" s="439"/>
      <c r="I151" s="399"/>
      <c r="J151" s="400"/>
      <c r="K151" s="400"/>
      <c r="L151" s="417"/>
      <c r="M151" s="417"/>
      <c r="N151" s="417"/>
      <c r="O151" s="439"/>
      <c r="P151" s="399">
        <v>1</v>
      </c>
      <c r="Q151" s="400"/>
      <c r="R151" s="417">
        <f t="shared" si="14"/>
        <v>1</v>
      </c>
      <c r="S151" s="417">
        <f t="shared" si="15"/>
        <v>0</v>
      </c>
      <c r="T151" s="439">
        <v>1</v>
      </c>
      <c r="U151" s="401">
        <v>1</v>
      </c>
    </row>
    <row r="152" spans="2:21" outlineLevel="2" x14ac:dyDescent="0.25">
      <c r="B152" s="366"/>
      <c r="C152" s="438" t="s">
        <v>254</v>
      </c>
      <c r="D152" s="399"/>
      <c r="E152" s="400"/>
      <c r="F152" s="417"/>
      <c r="G152" s="417"/>
      <c r="H152" s="439"/>
      <c r="I152" s="399"/>
      <c r="J152" s="400"/>
      <c r="K152" s="400"/>
      <c r="L152" s="417"/>
      <c r="M152" s="417"/>
      <c r="N152" s="417"/>
      <c r="O152" s="439"/>
      <c r="P152" s="399"/>
      <c r="Q152" s="400">
        <v>14</v>
      </c>
      <c r="R152" s="417">
        <f t="shared" si="14"/>
        <v>0</v>
      </c>
      <c r="S152" s="417">
        <f t="shared" si="15"/>
        <v>1</v>
      </c>
      <c r="T152" s="439">
        <v>14</v>
      </c>
      <c r="U152" s="401">
        <v>14</v>
      </c>
    </row>
    <row r="153" spans="2:21" outlineLevel="2" x14ac:dyDescent="0.25">
      <c r="B153" s="366"/>
      <c r="C153" s="438" t="s">
        <v>255</v>
      </c>
      <c r="D153" s="399"/>
      <c r="E153" s="400"/>
      <c r="F153" s="417"/>
      <c r="G153" s="417"/>
      <c r="H153" s="439"/>
      <c r="I153" s="399"/>
      <c r="J153" s="400"/>
      <c r="K153" s="400"/>
      <c r="L153" s="417"/>
      <c r="M153" s="417"/>
      <c r="N153" s="417"/>
      <c r="O153" s="439"/>
      <c r="P153" s="399">
        <v>8</v>
      </c>
      <c r="Q153" s="400"/>
      <c r="R153" s="417">
        <f t="shared" si="14"/>
        <v>1</v>
      </c>
      <c r="S153" s="417">
        <f t="shared" si="15"/>
        <v>0</v>
      </c>
      <c r="T153" s="439">
        <v>8</v>
      </c>
      <c r="U153" s="401">
        <v>8</v>
      </c>
    </row>
    <row r="154" spans="2:21" outlineLevel="2" x14ac:dyDescent="0.25">
      <c r="B154" s="366"/>
      <c r="C154" s="438" t="s">
        <v>256</v>
      </c>
      <c r="D154" s="399"/>
      <c r="E154" s="400"/>
      <c r="F154" s="417"/>
      <c r="G154" s="417"/>
      <c r="H154" s="439"/>
      <c r="I154" s="399"/>
      <c r="J154" s="400"/>
      <c r="K154" s="400"/>
      <c r="L154" s="417"/>
      <c r="M154" s="417"/>
      <c r="N154" s="417"/>
      <c r="O154" s="439"/>
      <c r="P154" s="399"/>
      <c r="Q154" s="400">
        <v>3257</v>
      </c>
      <c r="R154" s="417">
        <f t="shared" si="14"/>
        <v>0</v>
      </c>
      <c r="S154" s="417">
        <f t="shared" si="15"/>
        <v>1</v>
      </c>
      <c r="T154" s="439">
        <v>3257</v>
      </c>
      <c r="U154" s="401">
        <v>3257</v>
      </c>
    </row>
    <row r="155" spans="2:21" outlineLevel="2" x14ac:dyDescent="0.25">
      <c r="B155" s="366"/>
      <c r="C155" s="438" t="s">
        <v>258</v>
      </c>
      <c r="D155" s="399"/>
      <c r="E155" s="400"/>
      <c r="F155" s="417"/>
      <c r="G155" s="417"/>
      <c r="H155" s="439"/>
      <c r="I155" s="399"/>
      <c r="J155" s="400"/>
      <c r="K155" s="400"/>
      <c r="L155" s="417"/>
      <c r="M155" s="417"/>
      <c r="N155" s="417"/>
      <c r="O155" s="439"/>
      <c r="P155" s="399"/>
      <c r="Q155" s="400">
        <v>4</v>
      </c>
      <c r="R155" s="417">
        <f t="shared" si="14"/>
        <v>0</v>
      </c>
      <c r="S155" s="417">
        <f t="shared" si="15"/>
        <v>1</v>
      </c>
      <c r="T155" s="439">
        <v>4</v>
      </c>
      <c r="U155" s="401">
        <v>4</v>
      </c>
    </row>
    <row r="156" spans="2:21" outlineLevel="2" x14ac:dyDescent="0.25">
      <c r="B156" s="366"/>
      <c r="C156" s="438" t="s">
        <v>269</v>
      </c>
      <c r="D156" s="399"/>
      <c r="E156" s="400"/>
      <c r="F156" s="417"/>
      <c r="G156" s="417"/>
      <c r="H156" s="439"/>
      <c r="I156" s="399"/>
      <c r="J156" s="400"/>
      <c r="K156" s="400"/>
      <c r="L156" s="417"/>
      <c r="M156" s="417"/>
      <c r="N156" s="417"/>
      <c r="O156" s="439"/>
      <c r="P156" s="399">
        <v>2</v>
      </c>
      <c r="Q156" s="400"/>
      <c r="R156" s="417">
        <f t="shared" si="14"/>
        <v>1</v>
      </c>
      <c r="S156" s="417">
        <f t="shared" si="15"/>
        <v>0</v>
      </c>
      <c r="T156" s="439">
        <v>2</v>
      </c>
      <c r="U156" s="401">
        <v>2</v>
      </c>
    </row>
    <row r="157" spans="2:21" outlineLevel="2" x14ac:dyDescent="0.25">
      <c r="B157" s="366"/>
      <c r="C157" s="438" t="s">
        <v>260</v>
      </c>
      <c r="D157" s="399"/>
      <c r="E157" s="400"/>
      <c r="F157" s="417"/>
      <c r="G157" s="417"/>
      <c r="H157" s="439"/>
      <c r="I157" s="399"/>
      <c r="J157" s="400"/>
      <c r="K157" s="400"/>
      <c r="L157" s="417"/>
      <c r="M157" s="417"/>
      <c r="N157" s="417"/>
      <c r="O157" s="439"/>
      <c r="P157" s="399">
        <v>1</v>
      </c>
      <c r="Q157" s="400"/>
      <c r="R157" s="417">
        <f t="shared" si="14"/>
        <v>1</v>
      </c>
      <c r="S157" s="417">
        <f t="shared" si="15"/>
        <v>0</v>
      </c>
      <c r="T157" s="439">
        <v>1</v>
      </c>
      <c r="U157" s="401">
        <v>1</v>
      </c>
    </row>
    <row r="158" spans="2:21" outlineLevel="1" x14ac:dyDescent="0.25">
      <c r="B158" s="440" t="s">
        <v>340</v>
      </c>
      <c r="C158" s="441"/>
      <c r="D158" s="402"/>
      <c r="E158" s="403"/>
      <c r="F158" s="442"/>
      <c r="G158" s="442"/>
      <c r="H158" s="443"/>
      <c r="I158" s="402"/>
      <c r="J158" s="403"/>
      <c r="K158" s="403"/>
      <c r="L158" s="442"/>
      <c r="M158" s="442"/>
      <c r="N158" s="442"/>
      <c r="O158" s="443"/>
      <c r="P158" s="402">
        <v>28</v>
      </c>
      <c r="Q158" s="403">
        <v>3275</v>
      </c>
      <c r="R158" s="445">
        <f t="shared" si="14"/>
        <v>8.4771419921283678E-3</v>
      </c>
      <c r="S158" s="442">
        <f t="shared" si="15"/>
        <v>0.99152285800787165</v>
      </c>
      <c r="T158" s="457">
        <v>3303</v>
      </c>
      <c r="U158" s="458">
        <v>3303</v>
      </c>
    </row>
    <row r="159" spans="2:21" outlineLevel="2" x14ac:dyDescent="0.25">
      <c r="B159" s="474" t="s">
        <v>60</v>
      </c>
      <c r="C159" s="438" t="s">
        <v>282</v>
      </c>
      <c r="D159" s="399">
        <v>39</v>
      </c>
      <c r="E159" s="400"/>
      <c r="F159" s="417">
        <f t="shared" ref="F159:F179" si="16">D159/H159</f>
        <v>1</v>
      </c>
      <c r="G159" s="417">
        <f t="shared" ref="G159:G179" si="17">E159/H159</f>
        <v>0</v>
      </c>
      <c r="H159" s="439">
        <v>39</v>
      </c>
      <c r="I159" s="399"/>
      <c r="J159" s="400"/>
      <c r="K159" s="400"/>
      <c r="L159" s="417"/>
      <c r="M159" s="417"/>
      <c r="N159" s="417"/>
      <c r="O159" s="439"/>
      <c r="P159" s="399"/>
      <c r="Q159" s="400"/>
      <c r="R159" s="417"/>
      <c r="S159" s="417"/>
      <c r="T159" s="439"/>
      <c r="U159" s="401">
        <v>39</v>
      </c>
    </row>
    <row r="160" spans="2:21" outlineLevel="2" x14ac:dyDescent="0.25">
      <c r="B160" s="366"/>
      <c r="C160" s="438" t="s">
        <v>254</v>
      </c>
      <c r="D160" s="399"/>
      <c r="E160" s="400">
        <v>15082</v>
      </c>
      <c r="F160" s="417">
        <f t="shared" si="16"/>
        <v>0</v>
      </c>
      <c r="G160" s="417">
        <f t="shared" si="17"/>
        <v>1</v>
      </c>
      <c r="H160" s="439">
        <v>15082</v>
      </c>
      <c r="I160" s="399"/>
      <c r="J160" s="400"/>
      <c r="K160" s="400"/>
      <c r="L160" s="417"/>
      <c r="M160" s="417"/>
      <c r="N160" s="417"/>
      <c r="O160" s="439"/>
      <c r="P160" s="399"/>
      <c r="Q160" s="400"/>
      <c r="R160" s="417"/>
      <c r="S160" s="417"/>
      <c r="T160" s="439"/>
      <c r="U160" s="401">
        <v>15082</v>
      </c>
    </row>
    <row r="161" spans="2:21" outlineLevel="2" x14ac:dyDescent="0.25">
      <c r="B161" s="366"/>
      <c r="C161" s="438" t="s">
        <v>255</v>
      </c>
      <c r="D161" s="399">
        <v>17</v>
      </c>
      <c r="E161" s="400"/>
      <c r="F161" s="417">
        <f t="shared" si="16"/>
        <v>1</v>
      </c>
      <c r="G161" s="417">
        <f t="shared" si="17"/>
        <v>0</v>
      </c>
      <c r="H161" s="439">
        <v>17</v>
      </c>
      <c r="I161" s="399"/>
      <c r="J161" s="400"/>
      <c r="K161" s="400"/>
      <c r="L161" s="417"/>
      <c r="M161" s="417"/>
      <c r="N161" s="417"/>
      <c r="O161" s="439"/>
      <c r="P161" s="399"/>
      <c r="Q161" s="400"/>
      <c r="R161" s="417"/>
      <c r="S161" s="417"/>
      <c r="T161" s="439"/>
      <c r="U161" s="401">
        <v>17</v>
      </c>
    </row>
    <row r="162" spans="2:21" outlineLevel="2" x14ac:dyDescent="0.25">
      <c r="B162" s="366"/>
      <c r="C162" s="438" t="s">
        <v>256</v>
      </c>
      <c r="D162" s="399"/>
      <c r="E162" s="400">
        <v>275</v>
      </c>
      <c r="F162" s="417">
        <f t="shared" si="16"/>
        <v>0</v>
      </c>
      <c r="G162" s="417">
        <f t="shared" si="17"/>
        <v>1</v>
      </c>
      <c r="H162" s="439">
        <v>275</v>
      </c>
      <c r="I162" s="399"/>
      <c r="J162" s="400"/>
      <c r="K162" s="400"/>
      <c r="L162" s="417"/>
      <c r="M162" s="417"/>
      <c r="N162" s="417"/>
      <c r="O162" s="439"/>
      <c r="P162" s="399"/>
      <c r="Q162" s="400"/>
      <c r="R162" s="417"/>
      <c r="S162" s="417"/>
      <c r="T162" s="439"/>
      <c r="U162" s="401">
        <v>275</v>
      </c>
    </row>
    <row r="163" spans="2:21" outlineLevel="2" x14ac:dyDescent="0.25">
      <c r="B163" s="366"/>
      <c r="C163" s="438" t="s">
        <v>258</v>
      </c>
      <c r="D163" s="399"/>
      <c r="E163" s="400">
        <v>290</v>
      </c>
      <c r="F163" s="417">
        <f t="shared" si="16"/>
        <v>0</v>
      </c>
      <c r="G163" s="417">
        <f t="shared" si="17"/>
        <v>1</v>
      </c>
      <c r="H163" s="439">
        <v>290</v>
      </c>
      <c r="I163" s="399"/>
      <c r="J163" s="400"/>
      <c r="K163" s="400"/>
      <c r="L163" s="417"/>
      <c r="M163" s="417"/>
      <c r="N163" s="417"/>
      <c r="O163" s="439"/>
      <c r="P163" s="399"/>
      <c r="Q163" s="400"/>
      <c r="R163" s="417"/>
      <c r="S163" s="417"/>
      <c r="T163" s="439"/>
      <c r="U163" s="401">
        <v>290</v>
      </c>
    </row>
    <row r="164" spans="2:21" outlineLevel="2" x14ac:dyDescent="0.25">
      <c r="B164" s="366"/>
      <c r="C164" s="438" t="s">
        <v>259</v>
      </c>
      <c r="D164" s="399"/>
      <c r="E164" s="400">
        <v>9</v>
      </c>
      <c r="F164" s="417">
        <f t="shared" si="16"/>
        <v>0</v>
      </c>
      <c r="G164" s="417">
        <f t="shared" si="17"/>
        <v>1</v>
      </c>
      <c r="H164" s="439">
        <v>9</v>
      </c>
      <c r="I164" s="399"/>
      <c r="J164" s="400"/>
      <c r="K164" s="400"/>
      <c r="L164" s="417"/>
      <c r="M164" s="417"/>
      <c r="N164" s="417"/>
      <c r="O164" s="439"/>
      <c r="P164" s="399"/>
      <c r="Q164" s="400"/>
      <c r="R164" s="417"/>
      <c r="S164" s="417"/>
      <c r="T164" s="439"/>
      <c r="U164" s="401">
        <v>9</v>
      </c>
    </row>
    <row r="165" spans="2:21" outlineLevel="2" x14ac:dyDescent="0.25">
      <c r="B165" s="366"/>
      <c r="C165" s="438" t="s">
        <v>260</v>
      </c>
      <c r="D165" s="399">
        <v>28</v>
      </c>
      <c r="E165" s="400"/>
      <c r="F165" s="417">
        <f t="shared" si="16"/>
        <v>1</v>
      </c>
      <c r="G165" s="417">
        <f t="shared" si="17"/>
        <v>0</v>
      </c>
      <c r="H165" s="439">
        <v>28</v>
      </c>
      <c r="I165" s="399"/>
      <c r="J165" s="400"/>
      <c r="K165" s="400"/>
      <c r="L165" s="417"/>
      <c r="M165" s="417"/>
      <c r="N165" s="417"/>
      <c r="O165" s="439"/>
      <c r="P165" s="399"/>
      <c r="Q165" s="400"/>
      <c r="R165" s="417"/>
      <c r="S165" s="417"/>
      <c r="T165" s="439"/>
      <c r="U165" s="401">
        <v>28</v>
      </c>
    </row>
    <row r="166" spans="2:21" outlineLevel="2" x14ac:dyDescent="0.25">
      <c r="B166" s="366"/>
      <c r="C166" s="438" t="s">
        <v>261</v>
      </c>
      <c r="D166" s="399">
        <v>6</v>
      </c>
      <c r="E166" s="400"/>
      <c r="F166" s="417">
        <f t="shared" si="16"/>
        <v>1</v>
      </c>
      <c r="G166" s="417">
        <f t="shared" si="17"/>
        <v>0</v>
      </c>
      <c r="H166" s="439">
        <v>6</v>
      </c>
      <c r="I166" s="399"/>
      <c r="J166" s="400"/>
      <c r="K166" s="400"/>
      <c r="L166" s="417"/>
      <c r="M166" s="417"/>
      <c r="N166" s="417"/>
      <c r="O166" s="439"/>
      <c r="P166" s="399"/>
      <c r="Q166" s="400"/>
      <c r="R166" s="417"/>
      <c r="S166" s="417"/>
      <c r="T166" s="439"/>
      <c r="U166" s="401">
        <v>6</v>
      </c>
    </row>
    <row r="167" spans="2:21" outlineLevel="2" x14ac:dyDescent="0.25">
      <c r="B167" s="366"/>
      <c r="C167" s="438" t="s">
        <v>317</v>
      </c>
      <c r="D167" s="399"/>
      <c r="E167" s="400">
        <v>177</v>
      </c>
      <c r="F167" s="417">
        <f t="shared" si="16"/>
        <v>0</v>
      </c>
      <c r="G167" s="417">
        <f t="shared" si="17"/>
        <v>1</v>
      </c>
      <c r="H167" s="439">
        <v>177</v>
      </c>
      <c r="I167" s="399"/>
      <c r="J167" s="400"/>
      <c r="K167" s="400"/>
      <c r="L167" s="417"/>
      <c r="M167" s="417"/>
      <c r="N167" s="417"/>
      <c r="O167" s="439"/>
      <c r="P167" s="399"/>
      <c r="Q167" s="400"/>
      <c r="R167" s="417"/>
      <c r="S167" s="417"/>
      <c r="T167" s="439"/>
      <c r="U167" s="401">
        <v>177</v>
      </c>
    </row>
    <row r="168" spans="2:21" outlineLevel="1" x14ac:dyDescent="0.25">
      <c r="B168" s="440" t="s">
        <v>341</v>
      </c>
      <c r="C168" s="441"/>
      <c r="D168" s="402">
        <v>90</v>
      </c>
      <c r="E168" s="403">
        <v>15833</v>
      </c>
      <c r="F168" s="442">
        <f t="shared" si="16"/>
        <v>5.6522012183633733E-3</v>
      </c>
      <c r="G168" s="442">
        <f t="shared" si="17"/>
        <v>0.99434779878163659</v>
      </c>
      <c r="H168" s="443">
        <v>15923</v>
      </c>
      <c r="I168" s="402"/>
      <c r="J168" s="403"/>
      <c r="K168" s="403"/>
      <c r="L168" s="442"/>
      <c r="M168" s="442"/>
      <c r="N168" s="442"/>
      <c r="O168" s="443"/>
      <c r="P168" s="402"/>
      <c r="Q168" s="403"/>
      <c r="R168" s="445"/>
      <c r="S168" s="442"/>
      <c r="T168" s="457"/>
      <c r="U168" s="458">
        <v>15923</v>
      </c>
    </row>
    <row r="169" spans="2:21" outlineLevel="2" x14ac:dyDescent="0.25">
      <c r="B169" s="474" t="s">
        <v>62</v>
      </c>
      <c r="C169" s="438" t="s">
        <v>282</v>
      </c>
      <c r="D169" s="399"/>
      <c r="E169" s="400"/>
      <c r="F169" s="417"/>
      <c r="G169" s="417"/>
      <c r="H169" s="439"/>
      <c r="I169" s="399"/>
      <c r="J169" s="400"/>
      <c r="K169" s="400"/>
      <c r="L169" s="417"/>
      <c r="M169" s="417"/>
      <c r="N169" s="417"/>
      <c r="O169" s="439"/>
      <c r="P169" s="399">
        <v>75</v>
      </c>
      <c r="Q169" s="400"/>
      <c r="R169" s="417">
        <f t="shared" si="14"/>
        <v>1</v>
      </c>
      <c r="S169" s="417">
        <f t="shared" si="15"/>
        <v>0</v>
      </c>
      <c r="T169" s="439">
        <v>75</v>
      </c>
      <c r="U169" s="401">
        <v>75</v>
      </c>
    </row>
    <row r="170" spans="2:21" outlineLevel="2" x14ac:dyDescent="0.25">
      <c r="B170" s="366"/>
      <c r="C170" s="438" t="s">
        <v>330</v>
      </c>
      <c r="D170" s="399"/>
      <c r="E170" s="400"/>
      <c r="F170" s="417"/>
      <c r="G170" s="417"/>
      <c r="H170" s="439"/>
      <c r="I170" s="399"/>
      <c r="J170" s="400"/>
      <c r="K170" s="400"/>
      <c r="L170" s="417"/>
      <c r="M170" s="417"/>
      <c r="N170" s="417"/>
      <c r="O170" s="439"/>
      <c r="P170" s="399">
        <v>5</v>
      </c>
      <c r="Q170" s="400"/>
      <c r="R170" s="417">
        <f t="shared" si="14"/>
        <v>1</v>
      </c>
      <c r="S170" s="417">
        <f t="shared" si="15"/>
        <v>0</v>
      </c>
      <c r="T170" s="439">
        <v>5</v>
      </c>
      <c r="U170" s="401">
        <v>5</v>
      </c>
    </row>
    <row r="171" spans="2:21" outlineLevel="2" x14ac:dyDescent="0.25">
      <c r="B171" s="366"/>
      <c r="C171" s="438" t="s">
        <v>328</v>
      </c>
      <c r="D171" s="399"/>
      <c r="E171" s="400"/>
      <c r="F171" s="417"/>
      <c r="G171" s="417"/>
      <c r="H171" s="439"/>
      <c r="I171" s="399"/>
      <c r="J171" s="400"/>
      <c r="K171" s="400"/>
      <c r="L171" s="417"/>
      <c r="M171" s="417"/>
      <c r="N171" s="417"/>
      <c r="O171" s="439"/>
      <c r="P171" s="399">
        <v>1</v>
      </c>
      <c r="Q171" s="400"/>
      <c r="R171" s="417">
        <f t="shared" si="14"/>
        <v>1</v>
      </c>
      <c r="S171" s="417">
        <f t="shared" si="15"/>
        <v>0</v>
      </c>
      <c r="T171" s="439">
        <v>1</v>
      </c>
      <c r="U171" s="401">
        <v>1</v>
      </c>
    </row>
    <row r="172" spans="2:21" outlineLevel="2" x14ac:dyDescent="0.25">
      <c r="B172" s="366"/>
      <c r="C172" s="438" t="s">
        <v>255</v>
      </c>
      <c r="D172" s="399"/>
      <c r="E172" s="400"/>
      <c r="F172" s="417"/>
      <c r="G172" s="417"/>
      <c r="H172" s="439"/>
      <c r="I172" s="399"/>
      <c r="J172" s="400"/>
      <c r="K172" s="400"/>
      <c r="L172" s="417"/>
      <c r="M172" s="417"/>
      <c r="N172" s="417"/>
      <c r="O172" s="439"/>
      <c r="P172" s="399">
        <v>871</v>
      </c>
      <c r="Q172" s="400"/>
      <c r="R172" s="417">
        <f t="shared" si="14"/>
        <v>1</v>
      </c>
      <c r="S172" s="417">
        <f t="shared" si="15"/>
        <v>0</v>
      </c>
      <c r="T172" s="439">
        <v>871</v>
      </c>
      <c r="U172" s="401">
        <v>871</v>
      </c>
    </row>
    <row r="173" spans="2:21" outlineLevel="2" x14ac:dyDescent="0.25">
      <c r="B173" s="366"/>
      <c r="C173" s="438" t="s">
        <v>257</v>
      </c>
      <c r="D173" s="399"/>
      <c r="E173" s="400"/>
      <c r="F173" s="417"/>
      <c r="G173" s="417"/>
      <c r="H173" s="439"/>
      <c r="I173" s="399"/>
      <c r="J173" s="400"/>
      <c r="K173" s="400"/>
      <c r="L173" s="417"/>
      <c r="M173" s="417"/>
      <c r="N173" s="417"/>
      <c r="O173" s="439"/>
      <c r="P173" s="399"/>
      <c r="Q173" s="400">
        <v>5</v>
      </c>
      <c r="R173" s="417">
        <f t="shared" si="14"/>
        <v>0</v>
      </c>
      <c r="S173" s="417">
        <f t="shared" si="15"/>
        <v>1</v>
      </c>
      <c r="T173" s="439">
        <v>5</v>
      </c>
      <c r="U173" s="401">
        <v>5</v>
      </c>
    </row>
    <row r="174" spans="2:21" outlineLevel="2" x14ac:dyDescent="0.25">
      <c r="B174" s="366"/>
      <c r="C174" s="438" t="s">
        <v>258</v>
      </c>
      <c r="D174" s="399"/>
      <c r="E174" s="400"/>
      <c r="F174" s="417"/>
      <c r="G174" s="417"/>
      <c r="H174" s="439"/>
      <c r="I174" s="399"/>
      <c r="J174" s="400"/>
      <c r="K174" s="400"/>
      <c r="L174" s="417"/>
      <c r="M174" s="417"/>
      <c r="N174" s="417"/>
      <c r="O174" s="439"/>
      <c r="P174" s="399"/>
      <c r="Q174" s="400">
        <v>5704</v>
      </c>
      <c r="R174" s="417">
        <f t="shared" si="14"/>
        <v>0</v>
      </c>
      <c r="S174" s="417">
        <f t="shared" si="15"/>
        <v>1</v>
      </c>
      <c r="T174" s="439">
        <v>5704</v>
      </c>
      <c r="U174" s="401">
        <v>5704</v>
      </c>
    </row>
    <row r="175" spans="2:21" outlineLevel="2" x14ac:dyDescent="0.25">
      <c r="B175" s="366"/>
      <c r="C175" s="438" t="s">
        <v>269</v>
      </c>
      <c r="D175" s="399"/>
      <c r="E175" s="400"/>
      <c r="F175" s="417"/>
      <c r="G175" s="417"/>
      <c r="H175" s="439"/>
      <c r="I175" s="399"/>
      <c r="J175" s="400"/>
      <c r="K175" s="400"/>
      <c r="L175" s="417"/>
      <c r="M175" s="417"/>
      <c r="N175" s="417"/>
      <c r="O175" s="439"/>
      <c r="P175" s="399">
        <v>5</v>
      </c>
      <c r="Q175" s="400"/>
      <c r="R175" s="417">
        <f t="shared" si="14"/>
        <v>1</v>
      </c>
      <c r="S175" s="417">
        <f t="shared" si="15"/>
        <v>0</v>
      </c>
      <c r="T175" s="439">
        <v>5</v>
      </c>
      <c r="U175" s="401">
        <v>5</v>
      </c>
    </row>
    <row r="176" spans="2:21" outlineLevel="2" x14ac:dyDescent="0.25">
      <c r="B176" s="366"/>
      <c r="C176" s="438" t="s">
        <v>260</v>
      </c>
      <c r="D176" s="399"/>
      <c r="E176" s="400"/>
      <c r="F176" s="417"/>
      <c r="G176" s="417"/>
      <c r="H176" s="439"/>
      <c r="I176" s="399"/>
      <c r="J176" s="400"/>
      <c r="K176" s="400"/>
      <c r="L176" s="417"/>
      <c r="M176" s="417"/>
      <c r="N176" s="417"/>
      <c r="O176" s="439"/>
      <c r="P176" s="399">
        <v>30</v>
      </c>
      <c r="Q176" s="400">
        <v>1</v>
      </c>
      <c r="R176" s="417">
        <f t="shared" si="14"/>
        <v>0.967741935483871</v>
      </c>
      <c r="S176" s="417">
        <f t="shared" si="15"/>
        <v>3.2258064516129031E-2</v>
      </c>
      <c r="T176" s="439">
        <v>31</v>
      </c>
      <c r="U176" s="401">
        <v>31</v>
      </c>
    </row>
    <row r="177" spans="2:21" outlineLevel="2" x14ac:dyDescent="0.25">
      <c r="B177" s="366"/>
      <c r="C177" s="438" t="s">
        <v>321</v>
      </c>
      <c r="D177" s="399"/>
      <c r="E177" s="400"/>
      <c r="F177" s="417"/>
      <c r="G177" s="417"/>
      <c r="H177" s="439"/>
      <c r="I177" s="399"/>
      <c r="J177" s="400"/>
      <c r="K177" s="400"/>
      <c r="L177" s="417"/>
      <c r="M177" s="417"/>
      <c r="N177" s="417"/>
      <c r="O177" s="439"/>
      <c r="P177" s="399">
        <v>26</v>
      </c>
      <c r="Q177" s="400"/>
      <c r="R177" s="417">
        <f t="shared" si="14"/>
        <v>1</v>
      </c>
      <c r="S177" s="417">
        <f t="shared" si="15"/>
        <v>0</v>
      </c>
      <c r="T177" s="439">
        <v>26</v>
      </c>
      <c r="U177" s="401">
        <v>26</v>
      </c>
    </row>
    <row r="178" spans="2:21" outlineLevel="1" x14ac:dyDescent="0.25">
      <c r="B178" s="440" t="s">
        <v>342</v>
      </c>
      <c r="C178" s="441"/>
      <c r="D178" s="402"/>
      <c r="E178" s="403"/>
      <c r="F178" s="442"/>
      <c r="G178" s="442"/>
      <c r="H178" s="443"/>
      <c r="I178" s="402"/>
      <c r="J178" s="403"/>
      <c r="K178" s="403"/>
      <c r="L178" s="442"/>
      <c r="M178" s="442"/>
      <c r="N178" s="442"/>
      <c r="O178" s="443"/>
      <c r="P178" s="402">
        <v>1013</v>
      </c>
      <c r="Q178" s="403">
        <v>5710</v>
      </c>
      <c r="R178" s="445">
        <f t="shared" si="14"/>
        <v>0.15067678119886954</v>
      </c>
      <c r="S178" s="442">
        <f t="shared" si="15"/>
        <v>0.84932321880113049</v>
      </c>
      <c r="T178" s="457">
        <v>6723</v>
      </c>
      <c r="U178" s="458">
        <v>6723</v>
      </c>
    </row>
    <row r="179" spans="2:21" x14ac:dyDescent="0.25">
      <c r="B179" s="475"/>
      <c r="C179" s="460" t="s">
        <v>215</v>
      </c>
      <c r="D179" s="461">
        <v>6930</v>
      </c>
      <c r="E179" s="462">
        <v>23035</v>
      </c>
      <c r="F179" s="463">
        <f t="shared" si="16"/>
        <v>0.23126981478391456</v>
      </c>
      <c r="G179" s="463">
        <f t="shared" si="17"/>
        <v>0.76873018521608538</v>
      </c>
      <c r="H179" s="464">
        <v>29965</v>
      </c>
      <c r="I179" s="461">
        <v>11289</v>
      </c>
      <c r="J179" s="462">
        <v>72213</v>
      </c>
      <c r="K179" s="462">
        <v>26860</v>
      </c>
      <c r="L179" s="463">
        <f t="shared" ref="L179" si="18">I179/O179</f>
        <v>0.10229064351860241</v>
      </c>
      <c r="M179" s="463">
        <f t="shared" ref="M179" si="19">K179/O179</f>
        <v>0.24338087385150686</v>
      </c>
      <c r="N179" s="463">
        <f t="shared" ref="N179" si="20">K179/O179</f>
        <v>0.24338087385150686</v>
      </c>
      <c r="O179" s="464">
        <v>110362</v>
      </c>
      <c r="P179" s="461">
        <v>3116</v>
      </c>
      <c r="Q179" s="462">
        <v>55926</v>
      </c>
      <c r="R179" s="463">
        <f t="shared" si="14"/>
        <v>5.2775989973239387E-2</v>
      </c>
      <c r="S179" s="463">
        <f t="shared" si="15"/>
        <v>0.9472240100267606</v>
      </c>
      <c r="T179" s="464">
        <v>59042</v>
      </c>
      <c r="U179" s="465">
        <v>199369</v>
      </c>
    </row>
  </sheetData>
  <mergeCells count="3">
    <mergeCell ref="D7:H7"/>
    <mergeCell ref="I7:O7"/>
    <mergeCell ref="P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SUMMARY</vt:lpstr>
      <vt:lpstr>PRODUCTO</vt:lpstr>
      <vt:lpstr>AGENCIAS</vt:lpstr>
      <vt:lpstr>AGENCIAS 1</vt:lpstr>
      <vt:lpstr>AGENCIAS 2</vt:lpstr>
      <vt:lpstr>PLAZAS </vt:lpstr>
      <vt:lpstr>PLAZAS 2</vt:lpstr>
      <vt:lpstr>FLUJOS INSTITUCIONAL</vt:lpstr>
      <vt:lpstr>GESTION AGENCIA</vt:lpstr>
      <vt:lpstr>GESTION PLAZA</vt:lpstr>
      <vt:lpstr>'FLUJOS INSTITUCIONAL'!Área_de_impresión</vt:lpstr>
      <vt:lpstr>'PLAZAS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Ocampo Cervantes, Jackeline</dc:creator>
  <cp:lastModifiedBy>Ricardo Torres</cp:lastModifiedBy>
  <dcterms:created xsi:type="dcterms:W3CDTF">2018-12-06T15:07:08Z</dcterms:created>
  <dcterms:modified xsi:type="dcterms:W3CDTF">2020-05-06T02:09:00Z</dcterms:modified>
</cp:coreProperties>
</file>