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LENOVO PC\Desktop\ACREDITACIÓN\2020\PLAN DE MEJORAMIENTO INSTITUCIONAL\"/>
    </mc:Choice>
  </mc:AlternateContent>
  <bookViews>
    <workbookView xWindow="0" yWindow="0" windowWidth="15345" windowHeight="3435" tabRatio="862" firstSheet="2" activeTab="5"/>
  </bookViews>
  <sheets>
    <sheet name="PLAN DE MEJORAMIENTO" sheetId="4" r:id="rId1"/>
    <sheet name="SEGUIMIENTO PLAN" sheetId="15" r:id="rId2"/>
    <sheet name="EVALUACIÓN PLAN 2018" sheetId="16" r:id="rId3"/>
    <sheet name="EVALUACIÓN PLAN 2019" sheetId="18" r:id="rId4"/>
    <sheet name="EVALUACIÓN 2020" sheetId="19" r:id="rId5"/>
    <sheet name="CUMPLIMIENTO ACUMULADO" sheetId="17" r:id="rId6"/>
    <sheet name="CRITERIOS" sheetId="20" r:id="rId7"/>
    <sheet name="DISTRIBUCIÓN RECURSOS" sheetId="13" r:id="rId8"/>
    <sheet name="RECURSOS CONSOLIDADO" sheetId="3" r:id="rId9"/>
    <sheet name="Formato plan seguimiento" sheetId="2" state="hidden" r:id="rId10"/>
  </sheets>
  <definedNames>
    <definedName name="_xlnm._FilterDatabase" localSheetId="5" hidden="1">'CUMPLIMIENTO ACUMULADO'!$B$6:$R$70</definedName>
    <definedName name="_xlnm._FilterDatabase" localSheetId="7" hidden="1">'DISTRIBUCIÓN RECURSOS'!$B$6:$Q$33</definedName>
    <definedName name="_xlnm._FilterDatabase" localSheetId="4" hidden="1">'EVALUACIÓN 2020'!$A$8:$T$71</definedName>
    <definedName name="_xlnm._FilterDatabase" localSheetId="2" hidden="1">'EVALUACIÓN PLAN 2018'!$A$8:$W$72</definedName>
    <definedName name="_xlnm._FilterDatabase" localSheetId="3" hidden="1">'EVALUACIÓN PLAN 2019'!$A$8:$T$72</definedName>
    <definedName name="_xlnm._FilterDatabase" localSheetId="0" hidden="1">'PLAN DE MEJORAMIENTO'!$B$6:$N$59</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5" i="17" l="1"/>
  <c r="L50" i="19" l="1"/>
  <c r="R19" i="19" l="1"/>
  <c r="Q19" i="19"/>
  <c r="R17" i="19"/>
  <c r="Q17" i="19"/>
  <c r="R28" i="19"/>
  <c r="Q28" i="19"/>
  <c r="R13" i="19"/>
  <c r="Q13" i="19"/>
  <c r="R15" i="19"/>
  <c r="Q15" i="19"/>
  <c r="R25" i="19"/>
  <c r="Q25" i="19"/>
  <c r="R24" i="19"/>
  <c r="Q24" i="19"/>
  <c r="R23" i="19"/>
  <c r="Q23" i="19"/>
  <c r="R34" i="19"/>
  <c r="Q34" i="19"/>
  <c r="R33" i="19"/>
  <c r="Q33" i="19"/>
  <c r="R32" i="19"/>
  <c r="Q32" i="19"/>
  <c r="R31" i="19"/>
  <c r="Q31" i="19"/>
  <c r="R43" i="19"/>
  <c r="Q43" i="19"/>
  <c r="R46" i="19"/>
  <c r="Q46" i="19"/>
  <c r="R49" i="19"/>
  <c r="Q49" i="19"/>
  <c r="R50" i="19"/>
  <c r="Q50" i="19"/>
  <c r="R51" i="19"/>
  <c r="Q51" i="19"/>
  <c r="R52" i="19"/>
  <c r="Q52" i="19"/>
  <c r="R53" i="19"/>
  <c r="Q53" i="19"/>
  <c r="Q55" i="19"/>
  <c r="R55" i="19"/>
  <c r="Q57" i="19"/>
  <c r="R57" i="19"/>
  <c r="Q20" i="19"/>
  <c r="Q21" i="19"/>
  <c r="R20" i="19"/>
  <c r="R21" i="19"/>
  <c r="R11" i="19" l="1"/>
  <c r="R12" i="19"/>
  <c r="Q11" i="19"/>
  <c r="Q12" i="19"/>
  <c r="P60" i="19"/>
  <c r="O60" i="19"/>
  <c r="N60" i="19"/>
  <c r="R59" i="19"/>
  <c r="Q59" i="19"/>
  <c r="L59" i="19"/>
  <c r="J59" i="17" s="1"/>
  <c r="U59" i="17" s="1"/>
  <c r="R58" i="19"/>
  <c r="Q58" i="19"/>
  <c r="L58" i="19"/>
  <c r="J58" i="17" s="1"/>
  <c r="U58" i="17" s="1"/>
  <c r="L57" i="19"/>
  <c r="J57" i="17" s="1"/>
  <c r="R56" i="19"/>
  <c r="Q56" i="19"/>
  <c r="L56" i="19"/>
  <c r="J56" i="17" s="1"/>
  <c r="L55" i="19"/>
  <c r="J55" i="17" s="1"/>
  <c r="R54" i="19"/>
  <c r="Q54" i="19"/>
  <c r="L54" i="19"/>
  <c r="J54" i="17" s="1"/>
  <c r="L53" i="19"/>
  <c r="J53" i="17" s="1"/>
  <c r="L52" i="19"/>
  <c r="J52" i="17" s="1"/>
  <c r="L51" i="19"/>
  <c r="J51" i="17" s="1"/>
  <c r="J50" i="17"/>
  <c r="L49" i="19"/>
  <c r="J49" i="17" s="1"/>
  <c r="R48" i="19"/>
  <c r="M68" i="19" s="1"/>
  <c r="Q48" i="19"/>
  <c r="L48" i="19"/>
  <c r="J48" i="17" s="1"/>
  <c r="R47" i="19"/>
  <c r="Q47" i="19"/>
  <c r="L47" i="19"/>
  <c r="J47" i="17" s="1"/>
  <c r="L46" i="19"/>
  <c r="J46" i="17" s="1"/>
  <c r="R45" i="19"/>
  <c r="Q45" i="19"/>
  <c r="L45" i="19"/>
  <c r="J45" i="17" s="1"/>
  <c r="R44" i="19"/>
  <c r="Q44" i="19"/>
  <c r="L44" i="19"/>
  <c r="J44" i="17" s="1"/>
  <c r="L43" i="19"/>
  <c r="J43" i="17" s="1"/>
  <c r="R42" i="19"/>
  <c r="Q42" i="19"/>
  <c r="L42" i="19"/>
  <c r="J42" i="17" s="1"/>
  <c r="R41" i="19"/>
  <c r="Q41" i="19"/>
  <c r="L41" i="19"/>
  <c r="J41" i="17" s="1"/>
  <c r="P41" i="17" s="1"/>
  <c r="R40" i="19"/>
  <c r="Q40" i="19"/>
  <c r="L40" i="19"/>
  <c r="J40" i="17" s="1"/>
  <c r="P40" i="17" s="1"/>
  <c r="R39" i="19"/>
  <c r="Q39" i="19"/>
  <c r="L39" i="19"/>
  <c r="J39" i="17" s="1"/>
  <c r="P39" i="17" s="1"/>
  <c r="R38" i="19"/>
  <c r="Q38" i="19"/>
  <c r="L38" i="19"/>
  <c r="J38" i="17" s="1"/>
  <c r="P38" i="17" s="1"/>
  <c r="R37" i="19"/>
  <c r="Q37" i="19"/>
  <c r="L37" i="19"/>
  <c r="J37" i="17" s="1"/>
  <c r="P37" i="17" s="1"/>
  <c r="R36" i="19"/>
  <c r="Q36" i="19"/>
  <c r="L36" i="19"/>
  <c r="J36" i="17" s="1"/>
  <c r="P36" i="17" s="1"/>
  <c r="R35" i="19"/>
  <c r="Q35" i="19"/>
  <c r="L35" i="19"/>
  <c r="J35" i="17" s="1"/>
  <c r="P35" i="17" s="1"/>
  <c r="L34" i="19"/>
  <c r="J34" i="17" s="1"/>
  <c r="L33" i="19"/>
  <c r="J33" i="17" s="1"/>
  <c r="L32" i="19"/>
  <c r="J32" i="17" s="1"/>
  <c r="L31" i="19"/>
  <c r="J31" i="17" s="1"/>
  <c r="R30" i="19"/>
  <c r="Q30" i="19"/>
  <c r="L30" i="19"/>
  <c r="J30" i="17" s="1"/>
  <c r="R29" i="19"/>
  <c r="Q29" i="19"/>
  <c r="L29" i="19"/>
  <c r="J29" i="17" s="1"/>
  <c r="L28" i="19"/>
  <c r="J28" i="17" s="1"/>
  <c r="R27" i="19"/>
  <c r="Q27" i="19"/>
  <c r="L27" i="19"/>
  <c r="J27" i="17" s="1"/>
  <c r="R26" i="19"/>
  <c r="M66" i="19" s="1"/>
  <c r="Q26" i="19"/>
  <c r="L26" i="19"/>
  <c r="J26" i="17" s="1"/>
  <c r="L25" i="19"/>
  <c r="J25" i="17" s="1"/>
  <c r="L24" i="19"/>
  <c r="J24" i="17" s="1"/>
  <c r="L23" i="19"/>
  <c r="J23" i="17" s="1"/>
  <c r="R22" i="19"/>
  <c r="Q22" i="19"/>
  <c r="L22" i="19"/>
  <c r="J22" i="17" s="1"/>
  <c r="L21" i="19"/>
  <c r="J21" i="17" s="1"/>
  <c r="U21" i="17" s="1"/>
  <c r="L20" i="19"/>
  <c r="J20" i="17" s="1"/>
  <c r="U20" i="17" s="1"/>
  <c r="L19" i="19"/>
  <c r="J19" i="17" s="1"/>
  <c r="R18" i="19"/>
  <c r="M67" i="19" s="1"/>
  <c r="Q18" i="19"/>
  <c r="L18" i="19"/>
  <c r="J18" i="17" s="1"/>
  <c r="L17" i="19"/>
  <c r="J17" i="17" s="1"/>
  <c r="R16" i="19"/>
  <c r="Q16" i="19"/>
  <c r="L16" i="19"/>
  <c r="J16" i="17" s="1"/>
  <c r="L15" i="19"/>
  <c r="J15" i="17" s="1"/>
  <c r="R14" i="19"/>
  <c r="Q14" i="19"/>
  <c r="L14" i="19"/>
  <c r="J14" i="17" s="1"/>
  <c r="L13" i="19"/>
  <c r="J13" i="17" s="1"/>
  <c r="U13" i="17" s="1"/>
  <c r="L12" i="19"/>
  <c r="J12" i="17" s="1"/>
  <c r="U12" i="17" s="1"/>
  <c r="L11" i="19"/>
  <c r="J11" i="17" s="1"/>
  <c r="U11" i="17" s="1"/>
  <c r="R10" i="19"/>
  <c r="Q10" i="19"/>
  <c r="L10" i="19"/>
  <c r="J10" i="17" s="1"/>
  <c r="U10" i="17" s="1"/>
  <c r="R9" i="19"/>
  <c r="M64" i="19" s="1"/>
  <c r="Q9" i="19"/>
  <c r="L9" i="19"/>
  <c r="J9" i="17" s="1"/>
  <c r="U9" i="17" s="1"/>
  <c r="U55" i="17" l="1"/>
  <c r="U16" i="17"/>
  <c r="U28" i="17"/>
  <c r="U14" i="17"/>
  <c r="U18" i="17"/>
  <c r="U31" i="17"/>
  <c r="U26" i="17"/>
  <c r="U42" i="17"/>
  <c r="U50" i="17"/>
  <c r="U22" i="17"/>
  <c r="U44" i="17"/>
  <c r="U46" i="17"/>
  <c r="U48" i="17"/>
  <c r="L64" i="19"/>
  <c r="L68" i="19"/>
  <c r="L65" i="19"/>
  <c r="L67" i="19"/>
  <c r="L66" i="19"/>
  <c r="Q60" i="19"/>
  <c r="M65" i="19"/>
  <c r="R60" i="19"/>
  <c r="M63" i="19" s="1"/>
  <c r="L63" i="19"/>
  <c r="L18" i="18"/>
  <c r="K40" i="15" l="1"/>
  <c r="N40" i="15" s="1"/>
  <c r="L59" i="18"/>
  <c r="R9" i="18" l="1"/>
  <c r="L36" i="18" l="1"/>
  <c r="L35" i="18"/>
  <c r="Q37" i="18" l="1"/>
  <c r="R37" i="18"/>
  <c r="Q35" i="18" l="1"/>
  <c r="Q36" i="18"/>
  <c r="R35" i="18"/>
  <c r="R36" i="18"/>
  <c r="L7" i="13" l="1"/>
  <c r="R27" i="18" l="1"/>
  <c r="Q27" i="18"/>
  <c r="R59" i="18"/>
  <c r="Q59" i="18"/>
  <c r="L23" i="13" l="1"/>
  <c r="J23" i="13"/>
  <c r="Q23" i="13"/>
  <c r="O23" i="13"/>
  <c r="M23" i="13"/>
  <c r="K23" i="13"/>
  <c r="I23" i="13"/>
  <c r="G23" i="13"/>
  <c r="J67" i="17"/>
  <c r="L67" i="17"/>
  <c r="N67" i="17"/>
  <c r="N25" i="4"/>
  <c r="T167" i="15"/>
  <c r="S167" i="15"/>
  <c r="L27" i="18"/>
  <c r="H27" i="17" s="1"/>
  <c r="Q27" i="16"/>
  <c r="L27" i="16"/>
  <c r="F27" i="17" s="1"/>
  <c r="P27" i="17" s="1"/>
  <c r="I27" i="16"/>
  <c r="D27" i="16"/>
  <c r="K82" i="15"/>
  <c r="O82" i="15" s="1"/>
  <c r="K27" i="17" s="1"/>
  <c r="M82" i="15" l="1"/>
  <c r="G27" i="17" s="1"/>
  <c r="N82" i="15"/>
  <c r="I27" i="17" s="1"/>
  <c r="Q82" i="15"/>
  <c r="R82" i="15" s="1"/>
  <c r="Q27" i="17" s="1"/>
  <c r="P82" i="15"/>
  <c r="M27" i="17" s="1"/>
  <c r="O27" i="17" l="1"/>
  <c r="J66" i="17"/>
  <c r="L66" i="17"/>
  <c r="N66" i="17"/>
  <c r="P34" i="17" l="1"/>
  <c r="L34" i="18"/>
  <c r="H34" i="17" s="1"/>
  <c r="L34" i="16"/>
  <c r="F34" i="17" s="1"/>
  <c r="K99" i="15"/>
  <c r="O99" i="15" s="1"/>
  <c r="K89" i="15"/>
  <c r="N89" i="15" l="1"/>
  <c r="O89" i="15"/>
  <c r="Q89" i="15"/>
  <c r="P89" i="15"/>
  <c r="M89" i="15"/>
  <c r="P99" i="15"/>
  <c r="Q99" i="15"/>
  <c r="R99" i="15" s="1"/>
  <c r="Q34" i="17" s="1"/>
  <c r="N99" i="15"/>
  <c r="I34" i="17" s="1"/>
  <c r="M99" i="15"/>
  <c r="G34" i="17" s="1"/>
  <c r="N69" i="17"/>
  <c r="N68" i="17"/>
  <c r="N65" i="17"/>
  <c r="N64" i="17"/>
  <c r="L69" i="17"/>
  <c r="L68" i="17"/>
  <c r="L65" i="17"/>
  <c r="L64" i="17"/>
  <c r="J69" i="17"/>
  <c r="J68" i="17"/>
  <c r="J65" i="17"/>
  <c r="J64" i="17"/>
  <c r="L9" i="18" l="1"/>
  <c r="L28" i="18"/>
  <c r="H28" i="17" l="1"/>
  <c r="H9" i="17"/>
  <c r="T9" i="17" s="1"/>
  <c r="L32" i="13"/>
  <c r="L31" i="13"/>
  <c r="L30" i="13"/>
  <c r="L29" i="13"/>
  <c r="L27" i="13"/>
  <c r="L26" i="13"/>
  <c r="L24" i="13"/>
  <c r="L21" i="13"/>
  <c r="L20" i="13"/>
  <c r="L19" i="13"/>
  <c r="L18" i="13"/>
  <c r="L16" i="13"/>
  <c r="L15" i="13"/>
  <c r="L14" i="13"/>
  <c r="L13" i="13"/>
  <c r="L12" i="13"/>
  <c r="L11" i="13"/>
  <c r="L8" i="13"/>
  <c r="L13" i="18" l="1"/>
  <c r="P60" i="18"/>
  <c r="O60" i="18"/>
  <c r="N60" i="18"/>
  <c r="H59" i="17"/>
  <c r="T59" i="17" s="1"/>
  <c r="R58" i="18"/>
  <c r="Q58" i="18"/>
  <c r="L58" i="18"/>
  <c r="H58" i="17" s="1"/>
  <c r="T58" i="17" s="1"/>
  <c r="L57" i="18"/>
  <c r="H57" i="17" s="1"/>
  <c r="R56" i="18"/>
  <c r="Q56" i="18"/>
  <c r="L56" i="18"/>
  <c r="H56" i="17" s="1"/>
  <c r="L55" i="18"/>
  <c r="H55" i="17" s="1"/>
  <c r="R54" i="18"/>
  <c r="Q54" i="18"/>
  <c r="L54" i="18"/>
  <c r="H54" i="17" s="1"/>
  <c r="L53" i="18"/>
  <c r="H53" i="17" s="1"/>
  <c r="L52" i="18"/>
  <c r="H52" i="17" s="1"/>
  <c r="L51" i="18"/>
  <c r="H51" i="17" s="1"/>
  <c r="L50" i="18"/>
  <c r="H50" i="17" s="1"/>
  <c r="L49" i="18"/>
  <c r="H49" i="17" s="1"/>
  <c r="R48" i="18"/>
  <c r="M68" i="18" s="1"/>
  <c r="Q48" i="18"/>
  <c r="L48" i="18"/>
  <c r="H48" i="17" s="1"/>
  <c r="R47" i="18"/>
  <c r="Q47" i="18"/>
  <c r="L47" i="18"/>
  <c r="H47" i="17" s="1"/>
  <c r="L46" i="18"/>
  <c r="H46" i="17" s="1"/>
  <c r="R45" i="18"/>
  <c r="Q45" i="18"/>
  <c r="L45" i="18"/>
  <c r="H45" i="17" s="1"/>
  <c r="R44" i="18"/>
  <c r="Q44" i="18"/>
  <c r="L44" i="18"/>
  <c r="H44" i="17" s="1"/>
  <c r="L43" i="18"/>
  <c r="H43" i="17" s="1"/>
  <c r="R42" i="18"/>
  <c r="Q42" i="18"/>
  <c r="L42" i="18"/>
  <c r="H42" i="17" s="1"/>
  <c r="R41" i="18"/>
  <c r="Q41" i="18"/>
  <c r="L41" i="18"/>
  <c r="H41" i="17" s="1"/>
  <c r="R40" i="18"/>
  <c r="Q40" i="18"/>
  <c r="L40" i="18"/>
  <c r="H40" i="17" s="1"/>
  <c r="R39" i="18"/>
  <c r="Q39" i="18"/>
  <c r="L39" i="18"/>
  <c r="H39" i="17" s="1"/>
  <c r="R38" i="18"/>
  <c r="Q38" i="18"/>
  <c r="L38" i="18"/>
  <c r="H38" i="17" s="1"/>
  <c r="L37" i="18"/>
  <c r="H37" i="17" s="1"/>
  <c r="H36" i="17"/>
  <c r="H35" i="17"/>
  <c r="L33" i="18"/>
  <c r="H33" i="17" s="1"/>
  <c r="L32" i="18"/>
  <c r="H32" i="17" s="1"/>
  <c r="L31" i="18"/>
  <c r="H31" i="17" s="1"/>
  <c r="R30" i="18"/>
  <c r="Q30" i="18"/>
  <c r="L30" i="18"/>
  <c r="H30" i="17" s="1"/>
  <c r="R29" i="18"/>
  <c r="Q29" i="18"/>
  <c r="L29" i="18"/>
  <c r="R26" i="18"/>
  <c r="Q26" i="18"/>
  <c r="L26" i="18"/>
  <c r="H26" i="17" s="1"/>
  <c r="T26" i="17" s="1"/>
  <c r="L25" i="18"/>
  <c r="H25" i="17" s="1"/>
  <c r="L24" i="18"/>
  <c r="H24" i="17" s="1"/>
  <c r="L23" i="18"/>
  <c r="H23" i="17" s="1"/>
  <c r="R22" i="18"/>
  <c r="Q22" i="18"/>
  <c r="L22" i="18"/>
  <c r="H22" i="17" s="1"/>
  <c r="R21" i="18"/>
  <c r="Q21" i="18"/>
  <c r="L21" i="18"/>
  <c r="H21" i="17" s="1"/>
  <c r="T21" i="17" s="1"/>
  <c r="L20" i="18"/>
  <c r="H20" i="17" s="1"/>
  <c r="T20" i="17" s="1"/>
  <c r="L19" i="18"/>
  <c r="H19" i="17" s="1"/>
  <c r="R18" i="18"/>
  <c r="Q18" i="18"/>
  <c r="L17" i="18"/>
  <c r="H17" i="17" s="1"/>
  <c r="R16" i="18"/>
  <c r="Q16" i="18"/>
  <c r="L16" i="18"/>
  <c r="H16" i="17" s="1"/>
  <c r="L15" i="18"/>
  <c r="H15" i="17" s="1"/>
  <c r="R14" i="18"/>
  <c r="Q14" i="18"/>
  <c r="L14" i="18"/>
  <c r="H14" i="17" s="1"/>
  <c r="L12" i="18"/>
  <c r="L11" i="18"/>
  <c r="H11" i="17" s="1"/>
  <c r="T11" i="17" s="1"/>
  <c r="R10" i="18"/>
  <c r="Q10" i="18"/>
  <c r="L10" i="18"/>
  <c r="H10" i="17" s="1"/>
  <c r="T10" i="17" s="1"/>
  <c r="Q9" i="18"/>
  <c r="T46" i="17" l="1"/>
  <c r="T31" i="17"/>
  <c r="T48" i="17"/>
  <c r="T50" i="17"/>
  <c r="T42" i="17"/>
  <c r="T81" i="17" s="1"/>
  <c r="T44" i="17"/>
  <c r="T14" i="17"/>
  <c r="T55" i="17"/>
  <c r="T16" i="17"/>
  <c r="T22" i="17"/>
  <c r="M64" i="18"/>
  <c r="L63" i="18"/>
  <c r="L65" i="18"/>
  <c r="M65" i="18"/>
  <c r="M66" i="18"/>
  <c r="L66" i="18"/>
  <c r="H29" i="17"/>
  <c r="P29" i="17" s="1"/>
  <c r="L67" i="18"/>
  <c r="L68" i="18"/>
  <c r="L64" i="18"/>
  <c r="M67" i="18"/>
  <c r="H18" i="17"/>
  <c r="T18" i="17" s="1"/>
  <c r="Q60" i="18"/>
  <c r="H12" i="17"/>
  <c r="T12" i="17" s="1"/>
  <c r="H13" i="17"/>
  <c r="R60" i="18"/>
  <c r="M63" i="18" s="1"/>
  <c r="T79" i="17" l="1"/>
  <c r="H69" i="17"/>
  <c r="T13" i="17"/>
  <c r="T83" i="17" s="1"/>
  <c r="H68" i="17"/>
  <c r="T82" i="17"/>
  <c r="H66" i="17"/>
  <c r="T28" i="17"/>
  <c r="T80" i="17" s="1"/>
  <c r="H67" i="17"/>
  <c r="H64" i="17"/>
  <c r="H65" i="17"/>
  <c r="L10" i="16"/>
  <c r="F10" i="17" s="1"/>
  <c r="S10" i="17" s="1"/>
  <c r="L11" i="16"/>
  <c r="F11" i="17" s="1"/>
  <c r="S11" i="17" s="1"/>
  <c r="L12" i="16"/>
  <c r="F12" i="17" s="1"/>
  <c r="S12" i="17" s="1"/>
  <c r="L13" i="16"/>
  <c r="L14" i="16"/>
  <c r="F14" i="17" s="1"/>
  <c r="L15" i="16"/>
  <c r="F15" i="17" s="1"/>
  <c r="P15" i="17" s="1"/>
  <c r="L16" i="16"/>
  <c r="F16" i="17" s="1"/>
  <c r="L17" i="16"/>
  <c r="F17" i="17" s="1"/>
  <c r="P17" i="17" s="1"/>
  <c r="L18" i="16"/>
  <c r="L19" i="16"/>
  <c r="F19" i="17" s="1"/>
  <c r="P19" i="17" s="1"/>
  <c r="L20" i="16"/>
  <c r="F20" i="17" s="1"/>
  <c r="S20" i="17" s="1"/>
  <c r="L21" i="16"/>
  <c r="F21" i="17" s="1"/>
  <c r="S21" i="17" s="1"/>
  <c r="L22" i="16"/>
  <c r="F22" i="17" s="1"/>
  <c r="L23" i="16"/>
  <c r="F23" i="17" s="1"/>
  <c r="P23" i="17" s="1"/>
  <c r="L24" i="16"/>
  <c r="F24" i="17" s="1"/>
  <c r="P24" i="17" s="1"/>
  <c r="L25" i="16"/>
  <c r="F25" i="17" s="1"/>
  <c r="P25" i="17" s="1"/>
  <c r="L26" i="16"/>
  <c r="L28" i="16"/>
  <c r="L29" i="16"/>
  <c r="F29" i="17" s="1"/>
  <c r="L30" i="16"/>
  <c r="F30" i="17" s="1"/>
  <c r="P30" i="17" s="1"/>
  <c r="L31" i="16"/>
  <c r="F31" i="17" s="1"/>
  <c r="L32" i="16"/>
  <c r="F32" i="17" s="1"/>
  <c r="P32" i="17" s="1"/>
  <c r="L33" i="16"/>
  <c r="F33" i="17" s="1"/>
  <c r="L35" i="16"/>
  <c r="F35" i="17" s="1"/>
  <c r="L36" i="16"/>
  <c r="F36" i="17" s="1"/>
  <c r="L37" i="16"/>
  <c r="F37" i="17" s="1"/>
  <c r="L38" i="16"/>
  <c r="F38" i="17" s="1"/>
  <c r="L39" i="16"/>
  <c r="F39" i="17" s="1"/>
  <c r="L40" i="16"/>
  <c r="F40" i="17" s="1"/>
  <c r="L41" i="16"/>
  <c r="F41" i="17" s="1"/>
  <c r="L42" i="16"/>
  <c r="F42" i="17" s="1"/>
  <c r="L43" i="16"/>
  <c r="F43" i="17" s="1"/>
  <c r="P43" i="17" s="1"/>
  <c r="L44" i="16"/>
  <c r="F44" i="17" s="1"/>
  <c r="L45" i="16"/>
  <c r="F45" i="17" s="1"/>
  <c r="P45" i="17" s="1"/>
  <c r="L46" i="16"/>
  <c r="F46" i="17" s="1"/>
  <c r="L47" i="16"/>
  <c r="F47" i="17" s="1"/>
  <c r="P47" i="17" s="1"/>
  <c r="L48" i="16"/>
  <c r="F48" i="17" s="1"/>
  <c r="L49" i="16"/>
  <c r="F49" i="17" s="1"/>
  <c r="P49" i="17" s="1"/>
  <c r="L50" i="16"/>
  <c r="F50" i="17" s="1"/>
  <c r="L51" i="16"/>
  <c r="F51" i="17" s="1"/>
  <c r="L52" i="16"/>
  <c r="F52" i="17" s="1"/>
  <c r="L53" i="16"/>
  <c r="F53" i="17" s="1"/>
  <c r="L54" i="16"/>
  <c r="F54" i="17" s="1"/>
  <c r="L55" i="16"/>
  <c r="F55" i="17" s="1"/>
  <c r="L56" i="16"/>
  <c r="F56" i="17" s="1"/>
  <c r="L57" i="16"/>
  <c r="F57" i="17" s="1"/>
  <c r="L58" i="16"/>
  <c r="F58" i="17" s="1"/>
  <c r="S58" i="17" s="1"/>
  <c r="L59" i="16"/>
  <c r="F59" i="17" s="1"/>
  <c r="S59" i="17" s="1"/>
  <c r="P58" i="17"/>
  <c r="R58" i="17" s="1"/>
  <c r="P57" i="17"/>
  <c r="P56" i="17"/>
  <c r="P54" i="17"/>
  <c r="P53" i="17"/>
  <c r="P52" i="17"/>
  <c r="P51" i="17"/>
  <c r="P50" i="17"/>
  <c r="P42" i="17"/>
  <c r="P33" i="17"/>
  <c r="O10" i="17"/>
  <c r="M10" i="17"/>
  <c r="K10" i="17"/>
  <c r="I10" i="17"/>
  <c r="G10" i="17"/>
  <c r="S14" i="17" l="1"/>
  <c r="R42" i="17"/>
  <c r="T78" i="17"/>
  <c r="S42" i="17"/>
  <c r="S46" i="17"/>
  <c r="S16" i="17"/>
  <c r="S44" i="17"/>
  <c r="S22" i="17"/>
  <c r="P14" i="17"/>
  <c r="R14" i="17" s="1"/>
  <c r="P55" i="17"/>
  <c r="R55" i="17" s="1"/>
  <c r="S55" i="17"/>
  <c r="S50" i="17"/>
  <c r="P48" i="17"/>
  <c r="R48" i="17" s="1"/>
  <c r="S48" i="17"/>
  <c r="S31" i="17"/>
  <c r="P59" i="17"/>
  <c r="R59" i="17" s="1"/>
  <c r="P46" i="17"/>
  <c r="R46" i="17" s="1"/>
  <c r="P31" i="17"/>
  <c r="R31" i="17" s="1"/>
  <c r="P44" i="17"/>
  <c r="R44" i="17" s="1"/>
  <c r="P22" i="17"/>
  <c r="R22" i="17" s="1"/>
  <c r="P10" i="17"/>
  <c r="P21" i="17"/>
  <c r="R21" i="17" s="1"/>
  <c r="P20" i="17"/>
  <c r="R20" i="17" s="1"/>
  <c r="P16" i="17"/>
  <c r="R16" i="17" s="1"/>
  <c r="P12" i="17"/>
  <c r="R12" i="17" s="1"/>
  <c r="P11" i="17"/>
  <c r="R50" i="17"/>
  <c r="L66" i="16"/>
  <c r="L65" i="16"/>
  <c r="F13" i="17"/>
  <c r="S13" i="17" s="1"/>
  <c r="L68" i="16"/>
  <c r="F18" i="17"/>
  <c r="L67" i="16"/>
  <c r="F26" i="17"/>
  <c r="S26" i="17" s="1"/>
  <c r="F28" i="17"/>
  <c r="S28" i="17" s="1"/>
  <c r="R81" i="17" l="1"/>
  <c r="S18" i="17"/>
  <c r="R82" i="17" s="1"/>
  <c r="R80" i="17"/>
  <c r="F66" i="17"/>
  <c r="F67" i="17"/>
  <c r="P26" i="17"/>
  <c r="R26" i="17" s="1"/>
  <c r="P13" i="17"/>
  <c r="R13" i="17" s="1"/>
  <c r="P69" i="17" s="1"/>
  <c r="F69" i="17"/>
  <c r="P28" i="17"/>
  <c r="R28" i="17" s="1"/>
  <c r="P66" i="17" s="1"/>
  <c r="P18" i="17"/>
  <c r="F68" i="17"/>
  <c r="N33" i="13"/>
  <c r="J10" i="3" s="1"/>
  <c r="P33" i="13"/>
  <c r="L10" i="3" s="1"/>
  <c r="R33" i="13"/>
  <c r="N10" i="3" s="1"/>
  <c r="N28" i="13"/>
  <c r="J9" i="3" s="1"/>
  <c r="P28" i="13"/>
  <c r="L9" i="3" s="1"/>
  <c r="R28" i="13"/>
  <c r="N9" i="3" s="1"/>
  <c r="N25" i="13"/>
  <c r="J8" i="3" s="1"/>
  <c r="P25" i="13"/>
  <c r="L8" i="3" s="1"/>
  <c r="R25" i="13"/>
  <c r="N8" i="3" s="1"/>
  <c r="P17" i="13"/>
  <c r="R17" i="13"/>
  <c r="N6" i="3" s="1"/>
  <c r="N22" i="13"/>
  <c r="J7" i="3" s="1"/>
  <c r="P22" i="13"/>
  <c r="L7" i="3" s="1"/>
  <c r="R22" i="13"/>
  <c r="N7" i="3" s="1"/>
  <c r="N17" i="13"/>
  <c r="L33" i="13"/>
  <c r="H10" i="3" s="1"/>
  <c r="L28" i="13"/>
  <c r="H9" i="3" s="1"/>
  <c r="L25" i="13"/>
  <c r="H8" i="3" s="1"/>
  <c r="L22" i="13"/>
  <c r="H7" i="3" s="1"/>
  <c r="L17" i="13"/>
  <c r="H33" i="13"/>
  <c r="H28" i="13"/>
  <c r="D9" i="3" s="1"/>
  <c r="H25" i="13"/>
  <c r="D8" i="3" s="1"/>
  <c r="H22" i="13"/>
  <c r="D7" i="3" s="1"/>
  <c r="H17" i="13"/>
  <c r="D6" i="3" s="1"/>
  <c r="G12" i="13"/>
  <c r="G16" i="13"/>
  <c r="G26" i="13"/>
  <c r="R83" i="17" l="1"/>
  <c r="R18" i="17"/>
  <c r="P68" i="17" s="1"/>
  <c r="P67" i="17"/>
  <c r="N34" i="13"/>
  <c r="P34" i="13"/>
  <c r="J6" i="3"/>
  <c r="J11" i="3" s="1"/>
  <c r="N11" i="3"/>
  <c r="L34" i="13"/>
  <c r="L6" i="3"/>
  <c r="L11" i="3" s="1"/>
  <c r="H6" i="3"/>
  <c r="H11" i="3" s="1"/>
  <c r="R34" i="13"/>
  <c r="H34" i="13"/>
  <c r="R59" i="16" l="1"/>
  <c r="R55" i="16"/>
  <c r="R48" i="16"/>
  <c r="M68" i="16" s="1"/>
  <c r="R46" i="16"/>
  <c r="R44" i="16"/>
  <c r="R42" i="16"/>
  <c r="M66" i="16" s="1"/>
  <c r="R31" i="16"/>
  <c r="R22" i="16"/>
  <c r="R21" i="16"/>
  <c r="R20" i="16"/>
  <c r="R18" i="16"/>
  <c r="R16" i="16"/>
  <c r="R14" i="16"/>
  <c r="R12" i="16"/>
  <c r="R11" i="16"/>
  <c r="R10" i="16"/>
  <c r="R9" i="16"/>
  <c r="J32" i="13"/>
  <c r="F32" i="13" s="1"/>
  <c r="J31" i="13"/>
  <c r="F31" i="13" s="1"/>
  <c r="J30" i="13"/>
  <c r="F30" i="13" s="1"/>
  <c r="J29" i="13"/>
  <c r="F29" i="13" s="1"/>
  <c r="J27" i="13"/>
  <c r="F27" i="13" s="1"/>
  <c r="J26" i="13"/>
  <c r="F26" i="13" s="1"/>
  <c r="J24" i="13"/>
  <c r="F24" i="13" s="1"/>
  <c r="F23" i="13"/>
  <c r="J21" i="13"/>
  <c r="F21" i="13" s="1"/>
  <c r="J20" i="13"/>
  <c r="F20" i="13" s="1"/>
  <c r="J19" i="13"/>
  <c r="F19" i="13" s="1"/>
  <c r="J18" i="13"/>
  <c r="F18" i="13" s="1"/>
  <c r="J16" i="13"/>
  <c r="F16" i="13" s="1"/>
  <c r="J15" i="13"/>
  <c r="F15" i="13" s="1"/>
  <c r="J14" i="13"/>
  <c r="F14" i="13" s="1"/>
  <c r="J13" i="13"/>
  <c r="F13" i="13" s="1"/>
  <c r="J12" i="13"/>
  <c r="F12" i="13" s="1"/>
  <c r="J10" i="13"/>
  <c r="F10" i="13" s="1"/>
  <c r="J9" i="13"/>
  <c r="F9" i="13" s="1"/>
  <c r="J8" i="13"/>
  <c r="F8" i="13" s="1"/>
  <c r="J7" i="13"/>
  <c r="F7" i="13" s="1"/>
  <c r="J11" i="13"/>
  <c r="F11" i="13" s="1"/>
  <c r="N60" i="16"/>
  <c r="P60" i="16"/>
  <c r="M65" i="16" l="1"/>
  <c r="M67" i="16"/>
  <c r="F22" i="13"/>
  <c r="F25" i="13"/>
  <c r="F33" i="13"/>
  <c r="F28" i="13"/>
  <c r="F17" i="13"/>
  <c r="M64" i="16"/>
  <c r="R60" i="16"/>
  <c r="M63" i="16" s="1"/>
  <c r="J25" i="13"/>
  <c r="F8" i="3" s="1"/>
  <c r="P8" i="3" s="1"/>
  <c r="J22" i="13"/>
  <c r="F7" i="3" s="1"/>
  <c r="P7" i="3" s="1"/>
  <c r="J28" i="13"/>
  <c r="F9" i="3" s="1"/>
  <c r="P9" i="3" s="1"/>
  <c r="J33" i="13"/>
  <c r="F10" i="3" s="1"/>
  <c r="P10" i="3" s="1"/>
  <c r="J17" i="13"/>
  <c r="F34" i="13" l="1"/>
  <c r="F6" i="3"/>
  <c r="J34" i="13"/>
  <c r="F11" i="3" l="1"/>
  <c r="P6" i="3"/>
  <c r="P11" i="3" s="1"/>
  <c r="V90" i="15" l="1"/>
  <c r="W90" i="15" s="1"/>
  <c r="X90" i="15" s="1"/>
  <c r="V89" i="15"/>
  <c r="W89" i="15" s="1"/>
  <c r="X89" i="15" s="1"/>
  <c r="I19" i="13" l="1"/>
  <c r="K19" i="13"/>
  <c r="M19" i="13"/>
  <c r="O19" i="13"/>
  <c r="Q19" i="13"/>
  <c r="G19" i="13"/>
  <c r="N29" i="4"/>
  <c r="I18" i="13"/>
  <c r="K18" i="13"/>
  <c r="M18" i="13"/>
  <c r="O18" i="13"/>
  <c r="Q18" i="13"/>
  <c r="G18" i="13"/>
  <c r="N26" i="4"/>
  <c r="E18" i="13" l="1"/>
  <c r="E19" i="13"/>
  <c r="V127" i="15"/>
  <c r="K98" i="15"/>
  <c r="P98" i="15" s="1"/>
  <c r="M33" i="17" s="1"/>
  <c r="K106" i="15"/>
  <c r="K105" i="15"/>
  <c r="K104" i="15"/>
  <c r="K103" i="15"/>
  <c r="K102" i="15"/>
  <c r="K101" i="15"/>
  <c r="K100" i="15"/>
  <c r="W127" i="15" l="1"/>
  <c r="X127" i="15" s="1"/>
  <c r="O98" i="15"/>
  <c r="K33" i="17" s="1"/>
  <c r="M98" i="15"/>
  <c r="G33" i="17" s="1"/>
  <c r="N98" i="15"/>
  <c r="I33" i="17" s="1"/>
  <c r="Q98" i="15"/>
  <c r="O33" i="17" s="1"/>
  <c r="N57" i="4"/>
  <c r="N56" i="4"/>
  <c r="N53" i="4"/>
  <c r="N48" i="4"/>
  <c r="N42" i="4"/>
  <c r="N44" i="4" l="1"/>
  <c r="R98" i="15"/>
  <c r="Q33" i="17" s="1"/>
  <c r="N40" i="4"/>
  <c r="N24" i="4"/>
  <c r="N20" i="4"/>
  <c r="N19" i="4"/>
  <c r="N18" i="4"/>
  <c r="N14" i="4"/>
  <c r="N12" i="4"/>
  <c r="N11" i="4"/>
  <c r="N10" i="4"/>
  <c r="N9" i="4"/>
  <c r="I9" i="13"/>
  <c r="K9" i="13"/>
  <c r="M9" i="13"/>
  <c r="O9" i="13"/>
  <c r="Q9" i="13"/>
  <c r="G9" i="13"/>
  <c r="N8" i="4"/>
  <c r="N7" i="4"/>
  <c r="E9" i="13" l="1"/>
  <c r="I32" i="13"/>
  <c r="K32" i="13"/>
  <c r="M32" i="13"/>
  <c r="O32" i="13"/>
  <c r="Q32" i="13"/>
  <c r="G32" i="13"/>
  <c r="I31" i="13"/>
  <c r="K31" i="13"/>
  <c r="M31" i="13"/>
  <c r="O31" i="13"/>
  <c r="Q31" i="13"/>
  <c r="G31" i="13"/>
  <c r="I30" i="13"/>
  <c r="G30" i="13"/>
  <c r="I29" i="13"/>
  <c r="K29" i="13"/>
  <c r="M29" i="13"/>
  <c r="O29" i="13"/>
  <c r="Q29" i="13"/>
  <c r="G29" i="13"/>
  <c r="I27" i="13"/>
  <c r="K27" i="13"/>
  <c r="M27" i="13"/>
  <c r="O27" i="13"/>
  <c r="Q27" i="13"/>
  <c r="G27" i="13"/>
  <c r="I26" i="13"/>
  <c r="K26" i="13"/>
  <c r="I24" i="13"/>
  <c r="K24" i="13"/>
  <c r="M24" i="13"/>
  <c r="O24" i="13"/>
  <c r="Q24" i="13"/>
  <c r="G24" i="13"/>
  <c r="I21" i="13"/>
  <c r="K21" i="13"/>
  <c r="M21" i="13"/>
  <c r="O21" i="13"/>
  <c r="Q21" i="13"/>
  <c r="G21" i="13"/>
  <c r="O25" i="13" l="1"/>
  <c r="K8" i="3" s="1"/>
  <c r="Q25" i="13"/>
  <c r="M8" i="3" s="1"/>
  <c r="E21" i="13"/>
  <c r="E24" i="13"/>
  <c r="E27" i="13"/>
  <c r="E32" i="13"/>
  <c r="E23" i="13"/>
  <c r="E29" i="13"/>
  <c r="E31" i="13"/>
  <c r="G25" i="13"/>
  <c r="C8" i="3" s="1"/>
  <c r="K25" i="13"/>
  <c r="G8" i="3" s="1"/>
  <c r="M25" i="13"/>
  <c r="I8" i="3" s="1"/>
  <c r="K28" i="13"/>
  <c r="G9" i="3" s="1"/>
  <c r="G28" i="13"/>
  <c r="C9" i="3" s="1"/>
  <c r="I25" i="13"/>
  <c r="E8" i="3" s="1"/>
  <c r="I28" i="13"/>
  <c r="E9" i="3" s="1"/>
  <c r="I20" i="13"/>
  <c r="K20" i="13"/>
  <c r="M20" i="13"/>
  <c r="O20" i="13"/>
  <c r="O22" i="13" s="1"/>
  <c r="K7" i="3" s="1"/>
  <c r="Q20" i="13"/>
  <c r="Q22" i="13" s="1"/>
  <c r="M7" i="3" s="1"/>
  <c r="G20" i="13"/>
  <c r="I16" i="13"/>
  <c r="K16" i="13"/>
  <c r="M16" i="13"/>
  <c r="O16" i="13"/>
  <c r="Q16" i="13"/>
  <c r="I14" i="13"/>
  <c r="K14" i="13"/>
  <c r="M14" i="13"/>
  <c r="O14" i="13"/>
  <c r="Q14" i="13"/>
  <c r="G14" i="13"/>
  <c r="I13" i="13"/>
  <c r="K13" i="13"/>
  <c r="M13" i="13"/>
  <c r="O13" i="13"/>
  <c r="Q13" i="13"/>
  <c r="G13" i="13"/>
  <c r="I15" i="13"/>
  <c r="K15" i="13"/>
  <c r="M15" i="13"/>
  <c r="O15" i="13"/>
  <c r="Q15" i="13"/>
  <c r="G15" i="13"/>
  <c r="I12" i="13"/>
  <c r="K12" i="13"/>
  <c r="M12" i="13"/>
  <c r="O12" i="13"/>
  <c r="Q12" i="13"/>
  <c r="I8" i="13"/>
  <c r="K8" i="13"/>
  <c r="M8" i="13"/>
  <c r="O8" i="13"/>
  <c r="Q8" i="13"/>
  <c r="G8" i="13"/>
  <c r="I10" i="13"/>
  <c r="K10" i="13"/>
  <c r="M10" i="13"/>
  <c r="O10" i="13"/>
  <c r="Q10" i="13"/>
  <c r="G10" i="13"/>
  <c r="I11" i="13"/>
  <c r="K11" i="13"/>
  <c r="M11" i="13"/>
  <c r="O11" i="13"/>
  <c r="Q11" i="13"/>
  <c r="G11" i="13"/>
  <c r="O8" i="3" l="1"/>
  <c r="E13" i="13"/>
  <c r="E12" i="13"/>
  <c r="E15" i="13"/>
  <c r="E14" i="13"/>
  <c r="E16" i="13"/>
  <c r="E10" i="13"/>
  <c r="E20" i="13"/>
  <c r="E11" i="13"/>
  <c r="E8" i="13"/>
  <c r="I33" i="13"/>
  <c r="E10" i="3" s="1"/>
  <c r="G33" i="13"/>
  <c r="I22" i="13"/>
  <c r="E7" i="3" s="1"/>
  <c r="M22" i="13"/>
  <c r="I7" i="3" s="1"/>
  <c r="E25" i="13"/>
  <c r="G22" i="13"/>
  <c r="C7" i="3" s="1"/>
  <c r="K22" i="13"/>
  <c r="G7" i="3" s="1"/>
  <c r="I7" i="13"/>
  <c r="I17" i="13" s="1"/>
  <c r="E6" i="3" s="1"/>
  <c r="K7" i="13"/>
  <c r="K17" i="13" s="1"/>
  <c r="G6" i="3" s="1"/>
  <c r="M7" i="13"/>
  <c r="M17" i="13" s="1"/>
  <c r="I6" i="3" s="1"/>
  <c r="O7" i="13"/>
  <c r="O17" i="13" s="1"/>
  <c r="Q7" i="13"/>
  <c r="Q17" i="13" s="1"/>
  <c r="G7" i="13"/>
  <c r="M6" i="3" l="1"/>
  <c r="O7" i="3"/>
  <c r="E11" i="3"/>
  <c r="K6" i="3"/>
  <c r="G17" i="13"/>
  <c r="G34" i="13" s="1"/>
  <c r="E7" i="13"/>
  <c r="E17" i="13" s="1"/>
  <c r="E22" i="13"/>
  <c r="Q59" i="16"/>
  <c r="Q58" i="16"/>
  <c r="Q55" i="16"/>
  <c r="Q50" i="16"/>
  <c r="Q48" i="16"/>
  <c r="Q46" i="16"/>
  <c r="Q44" i="16"/>
  <c r="Q42" i="16"/>
  <c r="Q31" i="16"/>
  <c r="Q28" i="16"/>
  <c r="Q26" i="16"/>
  <c r="Q22" i="16"/>
  <c r="Q21" i="16"/>
  <c r="Q20" i="16"/>
  <c r="Q18" i="16"/>
  <c r="Q16" i="16"/>
  <c r="Q14" i="16"/>
  <c r="Q13" i="16"/>
  <c r="Q12" i="16"/>
  <c r="Q11" i="16"/>
  <c r="Q10" i="16"/>
  <c r="Q9" i="16"/>
  <c r="L9" i="16"/>
  <c r="L64" i="16" s="1"/>
  <c r="L63" i="16" l="1"/>
  <c r="F9" i="17"/>
  <c r="S9" i="17" s="1"/>
  <c r="R79" i="17" s="1"/>
  <c r="Q60" i="16"/>
  <c r="C6" i="3"/>
  <c r="O6" i="3" s="1"/>
  <c r="I34" i="13"/>
  <c r="U134" i="15"/>
  <c r="U167" i="15" s="1"/>
  <c r="R78" i="17" l="1"/>
  <c r="F64" i="17"/>
  <c r="F65" i="17"/>
  <c r="P9" i="17"/>
  <c r="V134" i="15"/>
  <c r="K30" i="13"/>
  <c r="P64" i="17" l="1"/>
  <c r="K33" i="13"/>
  <c r="G10" i="3" s="1"/>
  <c r="W134" i="15"/>
  <c r="M30" i="13"/>
  <c r="K81" i="15"/>
  <c r="G11" i="3" l="1"/>
  <c r="M33" i="13"/>
  <c r="I10" i="3" s="1"/>
  <c r="K34" i="13"/>
  <c r="X134" i="15"/>
  <c r="O30" i="13"/>
  <c r="O33" i="13" s="1"/>
  <c r="K10" i="3" s="1"/>
  <c r="K120" i="15"/>
  <c r="Q30" i="13" l="1"/>
  <c r="N46" i="4"/>
  <c r="E30" i="13" l="1"/>
  <c r="Q33" i="13"/>
  <c r="M10" i="3" s="1"/>
  <c r="O10" i="3" s="1"/>
  <c r="N120" i="15"/>
  <c r="I45" i="17" s="1"/>
  <c r="O120" i="15"/>
  <c r="K45" i="17" s="1"/>
  <c r="P120" i="15"/>
  <c r="M45" i="17" s="1"/>
  <c r="Q120" i="15"/>
  <c r="O45" i="17" s="1"/>
  <c r="M120" i="15"/>
  <c r="G45" i="17" s="1"/>
  <c r="K96" i="15"/>
  <c r="O96" i="15" s="1"/>
  <c r="K31" i="17" s="1"/>
  <c r="K90" i="15"/>
  <c r="P90" i="15" s="1"/>
  <c r="M30" i="17" s="1"/>
  <c r="E33" i="13" l="1"/>
  <c r="P96" i="15"/>
  <c r="M31" i="17" s="1"/>
  <c r="O90" i="15"/>
  <c r="K30" i="17" s="1"/>
  <c r="M96" i="15"/>
  <c r="G31" i="17" s="1"/>
  <c r="N96" i="15"/>
  <c r="I31" i="17" s="1"/>
  <c r="M90" i="15"/>
  <c r="G30" i="17" s="1"/>
  <c r="N90" i="15"/>
  <c r="I30" i="17" s="1"/>
  <c r="Q96" i="15"/>
  <c r="O31" i="17" s="1"/>
  <c r="Q90" i="15"/>
  <c r="O30" i="17" s="1"/>
  <c r="R96" i="15" l="1"/>
  <c r="Q31" i="17" s="1"/>
  <c r="N152" i="15"/>
  <c r="I57" i="17" s="1"/>
  <c r="O152" i="15"/>
  <c r="K57" i="17" s="1"/>
  <c r="P152" i="15"/>
  <c r="M57" i="17" s="1"/>
  <c r="Q152" i="15"/>
  <c r="O57" i="17" s="1"/>
  <c r="M152" i="15"/>
  <c r="G57" i="17" s="1"/>
  <c r="V54" i="15"/>
  <c r="V53" i="15"/>
  <c r="V167" i="15" l="1"/>
  <c r="W54" i="15"/>
  <c r="M26" i="13"/>
  <c r="W53" i="15"/>
  <c r="R152" i="15"/>
  <c r="Q57" i="17" s="1"/>
  <c r="K141" i="15"/>
  <c r="K142" i="15"/>
  <c r="W167" i="15" l="1"/>
  <c r="X54" i="15"/>
  <c r="O26" i="13"/>
  <c r="O28" i="13" s="1"/>
  <c r="M28" i="13"/>
  <c r="I9" i="3" s="1"/>
  <c r="X53" i="15"/>
  <c r="N141" i="15"/>
  <c r="I51" i="17" s="1"/>
  <c r="O141" i="15"/>
  <c r="K51" i="17" s="1"/>
  <c r="P141" i="15"/>
  <c r="M51" i="17" s="1"/>
  <c r="Q141" i="15"/>
  <c r="O51" i="17" s="1"/>
  <c r="M141" i="15"/>
  <c r="G51" i="17" s="1"/>
  <c r="N142" i="15"/>
  <c r="I52" i="17" s="1"/>
  <c r="O142" i="15"/>
  <c r="K52" i="17" s="1"/>
  <c r="P142" i="15"/>
  <c r="M52" i="17" s="1"/>
  <c r="M142" i="15"/>
  <c r="G52" i="17" s="1"/>
  <c r="Q142" i="15"/>
  <c r="O52" i="17" s="1"/>
  <c r="K74" i="15"/>
  <c r="K75" i="15"/>
  <c r="K73" i="15"/>
  <c r="X167" i="15" l="1"/>
  <c r="I11" i="3"/>
  <c r="K9" i="3"/>
  <c r="K11" i="3" s="1"/>
  <c r="O34" i="13"/>
  <c r="Q26" i="13"/>
  <c r="N16" i="4"/>
  <c r="M34" i="13"/>
  <c r="O73" i="15"/>
  <c r="K23" i="17" s="1"/>
  <c r="P73" i="15"/>
  <c r="M23" i="17" s="1"/>
  <c r="Q73" i="15"/>
  <c r="O23" i="17" s="1"/>
  <c r="M73" i="15"/>
  <c r="G23" i="17" s="1"/>
  <c r="N73" i="15"/>
  <c r="I23" i="17" s="1"/>
  <c r="Q75" i="15"/>
  <c r="O25" i="17" s="1"/>
  <c r="N75" i="15"/>
  <c r="I25" i="17" s="1"/>
  <c r="M75" i="15"/>
  <c r="G25" i="17" s="1"/>
  <c r="O75" i="15"/>
  <c r="K25" i="17" s="1"/>
  <c r="P75" i="15"/>
  <c r="M25" i="17" s="1"/>
  <c r="R142" i="15"/>
  <c r="Q52" i="17" s="1"/>
  <c r="R141" i="15"/>
  <c r="Q51" i="17" s="1"/>
  <c r="P74" i="15"/>
  <c r="M24" i="17" s="1"/>
  <c r="Q74" i="15"/>
  <c r="O24" i="17" s="1"/>
  <c r="N74" i="15"/>
  <c r="I24" i="17" s="1"/>
  <c r="M74" i="15"/>
  <c r="G24" i="17" s="1"/>
  <c r="O74" i="15"/>
  <c r="K24" i="17" s="1"/>
  <c r="K47" i="15"/>
  <c r="N47" i="15" s="1"/>
  <c r="I17" i="17" s="1"/>
  <c r="K27" i="15"/>
  <c r="K21" i="15"/>
  <c r="E26" i="13" l="1"/>
  <c r="Q28" i="13"/>
  <c r="R74" i="15"/>
  <c r="Q24" i="17" s="1"/>
  <c r="R73" i="15"/>
  <c r="Q23" i="17" s="1"/>
  <c r="N21" i="15"/>
  <c r="I11" i="17" s="1"/>
  <c r="M21" i="15"/>
  <c r="G11" i="17" s="1"/>
  <c r="P21" i="15"/>
  <c r="M11" i="17" s="1"/>
  <c r="Q21" i="15"/>
  <c r="O11" i="17" s="1"/>
  <c r="O21" i="15"/>
  <c r="K11" i="17" s="1"/>
  <c r="O27" i="15"/>
  <c r="K12" i="17" s="1"/>
  <c r="P27" i="15"/>
  <c r="M12" i="17" s="1"/>
  <c r="Q27" i="15"/>
  <c r="O12" i="17" s="1"/>
  <c r="N27" i="15"/>
  <c r="I12" i="17" s="1"/>
  <c r="M27" i="15"/>
  <c r="G12" i="17" s="1"/>
  <c r="O47" i="15"/>
  <c r="K17" i="17" s="1"/>
  <c r="P47" i="15"/>
  <c r="M17" i="17" s="1"/>
  <c r="M47" i="15"/>
  <c r="G17" i="17" s="1"/>
  <c r="Q47" i="15"/>
  <c r="O17" i="17" s="1"/>
  <c r="K150" i="15"/>
  <c r="M9" i="3" l="1"/>
  <c r="Q34" i="13"/>
  <c r="E28" i="13"/>
  <c r="E34" i="13" s="1"/>
  <c r="N150" i="15"/>
  <c r="I55" i="17" s="1"/>
  <c r="M150" i="15"/>
  <c r="G55" i="17" s="1"/>
  <c r="O150" i="15"/>
  <c r="K55" i="17" s="1"/>
  <c r="P150" i="15"/>
  <c r="M55" i="17" s="1"/>
  <c r="Q150" i="15"/>
  <c r="O55" i="17" s="1"/>
  <c r="R47" i="15"/>
  <c r="Q17" i="17" s="1"/>
  <c r="K151" i="15"/>
  <c r="M11" i="3" l="1"/>
  <c r="O9" i="3"/>
  <c r="O11" i="3" s="1"/>
  <c r="R150" i="15"/>
  <c r="Q55" i="17" s="1"/>
  <c r="O151" i="15"/>
  <c r="K56" i="17" s="1"/>
  <c r="P151" i="15"/>
  <c r="M56" i="17" s="1"/>
  <c r="Q151" i="15"/>
  <c r="O56" i="17" s="1"/>
  <c r="N151" i="15"/>
  <c r="I56" i="17" s="1"/>
  <c r="M151" i="15"/>
  <c r="G56" i="17" s="1"/>
  <c r="R120" i="15"/>
  <c r="Q45" i="17" s="1"/>
  <c r="R75" i="15"/>
  <c r="Q25" i="17" s="1"/>
  <c r="R27" i="15"/>
  <c r="Q12" i="17" s="1"/>
  <c r="R21" i="15"/>
  <c r="Q11" i="17" s="1"/>
  <c r="R15" i="15"/>
  <c r="Q10" i="17" s="1"/>
  <c r="K164" i="15"/>
  <c r="K158" i="15"/>
  <c r="K143" i="15"/>
  <c r="K144" i="15"/>
  <c r="K140" i="15"/>
  <c r="K134" i="15"/>
  <c r="K133" i="15"/>
  <c r="K127" i="15"/>
  <c r="K126" i="15"/>
  <c r="K119" i="15"/>
  <c r="K113" i="15"/>
  <c r="K112" i="15"/>
  <c r="K97" i="15"/>
  <c r="K72" i="15"/>
  <c r="K60" i="15"/>
  <c r="K54" i="15"/>
  <c r="K53" i="15"/>
  <c r="K88" i="15"/>
  <c r="K66" i="15"/>
  <c r="K46" i="15"/>
  <c r="K39" i="15"/>
  <c r="K33" i="15"/>
  <c r="K15" i="15"/>
  <c r="K9" i="15"/>
  <c r="N158" i="15" l="1"/>
  <c r="I58" i="17" s="1"/>
  <c r="M158" i="15"/>
  <c r="G58" i="17" s="1"/>
  <c r="O158" i="15"/>
  <c r="K58" i="17" s="1"/>
  <c r="P158" i="15"/>
  <c r="M58" i="17" s="1"/>
  <c r="Q158" i="15"/>
  <c r="O58" i="17" s="1"/>
  <c r="N134" i="15"/>
  <c r="I49" i="17" s="1"/>
  <c r="O134" i="15"/>
  <c r="K49" i="17" s="1"/>
  <c r="P134" i="15"/>
  <c r="M49" i="17" s="1"/>
  <c r="Q134" i="15"/>
  <c r="O49" i="17" s="1"/>
  <c r="M134" i="15"/>
  <c r="G49" i="17" s="1"/>
  <c r="N133" i="15"/>
  <c r="I48" i="17" s="1"/>
  <c r="M133" i="15"/>
  <c r="G48" i="17" s="1"/>
  <c r="O133" i="15"/>
  <c r="K48" i="17" s="1"/>
  <c r="P133" i="15"/>
  <c r="M48" i="17" s="1"/>
  <c r="Q133" i="15"/>
  <c r="O48" i="17" s="1"/>
  <c r="P81" i="15"/>
  <c r="M26" i="17" s="1"/>
  <c r="N81" i="15"/>
  <c r="I26" i="17" s="1"/>
  <c r="Q81" i="15"/>
  <c r="M81" i="15"/>
  <c r="G26" i="17" s="1"/>
  <c r="O81" i="15"/>
  <c r="K26" i="17" s="1"/>
  <c r="N97" i="15"/>
  <c r="I32" i="17" s="1"/>
  <c r="P97" i="15"/>
  <c r="M32" i="17" s="1"/>
  <c r="M97" i="15"/>
  <c r="G32" i="17" s="1"/>
  <c r="O97" i="15"/>
  <c r="K32" i="17" s="1"/>
  <c r="Q97" i="15"/>
  <c r="O32" i="17" s="1"/>
  <c r="O119" i="15"/>
  <c r="K44" i="17" s="1"/>
  <c r="Q119" i="15"/>
  <c r="O44" i="17" s="1"/>
  <c r="N119" i="15"/>
  <c r="I44" i="17" s="1"/>
  <c r="P119" i="15"/>
  <c r="M44" i="17" s="1"/>
  <c r="M119" i="15"/>
  <c r="G44" i="17" s="1"/>
  <c r="O127" i="15"/>
  <c r="K47" i="17" s="1"/>
  <c r="P127" i="15"/>
  <c r="M47" i="17" s="1"/>
  <c r="Q127" i="15"/>
  <c r="O47" i="17" s="1"/>
  <c r="N127" i="15"/>
  <c r="I47" i="17" s="1"/>
  <c r="M127" i="15"/>
  <c r="G47" i="17" s="1"/>
  <c r="N126" i="15"/>
  <c r="I46" i="17" s="1"/>
  <c r="M126" i="15"/>
  <c r="G46" i="17" s="1"/>
  <c r="O126" i="15"/>
  <c r="K46" i="17" s="1"/>
  <c r="P126" i="15"/>
  <c r="M46" i="17" s="1"/>
  <c r="Q126" i="15"/>
  <c r="O46" i="17" s="1"/>
  <c r="Q100" i="15"/>
  <c r="N100" i="15"/>
  <c r="M100" i="15"/>
  <c r="O100" i="15"/>
  <c r="P100" i="15"/>
  <c r="O106" i="15"/>
  <c r="K41" i="17" s="1"/>
  <c r="P106" i="15"/>
  <c r="M41" i="17" s="1"/>
  <c r="Q106" i="15"/>
  <c r="N106" i="15"/>
  <c r="I41" i="17" s="1"/>
  <c r="M106" i="15"/>
  <c r="G41" i="17" s="1"/>
  <c r="O105" i="15"/>
  <c r="K40" i="17" s="1"/>
  <c r="P105" i="15"/>
  <c r="M40" i="17" s="1"/>
  <c r="Q105" i="15"/>
  <c r="N105" i="15"/>
  <c r="I40" i="17" s="1"/>
  <c r="M105" i="15"/>
  <c r="G40" i="17" s="1"/>
  <c r="P104" i="15"/>
  <c r="M39" i="17" s="1"/>
  <c r="Q104" i="15"/>
  <c r="M104" i="15"/>
  <c r="G39" i="17" s="1"/>
  <c r="N104" i="15"/>
  <c r="I39" i="17" s="1"/>
  <c r="O104" i="15"/>
  <c r="K39" i="17" s="1"/>
  <c r="Q103" i="15"/>
  <c r="P103" i="15"/>
  <c r="M38" i="17" s="1"/>
  <c r="N103" i="15"/>
  <c r="I38" i="17" s="1"/>
  <c r="M103" i="15"/>
  <c r="G38" i="17" s="1"/>
  <c r="O103" i="15"/>
  <c r="K38" i="17" s="1"/>
  <c r="N101" i="15"/>
  <c r="I36" i="17" s="1"/>
  <c r="M101" i="15"/>
  <c r="G36" i="17" s="1"/>
  <c r="O101" i="15"/>
  <c r="K36" i="17" s="1"/>
  <c r="P101" i="15"/>
  <c r="M36" i="17" s="1"/>
  <c r="Q101" i="15"/>
  <c r="N102" i="15"/>
  <c r="I37" i="17" s="1"/>
  <c r="O102" i="15"/>
  <c r="K37" i="17" s="1"/>
  <c r="P102" i="15"/>
  <c r="M37" i="17" s="1"/>
  <c r="Q102" i="15"/>
  <c r="M102" i="15"/>
  <c r="G37" i="17" s="1"/>
  <c r="Q112" i="15"/>
  <c r="O42" i="17" s="1"/>
  <c r="P112" i="15"/>
  <c r="M42" i="17" s="1"/>
  <c r="N112" i="15"/>
  <c r="I42" i="17" s="1"/>
  <c r="M112" i="15"/>
  <c r="G42" i="17" s="1"/>
  <c r="O112" i="15"/>
  <c r="K42" i="17" s="1"/>
  <c r="N113" i="15"/>
  <c r="I43" i="17" s="1"/>
  <c r="M113" i="15"/>
  <c r="G43" i="17" s="1"/>
  <c r="Q113" i="15"/>
  <c r="O43" i="17" s="1"/>
  <c r="O113" i="15"/>
  <c r="K43" i="17" s="1"/>
  <c r="P113" i="15"/>
  <c r="M43" i="17" s="1"/>
  <c r="O164" i="15"/>
  <c r="K59" i="17" s="1"/>
  <c r="P164" i="15"/>
  <c r="M59" i="17" s="1"/>
  <c r="N164" i="15"/>
  <c r="I59" i="17" s="1"/>
  <c r="Q164" i="15"/>
  <c r="O59" i="17" s="1"/>
  <c r="M164" i="15"/>
  <c r="G59" i="17" s="1"/>
  <c r="I29" i="17"/>
  <c r="G29" i="17"/>
  <c r="K29" i="17"/>
  <c r="M29" i="17"/>
  <c r="N88" i="15"/>
  <c r="I28" i="17" s="1"/>
  <c r="O88" i="15"/>
  <c r="K28" i="17" s="1"/>
  <c r="P88" i="15"/>
  <c r="M28" i="17" s="1"/>
  <c r="Q88" i="15"/>
  <c r="O28" i="17" s="1"/>
  <c r="M88" i="15"/>
  <c r="G28" i="17" s="1"/>
  <c r="Q9" i="15"/>
  <c r="O9" i="17" s="1"/>
  <c r="N9" i="15"/>
  <c r="I9" i="17" s="1"/>
  <c r="O9" i="15"/>
  <c r="K9" i="17" s="1"/>
  <c r="P9" i="15"/>
  <c r="M9" i="17" s="1"/>
  <c r="M9" i="15"/>
  <c r="G9" i="17" s="1"/>
  <c r="N144" i="15"/>
  <c r="I54" i="17" s="1"/>
  <c r="M144" i="15"/>
  <c r="G54" i="17" s="1"/>
  <c r="O144" i="15"/>
  <c r="K54" i="17" s="1"/>
  <c r="P144" i="15"/>
  <c r="M54" i="17" s="1"/>
  <c r="Q144" i="15"/>
  <c r="O54" i="17" s="1"/>
  <c r="Q66" i="15"/>
  <c r="O21" i="17" s="1"/>
  <c r="N66" i="15"/>
  <c r="I21" i="17" s="1"/>
  <c r="M66" i="15"/>
  <c r="G21" i="17" s="1"/>
  <c r="O66" i="15"/>
  <c r="K21" i="17" s="1"/>
  <c r="P66" i="15"/>
  <c r="M21" i="17" s="1"/>
  <c r="P33" i="15"/>
  <c r="M13" i="17" s="1"/>
  <c r="Q33" i="15"/>
  <c r="O13" i="17" s="1"/>
  <c r="N33" i="15"/>
  <c r="I13" i="17" s="1"/>
  <c r="M33" i="15"/>
  <c r="G13" i="17" s="1"/>
  <c r="O33" i="15"/>
  <c r="K13" i="17" s="1"/>
  <c r="N46" i="15"/>
  <c r="I16" i="17" s="1"/>
  <c r="M46" i="15"/>
  <c r="G16" i="17" s="1"/>
  <c r="O46" i="15"/>
  <c r="K16" i="17" s="1"/>
  <c r="P46" i="15"/>
  <c r="M16" i="17" s="1"/>
  <c r="Q46" i="15"/>
  <c r="O16" i="17" s="1"/>
  <c r="O53" i="15"/>
  <c r="K18" i="17" s="1"/>
  <c r="P53" i="15"/>
  <c r="M18" i="17" s="1"/>
  <c r="Q53" i="15"/>
  <c r="O18" i="17" s="1"/>
  <c r="N53" i="15"/>
  <c r="I18" i="17" s="1"/>
  <c r="M53" i="15"/>
  <c r="G18" i="17" s="1"/>
  <c r="N72" i="15"/>
  <c r="I22" i="17" s="1"/>
  <c r="M72" i="15"/>
  <c r="G22" i="17" s="1"/>
  <c r="O72" i="15"/>
  <c r="K22" i="17" s="1"/>
  <c r="P72" i="15"/>
  <c r="M22" i="17" s="1"/>
  <c r="Q72" i="15"/>
  <c r="O22" i="17" s="1"/>
  <c r="N143" i="15"/>
  <c r="I53" i="17" s="1"/>
  <c r="O143" i="15"/>
  <c r="K53" i="17" s="1"/>
  <c r="M143" i="15"/>
  <c r="G53" i="17" s="1"/>
  <c r="P143" i="15"/>
  <c r="M53" i="17" s="1"/>
  <c r="Q143" i="15"/>
  <c r="O53" i="17" s="1"/>
  <c r="N140" i="15"/>
  <c r="I50" i="17" s="1"/>
  <c r="M140" i="15"/>
  <c r="G50" i="17" s="1"/>
  <c r="O140" i="15"/>
  <c r="K50" i="17" s="1"/>
  <c r="P140" i="15"/>
  <c r="M50" i="17" s="1"/>
  <c r="Q140" i="15"/>
  <c r="O50" i="17" s="1"/>
  <c r="P54" i="15"/>
  <c r="M19" i="17" s="1"/>
  <c r="Q54" i="15"/>
  <c r="O19" i="17" s="1"/>
  <c r="N54" i="15"/>
  <c r="I19" i="17" s="1"/>
  <c r="M54" i="15"/>
  <c r="G19" i="17" s="1"/>
  <c r="O54" i="15"/>
  <c r="K19" i="17" s="1"/>
  <c r="Q60" i="15"/>
  <c r="O20" i="17" s="1"/>
  <c r="P60" i="15"/>
  <c r="M20" i="17" s="1"/>
  <c r="N60" i="15"/>
  <c r="I20" i="17" s="1"/>
  <c r="M60" i="15"/>
  <c r="G20" i="17" s="1"/>
  <c r="O60" i="15"/>
  <c r="K20" i="17" s="1"/>
  <c r="I15" i="17"/>
  <c r="M40" i="15"/>
  <c r="G15" i="17" s="1"/>
  <c r="P40" i="15"/>
  <c r="M15" i="17" s="1"/>
  <c r="O40" i="15"/>
  <c r="K15" i="17" s="1"/>
  <c r="Q40" i="15"/>
  <c r="O15" i="17" s="1"/>
  <c r="N39" i="15"/>
  <c r="I14" i="17" s="1"/>
  <c r="P39" i="15"/>
  <c r="M14" i="17" s="1"/>
  <c r="Q39" i="15"/>
  <c r="O14" i="17" s="1"/>
  <c r="M39" i="15"/>
  <c r="G14" i="17" s="1"/>
  <c r="O39" i="15"/>
  <c r="K14" i="17" s="1"/>
  <c r="R151" i="15"/>
  <c r="Q56" i="17" s="1"/>
  <c r="V79" i="17" l="1"/>
  <c r="V83" i="17"/>
  <c r="V82" i="17"/>
  <c r="V81" i="17"/>
  <c r="Q165" i="15"/>
  <c r="I67" i="17"/>
  <c r="K35" i="17"/>
  <c r="K66" i="17" s="1"/>
  <c r="O165" i="15"/>
  <c r="G35" i="17"/>
  <c r="G66" i="17" s="1"/>
  <c r="M165" i="15"/>
  <c r="I35" i="17"/>
  <c r="I66" i="17" s="1"/>
  <c r="N165" i="15"/>
  <c r="M35" i="17"/>
  <c r="M66" i="17" s="1"/>
  <c r="P165" i="15"/>
  <c r="G67" i="17"/>
  <c r="K67" i="17"/>
  <c r="M67" i="17"/>
  <c r="O29" i="17"/>
  <c r="R89" i="15"/>
  <c r="Q29" i="17" s="1"/>
  <c r="O68" i="17"/>
  <c r="I68" i="17"/>
  <c r="G68" i="17"/>
  <c r="I69" i="17"/>
  <c r="M69" i="17"/>
  <c r="M65" i="17"/>
  <c r="M68" i="17"/>
  <c r="G69" i="17"/>
  <c r="K65" i="17"/>
  <c r="I65" i="17"/>
  <c r="K68" i="17"/>
  <c r="O69" i="17"/>
  <c r="G65" i="17"/>
  <c r="O65" i="17"/>
  <c r="K69" i="17"/>
  <c r="R103" i="15"/>
  <c r="Q38" i="17" s="1"/>
  <c r="O38" i="17"/>
  <c r="R104" i="15"/>
  <c r="Q39" i="17" s="1"/>
  <c r="O39" i="17"/>
  <c r="R105" i="15"/>
  <c r="Q40" i="17" s="1"/>
  <c r="O40" i="17"/>
  <c r="R100" i="15"/>
  <c r="Q35" i="17" s="1"/>
  <c r="O35" i="17"/>
  <c r="R106" i="15"/>
  <c r="Q41" i="17" s="1"/>
  <c r="O41" i="17"/>
  <c r="R81" i="15"/>
  <c r="Q26" i="17" s="1"/>
  <c r="O26" i="17"/>
  <c r="O67" i="17" s="1"/>
  <c r="R102" i="15"/>
  <c r="Q37" i="17" s="1"/>
  <c r="O37" i="17"/>
  <c r="R101" i="15"/>
  <c r="Q36" i="17" s="1"/>
  <c r="O36" i="17"/>
  <c r="R158" i="15"/>
  <c r="Q58" i="17" s="1"/>
  <c r="R119" i="15"/>
  <c r="Q44" i="17" s="1"/>
  <c r="R133" i="15"/>
  <c r="Q48" i="17" s="1"/>
  <c r="R134" i="15"/>
  <c r="Q49" i="17" s="1"/>
  <c r="R33" i="15"/>
  <c r="Q13" i="17" s="1"/>
  <c r="R127" i="15"/>
  <c r="Q47" i="17" s="1"/>
  <c r="R97" i="15"/>
  <c r="Q32" i="17" s="1"/>
  <c r="R126" i="15"/>
  <c r="Q46" i="17" s="1"/>
  <c r="R112" i="15"/>
  <c r="Q42" i="17" s="1"/>
  <c r="R90" i="15"/>
  <c r="Q30" i="17" s="1"/>
  <c r="R164" i="15"/>
  <c r="Q59" i="17" s="1"/>
  <c r="R113" i="15"/>
  <c r="Q43" i="17" s="1"/>
  <c r="R88" i="15"/>
  <c r="Q28" i="17" s="1"/>
  <c r="R40" i="15"/>
  <c r="Q15" i="17" s="1"/>
  <c r="R140" i="15"/>
  <c r="Q50" i="17" s="1"/>
  <c r="R143" i="15"/>
  <c r="Q53" i="17" s="1"/>
  <c r="R53" i="15"/>
  <c r="Q18" i="17" s="1"/>
  <c r="R9" i="15"/>
  <c r="Q9" i="17" s="1"/>
  <c r="R60" i="15"/>
  <c r="Q20" i="17" s="1"/>
  <c r="R144" i="15"/>
  <c r="Q54" i="17" s="1"/>
  <c r="R46" i="15"/>
  <c r="Q16" i="17" s="1"/>
  <c r="R66" i="15"/>
  <c r="Q21" i="17" s="1"/>
  <c r="R72" i="15"/>
  <c r="Q22" i="17" s="1"/>
  <c r="R39" i="15"/>
  <c r="Q14" i="17" s="1"/>
  <c r="R54" i="15"/>
  <c r="Q19" i="17" s="1"/>
  <c r="V80" i="17" l="1"/>
  <c r="V78" i="17" s="1"/>
  <c r="G64" i="17"/>
  <c r="I64" i="17"/>
  <c r="K64" i="17"/>
  <c r="M64" i="17"/>
  <c r="O66" i="17"/>
  <c r="Q66" i="17"/>
  <c r="Q67" i="17"/>
  <c r="Q69" i="17"/>
  <c r="Q68" i="17"/>
  <c r="Q64" i="17"/>
  <c r="Q65" i="17"/>
  <c r="O64" i="17"/>
  <c r="C11" i="3"/>
  <c r="N58" i="4"/>
</calcChain>
</file>

<file path=xl/comments1.xml><?xml version="1.0" encoding="utf-8"?>
<comments xmlns="http://schemas.openxmlformats.org/spreadsheetml/2006/main">
  <authors>
    <author>Juan David Timaran</author>
    <author>Leidy</author>
  </authors>
  <commentList>
    <comment ref="J9" authorId="0" shapeId="0">
      <text>
        <r>
          <rPr>
            <b/>
            <sz val="9"/>
            <color indexed="81"/>
            <rFont val="Tahoma"/>
            <family val="2"/>
          </rPr>
          <t>Juan David Timaran:</t>
        </r>
        <r>
          <rPr>
            <sz val="9"/>
            <color indexed="81"/>
            <rFont val="Tahoma"/>
            <family val="2"/>
          </rPr>
          <t xml:space="preserve">
Se modifica cumplimiento 25%  al 2020. </t>
        </r>
      </text>
    </comment>
    <comment ref="G15" authorId="0" shapeId="0">
      <text>
        <r>
          <rPr>
            <b/>
            <sz val="9"/>
            <color indexed="81"/>
            <rFont val="Tahoma"/>
            <family val="2"/>
          </rPr>
          <t>Juan David Timaran:</t>
        </r>
        <r>
          <rPr>
            <sz val="9"/>
            <color indexed="81"/>
            <rFont val="Tahoma"/>
            <family val="2"/>
          </rPr>
          <t xml:space="preserve">
Se modifica meta de producto, para la vigencia 2021.</t>
        </r>
      </text>
    </comment>
    <comment ref="H27" authorId="0" shapeId="0">
      <text>
        <r>
          <rPr>
            <b/>
            <sz val="9"/>
            <color indexed="81"/>
            <rFont val="Tahoma"/>
            <family val="2"/>
          </rPr>
          <t>Juan David Timaran:</t>
        </r>
        <r>
          <rPr>
            <sz val="9"/>
            <color indexed="81"/>
            <rFont val="Tahoma"/>
            <family val="2"/>
          </rPr>
          <t xml:space="preserve">
Modifica cumplimiento de 2020 a 2021. Se distribuye porcentaje de cumplimiento 20% en 2020, 2021 % y 2022 10%.</t>
        </r>
      </text>
    </comment>
    <comment ref="F39" authorId="0" shapeId="0">
      <text>
        <r>
          <rPr>
            <b/>
            <sz val="9"/>
            <color indexed="81"/>
            <rFont val="Tahoma"/>
            <family val="2"/>
          </rPr>
          <t>Juan David Timaran:</t>
        </r>
        <r>
          <rPr>
            <sz val="9"/>
            <color indexed="81"/>
            <rFont val="Tahoma"/>
            <family val="2"/>
          </rPr>
          <t xml:space="preserve">
Se replantea la meta de producto para el 2018 de 80%,   2020 un 10% y 2021 en 10%, para un total de 100%. </t>
        </r>
      </text>
    </comment>
    <comment ref="I89" authorId="0" shapeId="0">
      <text>
        <r>
          <rPr>
            <b/>
            <sz val="9"/>
            <color indexed="81"/>
            <rFont val="Tahoma"/>
            <family val="2"/>
          </rPr>
          <t>Juan David Timaran:</t>
        </r>
        <r>
          <rPr>
            <sz val="9"/>
            <color indexed="81"/>
            <rFont val="Tahoma"/>
            <family val="2"/>
          </rPr>
          <t xml:space="preserve">
Se ajustó Meta de producto de 22 a 12.</t>
        </r>
      </text>
    </comment>
    <comment ref="J89" authorId="0" shapeId="0">
      <text>
        <r>
          <rPr>
            <b/>
            <sz val="9"/>
            <color indexed="81"/>
            <rFont val="Tahoma"/>
            <family val="2"/>
          </rPr>
          <t>Juan David Timaran:</t>
        </r>
        <r>
          <rPr>
            <sz val="9"/>
            <color indexed="81"/>
            <rFont val="Tahoma"/>
            <family val="2"/>
          </rPr>
          <t xml:space="preserve">
Se ajustó la Meta de producto en unidades de 26 a 14.</t>
        </r>
      </text>
    </comment>
    <comment ref="K89" authorId="1" shapeId="0">
      <text>
        <r>
          <rPr>
            <b/>
            <sz val="9"/>
            <color indexed="81"/>
            <rFont val="Tahoma"/>
            <family val="2"/>
          </rPr>
          <t>Leidy:</t>
        </r>
        <r>
          <rPr>
            <sz val="9"/>
            <color indexed="81"/>
            <rFont val="Tahoma"/>
            <family val="2"/>
          </rPr>
          <t xml:space="preserve">
2016 - 3
2017 - 4
2018 - 3
2019 - 4
2020 - 4
2021 - 4
2022 - 4</t>
        </r>
      </text>
    </comment>
    <comment ref="B119" authorId="0" shapeId="0">
      <text>
        <r>
          <rPr>
            <b/>
            <sz val="9"/>
            <color indexed="81"/>
            <rFont val="Tahoma"/>
            <family val="2"/>
          </rPr>
          <t>Juan David Timaran:</t>
        </r>
        <r>
          <rPr>
            <sz val="9"/>
            <color indexed="81"/>
            <rFont val="Tahoma"/>
            <family val="2"/>
          </rPr>
          <t xml:space="preserve">
Propuesta: Eliminar esta acción. </t>
        </r>
      </text>
    </comment>
  </commentList>
</comments>
</file>

<file path=xl/comments2.xml><?xml version="1.0" encoding="utf-8"?>
<comments xmlns="http://schemas.openxmlformats.org/spreadsheetml/2006/main">
  <authors>
    <author>Leidy</author>
  </authors>
  <commentList>
    <comment ref="N10" authorId="0" shapeId="0">
      <text>
        <r>
          <rPr>
            <b/>
            <sz val="9"/>
            <color indexed="81"/>
            <rFont val="Tahoma"/>
            <family val="2"/>
          </rPr>
          <t>Leidy:</t>
        </r>
        <r>
          <rPr>
            <sz val="9"/>
            <color indexed="81"/>
            <rFont val="Tahoma"/>
            <family val="2"/>
          </rPr>
          <t xml:space="preserve">
Son los mismos recursos para tres proyectos:
Manual de Convivencia
Estatuto Profesoral
Instrumento Evaluación Docente</t>
        </r>
      </text>
    </comment>
    <comment ref="J31" authorId="0" shapeId="0">
      <text>
        <r>
          <rPr>
            <b/>
            <sz val="9"/>
            <color indexed="81"/>
            <rFont val="Tahoma"/>
            <family val="2"/>
          </rPr>
          <t>Leidy:</t>
        </r>
        <r>
          <rPr>
            <sz val="9"/>
            <color indexed="81"/>
            <rFont val="Tahoma"/>
            <family val="2"/>
          </rPr>
          <t xml:space="preserve">
van en un 71,6% teniendo en cuenta que en el 2018 se avanzó en el 34,1%</t>
        </r>
      </text>
    </comment>
  </commentList>
</comments>
</file>

<file path=xl/comments3.xml><?xml version="1.0" encoding="utf-8"?>
<comments xmlns="http://schemas.openxmlformats.org/spreadsheetml/2006/main">
  <authors>
    <author>tc={9BFD99E5-5ED4-4F7E-AC1F-6D6DDE1FCF75}</author>
    <author>tc={3074ED75-3B41-43A8-81B0-A8E176CD6C71}</author>
    <author>tc={57AA6CCB-B838-43A2-A71C-3E3214C313FF}</author>
    <author>tc={32B30ACE-AB04-439A-9220-DC3A0B349AF4}</author>
    <author>tc={781AB3F3-A9CB-48E6-A757-9A743241ACD8}</author>
    <author>tc={26490418-6126-4B96-A2CF-9F128620973D}</author>
  </authors>
  <commentList>
    <comment ref="J28"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Pendiente si remiten evidencias y ajustan metas</t>
        </r>
      </text>
    </comment>
    <comment ref="J29" authorId="1"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Pendiente si remiten evidencias y ajustan metas</t>
        </r>
      </text>
    </comment>
    <comment ref="J30" authorId="2"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Pendiente si remiten evidencias y ajustan metas</t>
        </r>
      </text>
    </comment>
    <comment ref="J33" authorId="3"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Pendiente si remiten evidencias</t>
        </r>
      </text>
    </comment>
    <comment ref="J43" authorId="4"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Está pendiente la entrega de la evidencia.</t>
        </r>
      </text>
    </comment>
    <comment ref="J47" authorId="5"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Queda pendiente evidencia de diseño del nuevo módulo financiero</t>
        </r>
      </text>
    </comment>
  </commentList>
</comments>
</file>

<file path=xl/comments4.xml><?xml version="1.0" encoding="utf-8"?>
<comments xmlns="http://schemas.openxmlformats.org/spreadsheetml/2006/main">
  <authors>
    <author>tc={47348C1C-6D9F-4F7B-B66F-A16E4DAB214A}</author>
  </authors>
  <commentList>
    <comment ref="P35" authorId="0" shapeId="0">
      <text>
        <r>
          <rPr>
            <sz val="11"/>
            <color theme="1"/>
            <rFont val="Calibri"/>
            <family val="2"/>
            <scheme val="minor"/>
          </rPr>
          <t>[Comentario encadenado]
Su versión de Excel le permite leer este comentario encadenado; sin embargo, las ediciones que se apliquen se quitarán si el archivo se abre en una versión más reciente de Excel. Más información: https://go.microsoft.com/fwlink/?linkid=870924
Comentario:
    Será el momento de corte en cada vigencia dado que se superó la meta del cuatrenio</t>
        </r>
      </text>
    </comment>
  </commentList>
</comments>
</file>

<file path=xl/sharedStrings.xml><?xml version="1.0" encoding="utf-8"?>
<sst xmlns="http://schemas.openxmlformats.org/spreadsheetml/2006/main" count="2733" uniqueCount="819">
  <si>
    <t>Vicerrectoría Académica.</t>
  </si>
  <si>
    <t>Definición de una política de investigaciones para la Universidad que establezca procedimientos para la determinación de líneas de investigación, criterios para la organización y fortalecimiento de grupos y semilleros de investigación con base en las líneas, y orientación de la formación para la investigación de los estudiantes.</t>
  </si>
  <si>
    <t>Vicerrectoría de Investigaciones y Proyección Social</t>
  </si>
  <si>
    <t>Diseño de políticas para mantener y evaluar sistemática y permanentemente la interacción con el medio social, cultural, político y productivo y ejercer influencia sobre él.</t>
  </si>
  <si>
    <t>Rectoría y Vicerrectoría de Investigaciones y Proyección Social.</t>
  </si>
  <si>
    <t>Vicerrectoría Administrativa</t>
  </si>
  <si>
    <t>Promoción de la cultura de la autoevaluación y la autorregulación en la comunidad universitaria.</t>
  </si>
  <si>
    <t>Evaluación periódica de programas, proyectos y servicios de Bienestar universitario.</t>
  </si>
  <si>
    <t>Vicerrectoría Investigación y Proyección Social.</t>
  </si>
  <si>
    <t>Oportunidad de Mejoramiento</t>
  </si>
  <si>
    <t>Fecha inicio</t>
  </si>
  <si>
    <t>Responsables</t>
  </si>
  <si>
    <t>1. Misión y Proyecto Educativo Institucional</t>
  </si>
  <si>
    <t>2. Estudiantes</t>
  </si>
  <si>
    <t>3. Profesores</t>
  </si>
  <si>
    <t>Reformulación del instrumento de evaluación profesoral para ajustarlo a los nuevos desarrollos de la actividad docente y a sus responsabilidades profesionales.</t>
  </si>
  <si>
    <t>Elaboración del Instrumento de Evaluación Docente de la Universidad Surcolombiana</t>
  </si>
  <si>
    <t>Documento: Propuesta del Instrumento de Evaluación Docente aprobado por el Consejo Académico.</t>
  </si>
  <si>
    <t>10. Organización, Gestión y Administración</t>
  </si>
  <si>
    <t>Actualización de la estructura organizacional y administrativa en coherencia con la naturaleza y complejidad de sus procesos académicos.</t>
  </si>
  <si>
    <t>Proyecto de actualización de la estructura organizacional y administrativa</t>
  </si>
  <si>
    <t xml:space="preserve">Documento: Estructura Organizacional y Administrativa  aprobado por el Consejo Superior </t>
  </si>
  <si>
    <t>9. Bienestar Institucional</t>
  </si>
  <si>
    <t>4. Procesos Académicos</t>
  </si>
  <si>
    <t xml:space="preserve">Definir políticas para mantener y evaluar sistemática y permanentemente la interacción con el medio social, cultural, político y productivo y ejercer influencia sobre él.  </t>
  </si>
  <si>
    <t>7. Pertinencia e Impacto Social</t>
  </si>
  <si>
    <t>11. Recursos de Apoyo Académico e Infraestructura Física</t>
  </si>
  <si>
    <t>Vicerrectoría de Investigación y Proyección Social y Oficina de Planeación</t>
  </si>
  <si>
    <t>8. Autoevaluación y autorregulación</t>
  </si>
  <si>
    <t>Promoción de la cultura de la participación y la democracia deliberativa en la comunidad estudiantil de programas de pregrado en órganos de dirección y asesoría.</t>
  </si>
  <si>
    <t xml:space="preserve">Humano: Comisión de la División de Personal.
Recursos Técnicos: Documentos
</t>
  </si>
  <si>
    <t>Humano: Representantes de la comunidad Universitaria en los Consejos de Facultad y Académico.
Recursos Técnicos: Documentos de análisis.
Logísticos: Salas de la Universidad y equipos de computo</t>
  </si>
  <si>
    <t>Humano: Equipo de profesionales de Bienestar Institucional.
Recursos Técnicos:
Folletos, Acuerdos Institucionales</t>
  </si>
  <si>
    <t>Humano: Comité de Curríclo y Jefes de Programas Académicos  
Recursos Técnicos: Documentos de análisis
Recursos Físicos: Instalaciones de la USCO</t>
  </si>
  <si>
    <t>Humano: Docentes Representantes de Programas Académicos - Comité de Currículo - Consejos de Facultad - Consejo Académico
Recursos Técnicos: Documentos de análisis
Recursos Físicos: Instalaciones de la USCO</t>
  </si>
  <si>
    <t>Humano: Docentes Consejos de Facultad - Consejo Académico
Recursos Técnicos: Documentos de análisis
Recursos Físicos: Instalaciones de la USCO</t>
  </si>
  <si>
    <t>Humano: Equipo de profesionales de Proyección Social -  Consejos de Facultad - Consejo Académico
Recursos Técnicos: Documentos de análisis
Recursos Físicos: Instalaciones de la USCO</t>
  </si>
  <si>
    <t>Humano: Vicerrector de Investigaciones y de Proyección Social - Funcionarios del manejo de los sistemas de información y funcionarios del Centro de Tecnologias de la Información y de la Comunicación
Recursos Técnicos: Documentos de análisis
Recursos Físicos: Instalaciones de la USCO</t>
  </si>
  <si>
    <t>Humano: Vicerrectoria Administrativa y Funcionarios de la División de Talento Humano
Recursos Técnicos: Documentos de análisis
Recursos Físicos: Instalaciones de la USCO</t>
  </si>
  <si>
    <t>Humano: Equipo de profesionales de Bienestar Universitario
Recursos Técnicos: Documentos de análisis
Recursos Físicos: Instalaciones de la USCO</t>
  </si>
  <si>
    <t>Humano:  Equipo de profesionales de Vicerrectoría de Investigaciones y de Proyección Social
Recursos Técnicos: Documentos de análisis
Recursos Físicos: Instalaciones de la USCO</t>
  </si>
  <si>
    <t xml:space="preserve">Subsistema Administrativo:
 SA-PY5. Revisión reforma y actualización de la plataforma jurídico Normativo Institucional </t>
  </si>
  <si>
    <t xml:space="preserve"> Subsistema Proyección Social SP-PY1. Internacionalización académica, curricular y administrativa. </t>
  </si>
  <si>
    <t xml:space="preserve"> Subsistema Investigación:
SI-PY8. Creación de Centros, Instituto de Investigación, Desarrollo y vigilancia tecnológica e innovación. </t>
  </si>
  <si>
    <t xml:space="preserve">Subsistema Formación:
SF-PY6. Relevo generacional con excelencia académica. </t>
  </si>
  <si>
    <t xml:space="preserve"> Subsistema Proyección Social:
SP-PY3. Reformulación y fortalecimiento de las modalidades y formas de proyección social </t>
  </si>
  <si>
    <t>6. Investigación y Creación Artística</t>
  </si>
  <si>
    <t>Elaboración del proyecto de estructura organizacional y administrativa de la Universidad Surcolombiana.</t>
  </si>
  <si>
    <t>Rediseño de procesos y procedimientos para la organización de la información y de integración de los sistemas de información.</t>
  </si>
  <si>
    <t>Actualizar y ajustar el instrumento de evaluación profesoral acorde al desempeño profesional definido en su labor académica.</t>
  </si>
  <si>
    <t>Reformar la actual estructura organizacional y administrativa en coherencia con la naturaleza y complejidad de sus procesos académicos.</t>
  </si>
  <si>
    <t>Actualización de la política académica Institucional que defina y regule los currículos y planes de estudio de los programas académicos con base en los criterios de integralidad, flexibilidad e interdisciplinariedad y reasignación de los créditos académicos para la formación por competencias.</t>
  </si>
  <si>
    <t xml:space="preserve">Elaborar la política de investigaciones de la Universidad que contemple los procedimientos para definir y reformar las líneas de investigación, los criterios para la organización y fortalecimiento de los grupos de investigación y los semilleros en torno a dichas líneas y la orientación de la formación para la investigación de los estudiantes. </t>
  </si>
  <si>
    <t>Diseño del documento de Política y estrategia institucional para favorecer la formación investigativa, la investigación formativa y la investigación en sentido estricto.</t>
  </si>
  <si>
    <t xml:space="preserve">Analizar el procedimiento institucionaliado sobre la asignación de los recursos financieros destinados a la dotación y actualización de la bibliografía y bases de datos para el Centro de Información y Documentación que se realiza desde la VIPS. </t>
  </si>
  <si>
    <t>Formulación y diseño de estrategias permanentes que fomenten la cultura de la autoevaluación y la autorregulación  Institucional en los diferentes Programas Académicos, dependencias administrativas y Unidades de Apoyo de la Universidad Surcolombiana.</t>
  </si>
  <si>
    <t>Analizar la pertinencia e impacto de los programas, proyectos y servicios que ofrece Bienestar Universitario.</t>
  </si>
  <si>
    <t>Estudio analítico sobre los programas, proyectos y servicios de Bienestar universitario y su impacto en el clima institucional.</t>
  </si>
  <si>
    <t>Elaboración del documento sobre la evaluación y seguimiento  de la dotación de los recursos de apoyo académico que actualmente se utilizan para el desarrollo de los diferentes procesos misionales de la USCO.</t>
  </si>
  <si>
    <t xml:space="preserve">Metas </t>
  </si>
  <si>
    <t>Actividades</t>
  </si>
  <si>
    <t>Inicial</t>
  </si>
  <si>
    <t>Final</t>
  </si>
  <si>
    <t>Plazo</t>
  </si>
  <si>
    <t>NI</t>
  </si>
  <si>
    <t>ESP</t>
  </si>
  <si>
    <t>CAN</t>
  </si>
  <si>
    <t>FIN</t>
  </si>
  <si>
    <t>EJ</t>
  </si>
  <si>
    <t>%EJ</t>
  </si>
  <si>
    <t>ESTADO DE EJECUCIÓN</t>
  </si>
  <si>
    <t>OBSERVACIONES</t>
  </si>
  <si>
    <t>Fecha de seguimineto:  Día / Mes / Año</t>
  </si>
  <si>
    <t xml:space="preserve">Objetivo </t>
  </si>
  <si>
    <t xml:space="preserve">Meta </t>
  </si>
  <si>
    <t>Indicador</t>
  </si>
  <si>
    <t>Línea de BASE</t>
  </si>
  <si>
    <t>Meta</t>
  </si>
  <si>
    <t>Resultado</t>
  </si>
  <si>
    <t>Año 1</t>
  </si>
  <si>
    <t>Año 2</t>
  </si>
  <si>
    <t>Año 3</t>
  </si>
  <si>
    <t>TOTAL</t>
  </si>
  <si>
    <t>CONVENCIONES: NI: No iniciada   /   ESP: En espera     /  CAN: Cancelada     /    FIN: Finalizada      /    EJ: En Ejecución     /  %EJ:  Porcentaje de ejecución</t>
  </si>
  <si>
    <t>PROCESO</t>
  </si>
  <si>
    <t>OBJETIVO DE CALIDAD</t>
  </si>
  <si>
    <t>ACTIVIDAD</t>
  </si>
  <si>
    <t>INDICADOR</t>
  </si>
  <si>
    <t>VARIABLES</t>
  </si>
  <si>
    <t>Unidad de Medida</t>
  </si>
  <si>
    <t xml:space="preserve">Formula </t>
  </si>
  <si>
    <t>Frecuencia</t>
  </si>
  <si>
    <t>Fecha Inicial</t>
  </si>
  <si>
    <t>Fecha final</t>
  </si>
  <si>
    <t>Asistencia Jurídica</t>
  </si>
  <si>
    <t>Aumentar la satisfacción del usuario, mediante la utilizacipon de recursos tecnológicos actuales y el mejoramiento continuio de los procesos</t>
  </si>
  <si>
    <t>Dar respuesta al usuario, tanto interno como externo, de las consultas, informaciones  o copia de los documentos que pueda llegar a solicitar, teniendo en cuenta que para peticiones hay un máximo de 15 días y para respuestas a consultas, 30 días.</t>
  </si>
  <si>
    <t>No sobrepasr del 85% del tiempo dado por la Ley para la emisión de las respuestas</t>
  </si>
  <si>
    <t>Oportunidad de las repuestas a peticiones</t>
  </si>
  <si>
    <t>% en días legales para la emisión de las respuestas a peticiones</t>
  </si>
  <si>
    <t>Días utilizados para la emisión de respuestas a peticiones / Días legales en los que se debe emitir respuesta</t>
  </si>
  <si>
    <t>Mensual</t>
  </si>
  <si>
    <t>Promedio días en que se emitio la respuesta</t>
  </si>
  <si>
    <t>Días totales en que se debe emitir la respuesta</t>
  </si>
  <si>
    <t>Porcentaje del tiempo legal utilizado para emitir la respuesta</t>
  </si>
  <si>
    <t>Identificar y realizar el seguimiento de los proyectos de Ley relacionados con derechos de autor y derechos connexos que cursen en el congreso.  Expedir conceoptos relacionados con dichos proyectos</t>
  </si>
  <si>
    <t>Emisión de coneptos proyectos de Ley</t>
  </si>
  <si>
    <t>%</t>
  </si>
  <si>
    <t>Número de conceptos emitidos / Número de conceptos solicitados X 100</t>
  </si>
  <si>
    <t>Semestral</t>
  </si>
  <si>
    <t>Conceptos emitidos</t>
  </si>
  <si>
    <t>Conceptos solicitados</t>
  </si>
  <si>
    <t>Porcentaje de cumplimientop en la emisión de conceptos de proyectos d eley solicitados</t>
  </si>
  <si>
    <t>Investigación y Desarrollo</t>
  </si>
  <si>
    <t>Afianzar el reconocimiento nacional e internacional</t>
  </si>
  <si>
    <t>Difundir los derechos de autor a través de conferencias efectivas</t>
  </si>
  <si>
    <t>Realización de las conferencias</t>
  </si>
  <si>
    <t>Número de conferencias realizadas / Número de conferencias programadas X 100</t>
  </si>
  <si>
    <t>Trimestral</t>
  </si>
  <si>
    <t>Conferencias realizadas</t>
  </si>
  <si>
    <t>Conferencias programadas</t>
  </si>
  <si>
    <t>Porcentaje de realización de conferencias</t>
  </si>
  <si>
    <t>Efectividad de las conferencias</t>
  </si>
  <si>
    <t xml:space="preserve">Sumatoria de las calificaciones con resultado bueno / Número de encuestas realizadas </t>
  </si>
  <si>
    <t>mensual</t>
  </si>
  <si>
    <t>Encuestas realizadas</t>
  </si>
  <si>
    <t>Encuestas con resultados "Bueno"</t>
  </si>
  <si>
    <t>Porcentaje de calificaciones Bueno</t>
  </si>
  <si>
    <t>Capacitar a 1000 personas, en el cuatrenio, relacionados con la industria cultural, como creadores, productores y consumidores sobre derechio de autor, derechos conexos y propiedad intelectual</t>
  </si>
  <si>
    <t>Capacitación en derechos de autor</t>
  </si>
  <si>
    <t>Número</t>
  </si>
  <si>
    <t>Número de personas capacitadas en derechos de autor, derechos conexos y propuiedad intelectual</t>
  </si>
  <si>
    <t>MENSUAL</t>
  </si>
  <si>
    <t>Capacitaciones realizadas</t>
  </si>
  <si>
    <t>Personas capacitadas</t>
  </si>
  <si>
    <t>Formalizar concvenios con Universidades para que sus estuiantes realicen sus prácticas profesionmales en la Dirección, acercando así, a  nuevos profesionales al tema</t>
  </si>
  <si>
    <t>Eficacia de la pasantia en la Dirección</t>
  </si>
  <si>
    <t>(Número de patentes con calificación igual o superior a 4.0 / número de patentes evaluadas) X 100</t>
  </si>
  <si>
    <t>Patentes evaluados</t>
  </si>
  <si>
    <t>Patentes con calificación superior a 4.0</t>
  </si>
  <si>
    <t>Porcentaje de patentes con calificaciones superiores a 4.0</t>
  </si>
  <si>
    <t>Realizar jornadas de capacitación en forma presencial o através de video-conferencias dirigidas afuncionarios públicos y usuarios de obras</t>
  </si>
  <si>
    <t>Jornada de capacitación</t>
  </si>
  <si>
    <t>Número de jornadas de capacitación en forma presencvial o através de video-conferencias</t>
  </si>
  <si>
    <t>Jornadas de capacitación realizadas</t>
  </si>
  <si>
    <t>SF-PY4</t>
  </si>
  <si>
    <t>SF-PY1</t>
  </si>
  <si>
    <t>SA-PY5</t>
  </si>
  <si>
    <t>SF-PY6</t>
  </si>
  <si>
    <t>SP-PY1</t>
  </si>
  <si>
    <t>SP-PY3</t>
  </si>
  <si>
    <t>SI-PY6</t>
  </si>
  <si>
    <t>SA-PY7</t>
  </si>
  <si>
    <t>SB-PY4</t>
  </si>
  <si>
    <t>SI-PY8</t>
  </si>
  <si>
    <t>Un Documento: Proyecto actualizado del Manual de Convivencia Estudiantil aprobado por el Consejo Superior Univeritario</t>
  </si>
  <si>
    <t>Proyecto 6</t>
  </si>
  <si>
    <t xml:space="preserve">Consejo Académico
Consejo de Facultad.
Decanos
Vicerrectoría Académica
Consejerías Académicas   
</t>
  </si>
  <si>
    <t xml:space="preserve"> Dirección General de Currículo</t>
  </si>
  <si>
    <t xml:space="preserve"> Permanente:
02/01/2018</t>
  </si>
  <si>
    <t>SI-PY2</t>
  </si>
  <si>
    <t>Total</t>
  </si>
  <si>
    <t>SUBSISTEMA</t>
  </si>
  <si>
    <t>FORMACIÓN</t>
  </si>
  <si>
    <t>INVESTIGACIÓN</t>
  </si>
  <si>
    <t>PROYECCIÓN SOCIAL</t>
  </si>
  <si>
    <t>ADMINISTRATIVO</t>
  </si>
  <si>
    <t>BIENESTAR</t>
  </si>
  <si>
    <t>PLAN DE MEJORAMIENTO INSTITUCIONAL</t>
  </si>
  <si>
    <t>Proyecto 1</t>
  </si>
  <si>
    <t xml:space="preserve">Elaboración de la propuesta de actualización del Manual de Convivencia Estudiantil con base en las nuevas normas institucionales y nacionales. </t>
  </si>
  <si>
    <t>Elaboración y presentación del proyecto  de actualización del Manual de Convivencia Estudiantil de la Universidad</t>
  </si>
  <si>
    <t>Humano: Vicerrectoría Académica.
Logísticos: Salas o aulas para talleres. Ayudas audiovisuales
Folletos y plegables</t>
  </si>
  <si>
    <t>Logísticos: Salas o aulas para talleres.  Ayudas audiovisuales
Humano: Secretaria General - Comisión del Consejo Académico.
Representantes  de los Estudiantes 
Proyecto formulado</t>
  </si>
  <si>
    <t>Comprensión y apropiación de la Misión y el Proyecto Educativo Institucional por parte de los miembros de Consejo Superior, Consejo Académico, Consejo de Facultad y Vicerrectorías de la Universidad Surcolombiana.</t>
  </si>
  <si>
    <t>Actualizar el Estatuto de los Profesores con base en las nuevas normas institucionales y nacionales vigentes.</t>
  </si>
  <si>
    <t xml:space="preserve">Actualización del Estatuto de los  Profesores para ajustarlo a los nuevos desarrollos legislativos del orden institucional y nacional vigentes. </t>
  </si>
  <si>
    <t xml:space="preserve">Actualización del Manual de Convivencia Estudiantil para ajustarlo a los nuevos desarrollos legislativos institucionales y nacionales vigentes. </t>
  </si>
  <si>
    <t>Actualizar el Manual de Convivencia Estudiantil con base en las nuevas normas institucionales y nacionales vigentes.</t>
  </si>
  <si>
    <t xml:space="preserve">Elaboración de la propuesta de actualización del  Estatuto de los Profesores con base en las nuevas normas institucionales y nacionales. </t>
  </si>
  <si>
    <t>Elaboración y presentación del proyecto  de actualización del Estatuto de los Profesores  de la Universidad</t>
  </si>
  <si>
    <t>Un Documento: Proyecto actualizado del Estatuto de los Profesores aprobado por el Consejo Superior Univeritario</t>
  </si>
  <si>
    <t>Secretaría General,  Vicerrectoría Académica y Consejo Superior</t>
  </si>
  <si>
    <t>Elaboración y presentación de la propuesta de proyecto de reforma del actual instrumento de evaluación docente.</t>
  </si>
  <si>
    <t>Secretaría General, Vicerrectoría Académica y Consejo Académico</t>
  </si>
  <si>
    <t xml:space="preserve">Humano: Comisión del Consejo Académico
Oficina Jurídica .- Secretaría General
Logísticos: Salas o aulas para talleres - Ayudas Audiovisuales
Propuesta de Instrumento </t>
  </si>
  <si>
    <t>Promoción de la cultura de la participación y la democracia deliberativa en la comunidad estudiantil de programas de pregrado en órganos colegiales de dirección y asesoría.</t>
  </si>
  <si>
    <t xml:space="preserve">Elaborar un Programa que fomente y promueva la cultura de la participación y la democracia deliberativa entre los estudiantes de pregrado. </t>
  </si>
  <si>
    <t>Elaboración de un Programa Institucional de fomento para la participación y  la democracia deliberativa para los estudiantes de pregrado.</t>
  </si>
  <si>
    <t>Número de estudiantes de primero a cuarto semestre de programas de pregrado por periodo académico participando en la Escuela de Liderazgo</t>
  </si>
  <si>
    <t>Número de Estudiantes  de primero a cuarto semestre de programas de pregrado por periodo académico participando en la Escuela de Liderazgo / Total de estudiantes de primero a cuarto semestre  matriculados de pregrado por periodo académico* (100)</t>
  </si>
  <si>
    <t>2018-I
Permanente</t>
  </si>
  <si>
    <t>2020-II
Permanente</t>
  </si>
  <si>
    <t>Vicerrectoría Académica - 
Programa de Ciencia Política</t>
  </si>
  <si>
    <t xml:space="preserve">Humano: 
Equipo de profesionales de la Vicerrectoría Académica.
- Programa de Ciencia Política
Grupo de Investigación - Semillero de Investigación
Recursos Técnicos: Documentos.
Folleto Informativo </t>
  </si>
  <si>
    <t>Análisis y evaluación de la política de inclusión del orden nacional para la actualización de la política de fomento a la permanencia y graduación en la Universidad.</t>
  </si>
  <si>
    <t>Estudio analitico de necesidades académicas, socio-económicas y culturales de los estudiantes matriculados en la Universidad para definir estrategias que incremente el uso del portafolio de servicios de bienestar universitario .</t>
  </si>
  <si>
    <t>Analizar las necesidades académicas, socio-económicas y culturales de los estudiantes matriculados en la Universidad para definir estrategias que incremente  el uso del portafolio de servicios de bienestar universitario que garantice la permanencia y graduación.</t>
  </si>
  <si>
    <t xml:space="preserve"> Analizar las necesidades de vinculación de nuevos profesores de tiempo completo para el cumplimiento de las funciones misionales  de la USCO con relación a las necesidades de los programas académicos.</t>
  </si>
  <si>
    <t>Vicerrectoría Académica
Consejo Académico
Secretaria General</t>
  </si>
  <si>
    <t>Humano: Equipo de profesionales - Acreditación Institucional
Recursos Técnicos: 
Documentos de análisis</t>
  </si>
  <si>
    <t xml:space="preserve">Vicerrectoría Académica                            </t>
  </si>
  <si>
    <t>Identificar y analizar la actual política de relevo generacional de la Institución con base en criterios de formación académica y desarrollo investigativo para el fortalecimiento de las funciones misionales de la Universidad.</t>
  </si>
  <si>
    <t>El análisis de la actual política de relevo generacional y la identificación de criterios de formación académica y desarrollo investigativo para el fortalecimiento de las funciones misionales de la Universidad.</t>
  </si>
  <si>
    <t>Estudio analitico  de la pertinencia y relevancia de los curriculos y planes de estudio  de los Programas Académicos de la USCO, según el estado del arte de las disciplinas y desarrollos socio-económicos y culturales de la región.</t>
  </si>
  <si>
    <t>Documento: Política Académica Institucional aprobada por el Consejo Académico</t>
  </si>
  <si>
    <t>Secretaría General y Vicerrectoría Administrativa
Consejo Superior</t>
  </si>
  <si>
    <t>Humano: Jefes de Programa - Decanos - Equipo de profesionales de Acreditación Institucional - Coordinador de la División de  Recursos de Apoyo académico
Recursos Técnicos: Documentos de análisis - Fichas Técnicas - Inventarios
Recursos Físicos: Instalaciones de la USCO</t>
  </si>
  <si>
    <t>EVIDENCIA</t>
  </si>
  <si>
    <t>Actualización del Manual de Convivencia Estudiantil para ajustarlo a los nuevos desarrollos legislativos institucionales y nacionales vigentes.</t>
  </si>
  <si>
    <t xml:space="preserve"> Proyecto P.D.I</t>
  </si>
  <si>
    <t>No. Proyecto Plan de Mejoramiento</t>
  </si>
  <si>
    <t>SA-PY2</t>
  </si>
  <si>
    <t>Analizar y ajustar la actual Política de Fomento a la permanencia y graduación estudiantil en la USCO con base en la Política Nacional de Inclusión.</t>
  </si>
  <si>
    <t>Evaluación de los currículos y su reforma para hacerlos socialmente pertinentes y académicamente relevantes en coherencia con los planteamientos del PEU.</t>
  </si>
  <si>
    <t>Analizar los actuales planes curriculares y de estudios de  los programas académicos para determinar su pertinencia y relevancia con base en criterios de integralidad, flexibilidad e interdisciplinariedad, conforme a los lineamientos del PEU y normativa nacional vigente.</t>
  </si>
  <si>
    <t xml:space="preserve">Actualización de los PEP  de conformidad con  la nueva política académica institucional. </t>
  </si>
  <si>
    <t>Fortalecer la investigación básica y aplicada en el marco de la alianza Universidad- Empresa-Estado-Sociedad a través de un plan estrátegico de CTI+D.</t>
  </si>
  <si>
    <t>Generar las estrategias específicas y permanentes que permitan el desarrollo de la cultura de la autoevaluación y la autorregulación en la comunidad universitaria.</t>
  </si>
  <si>
    <t xml:space="preserve"> Subsistema Administrativo:
SA-PY2. Desarrollo, construcción, dotación y mantenimiento de las Sedes.</t>
  </si>
  <si>
    <t>Evaluar y hacer seguimiento  a la dotación y uso de los recursos  de apoyo académico  en función de los procesos misionales para su renovación.</t>
  </si>
  <si>
    <t>Unidad de medida</t>
  </si>
  <si>
    <t>Humano: Vicerrectoria  Administrativas y Oficina de Aseguramiento de la Calidad.
Recursos Técnicos: Documentos de análisis - Medios de Audiovisuales
Recursos Físicos: Instalaciones de la USCO</t>
  </si>
  <si>
    <t>SA-PY3</t>
  </si>
  <si>
    <t>Metas de Producto en Porcentaje</t>
  </si>
  <si>
    <t>Subsistema de Formación: SF-PY1. Identidad con la teleología institucional</t>
  </si>
  <si>
    <t>Metas de Producto en Unidades</t>
  </si>
  <si>
    <t>Meta de Resultado</t>
  </si>
  <si>
    <t>RECURSOS FINANCIEROS (Anual)</t>
  </si>
  <si>
    <t>Documento - Acuerdo</t>
  </si>
  <si>
    <t xml:space="preserve">Subsistema Administrativo: SA-PY5. Revisión reforma y actualización de la plataforma jurídico Normativo Institucional </t>
  </si>
  <si>
    <t xml:space="preserve"> Subsistema Formación: SF-PY1. Identidad con la teleología institucional. </t>
  </si>
  <si>
    <t>Documento</t>
  </si>
  <si>
    <t>Subsistema Formación: SF-PY6. Relevo generacional con excelencia académica.</t>
  </si>
  <si>
    <t>Política de relevo generacional.</t>
  </si>
  <si>
    <t>Subsistema Proyección Social SP-PY1. Internacionalización académica, curricular y administrativa.</t>
  </si>
  <si>
    <t xml:space="preserve"> Subsistema Proyección Social: SP-PY3. Reformulación y fortalecimiento de las modalidades y formas de proyección social</t>
  </si>
  <si>
    <t xml:space="preserve"> Subsistema de Investigación: SI-PY6. Articulación del Sistema Integrado de Información (TICs) .</t>
  </si>
  <si>
    <t xml:space="preserve"> Subsistema Administrativo: SA-PY7. Formación y capacitación del personal administrativo y operativo. </t>
  </si>
  <si>
    <t xml:space="preserve"> Subsistema Administrativo: SA-PY2. Desarrollo, construcción, dotación y mantenimiento de las Sedes.</t>
  </si>
  <si>
    <t>Apertura de convocatorias internas para generar productos de propiedad intelectual</t>
  </si>
  <si>
    <t xml:space="preserve">Elaborar la propuesta de reforma al Estatuto de Propiedad Intelectual de la Institución que permita el reconocimiento de los resultados de innovación y de creación artística y cultural en sus diversas formas de la comunidad universitaria y productiva de la región surcolombiana 
Analizar criterios que condicionen la permanencia del docente en la respectiva categoría del escalafón y garantizarle los estímulos o apoyos económicos  resultados de su innovación o creación artística y cultural.  </t>
  </si>
  <si>
    <t>Línea Base 2016</t>
  </si>
  <si>
    <t>Politica de Inclusión Universidad Surcolombiana.</t>
  </si>
  <si>
    <t>Personas (Estudiantes)</t>
  </si>
  <si>
    <t>Creación de la Política de Inclusión de la Universidad Surcolombiana e implementación</t>
  </si>
  <si>
    <t>Estrategias de implementación</t>
  </si>
  <si>
    <t>Vinculación de nuevos de profesores de tiempo completo para el cumplimiento de las funciones misionales de la USCO.</t>
  </si>
  <si>
    <t>Número de plazas docentes creadas/  Número Total de plazas docentes* (100)</t>
  </si>
  <si>
    <t>Plazas docentes</t>
  </si>
  <si>
    <t>Aumentar en un 5% la planta docente de tiempo completo para el cumplimiento de las funciones misionales de la USCO.</t>
  </si>
  <si>
    <t>Creación de la Política de Relevo generacional de la Universidad Surcolombiana.</t>
  </si>
  <si>
    <t>Documento "Política de Relevo Generacional" aprobado por el Consejo Superior</t>
  </si>
  <si>
    <t>Documento Estatuto de Propiedad Intelectual aprobado por el Consejo Superior</t>
  </si>
  <si>
    <t>Número de eventos realizados con la comunidad universitaria / Número de eventos programados con la comunidad universitaria</t>
  </si>
  <si>
    <t>Eventos</t>
  </si>
  <si>
    <t>Socialización del Portafolio de servicios de Bienestar Universitario</t>
  </si>
  <si>
    <t>Número de boletines digitales difundidos / número de boletines digitales programados</t>
  </si>
  <si>
    <t>Boletines digitales</t>
  </si>
  <si>
    <t>Elaboración y difusión de boletines informativos digitales sobre el portafolio de servicios de bienestar universitario</t>
  </si>
  <si>
    <t>Documento: Estudio para evaluar los servicios de bienestar universitario a partir de las expectativas y percepciones de la comunidad universitaria.</t>
  </si>
  <si>
    <t>Estudio para definir la evaluación periódica de los programas, proyectos y servicios de Bienestar Universitario, y determinar la pertinencia e impacto de los mismos.</t>
  </si>
  <si>
    <t>Estrategias de Implementación</t>
  </si>
  <si>
    <t>Elaboración del documento de la Política académica Institucional que defina y regule todos los currículos y  Planes de Estudio de los programas académicos con base en los criterios de integralidad, flexibilidad e interdisciplinariedad y la reasignación de los créditos académicos para la formación por competencias.</t>
  </si>
  <si>
    <t>Evaluación y reforma curricular en los Programas Acreditados.</t>
  </si>
  <si>
    <t>Número programas académicos de pregrado acreditados con reformas curriculares realizadas/ Número de programas académicos de pregrado acreditados*100</t>
  </si>
  <si>
    <t>Reformas curriculares</t>
  </si>
  <si>
    <t>Número de PEP de pregrado actualizados de conformidad con  la nueva política académica  / Todos los proyectos educativos de progama de pregrado* (100)</t>
  </si>
  <si>
    <t>Número de PEP de posgrado actualizados de conformidad con  la nueva política académica  / Todos los proyectos educativos de progama de posgrado * (100)</t>
  </si>
  <si>
    <t>Documentos PEP Pregrado</t>
  </si>
  <si>
    <t>Documentos PEP Postgrado</t>
  </si>
  <si>
    <t>Documento de Política de Aseguramiento Interno de la Calidad</t>
  </si>
  <si>
    <t>Documento de Modelo de Autoevaluación Institucional, con base en la normativa vigente</t>
  </si>
  <si>
    <t>Documento de Modelo de Autoevaluación para la Renovación de Registro Calificado de programas de pregrado y postgrado, con base en la normativa vigente</t>
  </si>
  <si>
    <t>Documento de Modelo de Autoevaluación para la Acreditación y Renovación de Acreditación de programas de pregrado y postgrado, con base en la normativa vigente</t>
  </si>
  <si>
    <t>Documento - Resolución Rectoral</t>
  </si>
  <si>
    <t>Aplicación del instrumento de evaluación periódica de los servicos de bienestar universitario.</t>
  </si>
  <si>
    <t>Instrumento</t>
  </si>
  <si>
    <t>Reporte de  evaluaciones realizadas por la comunidad Universitaria con su respectivo analisis</t>
  </si>
  <si>
    <t>Reporte analizado</t>
  </si>
  <si>
    <t>Documento Plan Estratégico de CTI+D aprobado por el C.S.U</t>
  </si>
  <si>
    <t>Creación de un Centro de Costos para soportar las solicitudes de adquisiciones bibliográficas de los programas académicos de pregrado y postgrados</t>
  </si>
  <si>
    <t>Documento de creación del Centro de Costos para soportar las solicitudes de adquisiciones bibliográficas de los programas académicos de pregrado y postgrados</t>
  </si>
  <si>
    <t>Revisión bibliográfica y de base de datos en los microdiseños curriculares de los programas académicos de la universidad / El total de los microdiseños curriculares de los programas académicos de la universidad</t>
  </si>
  <si>
    <t>Docentes categorizados en senior</t>
  </si>
  <si>
    <t>Docentes categorizados en Asociados</t>
  </si>
  <si>
    <t>Docentes categorizados en Junior</t>
  </si>
  <si>
    <t>Grupos categorizados en A1</t>
  </si>
  <si>
    <t>Grupos categorizados en A</t>
  </si>
  <si>
    <t>Grupos categorizados en B</t>
  </si>
  <si>
    <t>Grupos categorizados en C</t>
  </si>
  <si>
    <t>El Sistema de Información de Aseguramiento de la Calidad en concordancia con las necesidades de los procesos de Renovación de Registros, Acreditación y Renovación de Acreditación Institucional y de programas académicos de pregrado y postgrado.</t>
  </si>
  <si>
    <t>Procedimientos Actualizados</t>
  </si>
  <si>
    <t>Análisis, Diseño, desarrollo e  implementación del Sistema de Información de Aseguramiento de la Calidad (módulos)</t>
  </si>
  <si>
    <t>Implementación de estrategias en el marco de la política de inclusión de la Universidad Surcolombiana</t>
  </si>
  <si>
    <t>Número de PEP actualizados  de conformidad con  la nueva política académica.</t>
  </si>
  <si>
    <t xml:space="preserve">Subsistema Investigativo: SI- PY4. Calidad académica y ejecución en investigación. </t>
  </si>
  <si>
    <t>Estatuto de Investigación Actualizado</t>
  </si>
  <si>
    <t>Productos de propiedad intelectual registrados</t>
  </si>
  <si>
    <t>Productos de propiedad intelectual concedidos</t>
  </si>
  <si>
    <t>Productos de propiedad intelectual con resolución de concedidas por la SIC</t>
  </si>
  <si>
    <t xml:space="preserve">Subsistema Investigación: SI-PY8. Creación de Centros, Instituto de Investigación, Desarrollo y vigilancia tecnológica e innovación. </t>
  </si>
  <si>
    <t>Diseño e implementación del plan estratégico de CTI+D.</t>
  </si>
  <si>
    <t>Evaluación y seguimiento de la dotación de los recursos de apoyo académico para su renovación en función de los procesos misionales de la USCO.</t>
  </si>
  <si>
    <t>Política y Programas de capacitación al personal administrativo y trabajadores oficiales para la cualificación del desempeño y el mejoramiento de la gestión.</t>
  </si>
  <si>
    <t>Número de personas participando del Plan de Capacitación.</t>
  </si>
  <si>
    <t>Documento: Plan de capacitación del personal administrativo y trabajadores oficiales.</t>
  </si>
  <si>
    <t>Documento - Resolución</t>
  </si>
  <si>
    <t>Sistema de Información integrado de Aseguramiento de la Calidad (1 aplicativo y 4 módulos)</t>
  </si>
  <si>
    <t>Un Inventario de los recursos de apoyo académico existentes en la Universidad (laboratorios, equipos, otros) y el estado actual de los mismos</t>
  </si>
  <si>
    <t>Revisión bibliográfica y de bases de datos en coherencia con los desarrollos de las áreas del conocimiento y  las colecciones registradas en el Sistema de Bibliotecas</t>
  </si>
  <si>
    <t>Actualización bibliográfica y bases de datos  del  Sistema de Bibliotecas para el desarrollo de procesos de formación, investigación e interacción social.</t>
  </si>
  <si>
    <t>Programas confrontados</t>
  </si>
  <si>
    <t>Documento de evaluación del impacto social de las prácticas profesionales y las pasantías.</t>
  </si>
  <si>
    <t>Un estudio para evaluar el impacto social de las prácticas profesionales y las pasantías.</t>
  </si>
  <si>
    <t>Construcción o articulación a comunidades académicas nacionales e internacionales.</t>
  </si>
  <si>
    <t>Redes en las que participan los programas</t>
  </si>
  <si>
    <t>El Inventario de los recursos de apoyo académico, estado actual y plan de  renovación de recursos de apoyo académico.</t>
  </si>
  <si>
    <t xml:space="preserve">Actualización del Estatuto de los Profesores para ajustarlo a los nuevos desarrollos legislativos del orden institucional y nacional vigentes. </t>
  </si>
  <si>
    <t>Número de capacitaciones aprobadas</t>
  </si>
  <si>
    <t>capacitaciones aprobadas</t>
  </si>
  <si>
    <t>Subsistema PDI</t>
  </si>
  <si>
    <t>Formación</t>
  </si>
  <si>
    <t>N/A</t>
  </si>
  <si>
    <t>Listados de asistencia
Productos audiovisuales</t>
  </si>
  <si>
    <t>Documento en PDF de la propuesta final de proyecto de Manual de Convivencia. Número de Eventos realizados para la socialización del Proyecto</t>
  </si>
  <si>
    <t>Documento en PDF de la propuesta final de proyecto de Estatuto Profesoral. Eventos realizados para la socialización del Proyecto</t>
  </si>
  <si>
    <t>Documento en PDF de la propuesta final del Instrumento de Evaluación Docente 
Número de Eventos realizados para la socialización de la propuesta del nuevo instrumento de evaluación docente</t>
  </si>
  <si>
    <t>Administrativo</t>
  </si>
  <si>
    <t>Documento en PDF de la estructura organizacional y administrativa de la USCO</t>
  </si>
  <si>
    <t>Documento en PDF: Estrategias para la operativización del Curso  Institucional "Catedra Surcolombiana"</t>
  </si>
  <si>
    <t>Horarios, cronograma y sitios definidos para el desarrollo del Proyecto: Escuela de Liderazgo
Registro de asistencia - Registro audiovisual - Protocolos de las sesiones académicas</t>
  </si>
  <si>
    <t>Estrategias aplicadas</t>
  </si>
  <si>
    <t>Bienestar</t>
  </si>
  <si>
    <t>Actividades
Listados de asistencia
Productos audiovisuales</t>
  </si>
  <si>
    <t>Boletines digitales difundidos en la comunidad universitaria</t>
  </si>
  <si>
    <t>Documento PDF del estudio.</t>
  </si>
  <si>
    <t>Agenda y cronogramas de trabajo
Documento PDF</t>
  </si>
  <si>
    <t>Agenda y cronogramas de trabajo
Documento aprobado por el Consejo Académico</t>
  </si>
  <si>
    <t>Documentos de reformas curriculares</t>
  </si>
  <si>
    <t>Reporte de PEP actualizados</t>
  </si>
  <si>
    <t>Proyección Social</t>
  </si>
  <si>
    <t>Soportes de participación de programas académicos de pregrado y postgrado en redes</t>
  </si>
  <si>
    <t>Investigación</t>
  </si>
  <si>
    <t>Esbozo de la propuesta de reforma al Estatuto de Propiedad Intelectual.
Sesiones de trabajo con cada una de las partes interesadas como son: Comité Central de Investigación, Consejo Académico, Facultades, Centro de Tecnologias y la Oficina Juridica con el objetivo de realizar ajustes.
Presentación ante el Consejo Académico para su aprobación (Aprobado)
Presentación ante el Consejo Superior para su aprobación (Aprobado)
Acuerdo No.  014 de 19 de abril de 2018 Aprobado por el CSU</t>
  </si>
  <si>
    <t>Facultades con líneas de investigación aprobadas</t>
  </si>
  <si>
    <t xml:space="preserve"> - El Consejo de Facultad decide aprobar el requerimiento, soportado en acta No. 005 de 2018.
- Acuerdo 010 del 10 de abril de 2018 (Por el cual se crea las líneas de investigación  de la Facultad de Ciencias Exactas y Naturales y las de sus programas académicos).
Facultad de Educación
- Acuerdo 023 del 05 de febrero de 2016 (Por el cual se aprueban las líneas de investigación  de la Facultad de Educación de la Universidad Surcolombiana).
Facultad de Ciencias Jurídicas y Políticas
- Acuerdo 049 del 08 de agosto de 2016 (Por el cual se crea la línea de investigación  de la Facultad de Ciencias Jurídicas y Políticas y las de sus programas académicos).
Facultad de Ingeniería
- Resolución 08 del 31 de Julio de 2017 (Por el cual se establecen las líneas de investigación  de la Facultad de Ingeniería).
Facultad de Salud
- Documento Maestro Líneas de Investigación Facultad de Salud</t>
  </si>
  <si>
    <t>Documento PDF</t>
  </si>
  <si>
    <t>Programas confrontados (Microdiseños)</t>
  </si>
  <si>
    <t>Informe de microdiseños confrontados</t>
  </si>
  <si>
    <t>Agregar nuevos procedimientos
Actualización de  los procedimientos de investigación en el marco del proceso de acreditación institucional, que permitan una mejor experiencia en la formulación, presentación y ejecución de proyectos de investigación. A continuación se relacionan los procedimientos actualizados:
- MI-INV-PR-01 CONVOCATORIAS INTERNAS DE INVESTIGACIÓN Y PROYECCIÓN SOCIAL.
- MI-INV-PR-03 GESTIÓN Y EDICIÓN DE REVISTAS CIENTÍFICAS.
- MI-INV-PR-06 PRODUCCIÓN ACADÉMICA
Es importante mencionar que el análisis para la actualización de los procedimientos, se viene realizando con miras a escalar e implementar una nueva versión del sistema de información SIVIPS.</t>
  </si>
  <si>
    <t>Resolución rectoral Plan de Capacitación del personal administrativo y trabajadores oficiales.</t>
  </si>
  <si>
    <t>Aprobación de la solicitud por parte de la comisión de personal.</t>
  </si>
  <si>
    <t>Formulación de un Modelo de Autoevaluación Institucional que referencia la metodología del proceso de autoevaluación, con base en los lineamientos institucionales (PEU) nacionales e internacionales.</t>
  </si>
  <si>
    <t>Documento en PDF y Acuerdo en PDF</t>
  </si>
  <si>
    <t>Documento en PDF y Resolución en PDF</t>
  </si>
  <si>
    <t>Los módulos desarrollados en la consolidación del sistema de información integrado para el Aseguramiento de la Calidad</t>
  </si>
  <si>
    <t>Documento: Estudio para evaluar los servicios de bienestar universitario</t>
  </si>
  <si>
    <t>Instrumento institucionalizado en el sistema de información de la Universidad Surcolombiana</t>
  </si>
  <si>
    <t>Reportes analizados semestralmente</t>
  </si>
  <si>
    <t>Un inventario de los recursos de apoyo académico existentes en la Universidad (laboratorios, equipos, otros) y el estado actual de los mismos</t>
  </si>
  <si>
    <t>Documento "Plan estratégico de CTI+D" aprobado por el Consejo Superior Universitario</t>
  </si>
  <si>
    <t>*Diligenciada por la Oficina Aseguramiento de la Calidad</t>
  </si>
  <si>
    <t>** Anual (Metas de Producto en Porcentaje)</t>
  </si>
  <si>
    <t>CONVENCIONES</t>
  </si>
  <si>
    <t>Proyecto 4</t>
  </si>
  <si>
    <t>Proyecto 2</t>
  </si>
  <si>
    <t>Proyecto 3</t>
  </si>
  <si>
    <t>Proyecto 7</t>
  </si>
  <si>
    <t>Proyecto 11</t>
  </si>
  <si>
    <t>Proyecto 9</t>
  </si>
  <si>
    <t>Proyecto 10</t>
  </si>
  <si>
    <t>SF-PY5</t>
  </si>
  <si>
    <t>Subsistema de Formación: SF-PY4. Inclusión, Permanencia y Graduación.</t>
  </si>
  <si>
    <t>SI-PY4</t>
  </si>
  <si>
    <t>Proyecto 13</t>
  </si>
  <si>
    <t>Proyecto 14</t>
  </si>
  <si>
    <t>Proyecto 16</t>
  </si>
  <si>
    <t>Proyecto 17</t>
  </si>
  <si>
    <t>Proyecto 22</t>
  </si>
  <si>
    <t>Proyecto 12</t>
  </si>
  <si>
    <t>Proyecto 15</t>
  </si>
  <si>
    <t>Proyecto 8</t>
  </si>
  <si>
    <t>Proyecto 20</t>
  </si>
  <si>
    <t>Proyecto 5</t>
  </si>
  <si>
    <t>Proyecto 18</t>
  </si>
  <si>
    <t>Proyecto 19</t>
  </si>
  <si>
    <t>Proyecto 21</t>
  </si>
  <si>
    <t>Total Formación</t>
  </si>
  <si>
    <t>Total Investigación</t>
  </si>
  <si>
    <t>Total Proyección Social</t>
  </si>
  <si>
    <t>Total Bienestar</t>
  </si>
  <si>
    <t>Total Administrativo</t>
  </si>
  <si>
    <t>TOTAL PLAN</t>
  </si>
  <si>
    <t>RECURSOS CONSOLIDADOS</t>
  </si>
  <si>
    <t>Vicerrectoría Académica
Bernardo Monje</t>
  </si>
  <si>
    <t>Vicerrectoría Académica
Nicolás Medina - Yenny Chacón</t>
  </si>
  <si>
    <t>Vicerrectoría Académica
Yamile Peña</t>
  </si>
  <si>
    <t>Vicerrectoría Académica 
Alejandra Pérez</t>
  </si>
  <si>
    <t>Vicerrectoría Académica
Sol Angy Cortés</t>
  </si>
  <si>
    <t>Documento: Política de inclusión de la Universidad Surcolombiana aprobado por el Consejo Superior.</t>
  </si>
  <si>
    <t>Vicerrectoría Académica 
Pablo José Gómez</t>
  </si>
  <si>
    <t>Vicerrectoría Académica
Currículo</t>
  </si>
  <si>
    <t>Vicerrectoría Administrativa
Talento Humano</t>
  </si>
  <si>
    <t>Capacitaciones aprobadas</t>
  </si>
  <si>
    <t>Vicerrectoría Administrativa
Aseguramiento de la Calidad</t>
  </si>
  <si>
    <t>Vicerrectoría
Administrativa</t>
  </si>
  <si>
    <t>En el segundo semestre se ha realizado capacitación a trabajadores oficiales para juegos deportivos y capacitación a personal administrativo y trabajadores oficiales en segunda lengua Inglés.</t>
  </si>
  <si>
    <t>Resolución No. 002 del 05 de Enero de 2018 " Por medio del cual se adopta el Plan de Formación y Capacitación del Personal Administrativo de la Universidad Surcolombiana, vigencia 2018".</t>
  </si>
  <si>
    <t>Acuerdo 059 de 2017 - Estructura orgánica de la Universidad Surcolombiana</t>
  </si>
  <si>
    <t>Dirección Administrativa de Bienestar Universitario</t>
  </si>
  <si>
    <t>A la fecha se han realizado 9 actividades de difusión y se relacionan en el formato de Plan de Trabajo del S.G.C; evidencias de los mismos.
Está pendiente el evento de mayor escala denominado "Primera Toma de los servicios de B.U a la comunidad universitaria" programado los días 9-10 y 11 de Octubre.</t>
  </si>
  <si>
    <t>Se ha desarrollado un guión para el Boletín digital, que contiene la relación de eventos y campañas de promoción y prevención de B.U. Además de promocionar los servicios.</t>
  </si>
  <si>
    <t>Se ha elaborado documento de evaluación de los servicios, se encuentra listo para presentación y sustentación ante PARES evaluadores de la Maestría de Educación.</t>
  </si>
  <si>
    <t>Documento: Estructura Organizacional y Administrativa  aprobado por el Consejo Superior</t>
  </si>
  <si>
    <t>30/11/2022
Permanente</t>
  </si>
  <si>
    <t>30/01/2017
Permanente</t>
  </si>
  <si>
    <t>Vicerrectoría de Investigación y Proyección Social</t>
  </si>
  <si>
    <t>Dirección de Bibliotecas</t>
  </si>
  <si>
    <t xml:space="preserve"> Vinculación de nuevos de profesores de tiempo completo para el cumplimiento de las funciones misionales de la USCO.</t>
  </si>
  <si>
    <t>Definición de estrategias para la difusión del portafolio de servicios de bienestar universitario en la comunidad universitaria.</t>
  </si>
  <si>
    <t>Análisis de los procedimientos institucionales con el propósito de formalizar la recolección y organización de la información en sistemas integrados como base  para la toma de decisiones calificadas y la visibilización interna y externa  de la imagen de la Institución.</t>
  </si>
  <si>
    <t>Definir una política y rediseñar los programas de capacitación del personal  orientada a cualificar las competencias de desempeño de los funcionarios y el mejoramiento de la gestión en coherencia con el PEU de la Institución.</t>
  </si>
  <si>
    <t>Análisis de los actuales programas de capacitación del personal en la perspectiva de la definición de la política y rediseño de los programas de capacitación para orientarlos a la cualificación de competencias de desempeños y el mejoramiento de la gestión.</t>
  </si>
  <si>
    <t>Plan de capacitación del personal administrativo y trabajadores oficiales orientado a la cualificación en competencias de desempeño y de mejoramiento de la gestión.</t>
  </si>
  <si>
    <t>Subsistema Administrativo: SA-PY3. Sistemas de Gestión.</t>
  </si>
  <si>
    <t>Oficina  Aseguramiento de la Calidad</t>
  </si>
  <si>
    <t xml:space="preserve"> Subsistema Bienestar Universitario: 
SB-PY4. Desarrollo humano con responsabilidad y compromiso. </t>
  </si>
  <si>
    <t xml:space="preserve">Instrumento institucionalizado y digitalizado para evaluar los servicios de Bienestar Universitario </t>
  </si>
  <si>
    <t xml:space="preserve">Dirección Adminisrativa de Bienestar Universitario. </t>
  </si>
  <si>
    <t>Un Inventario de los recursos de apoyo académico existentes en la Universidad (laboratorios, equipos, otros) y el estado actual de los mismos.</t>
  </si>
  <si>
    <t>Redes con resultados de procesos de investigación</t>
  </si>
  <si>
    <t>Productos resultados de investigación en Redes</t>
  </si>
  <si>
    <t>Actas de COCEIN - Acta reunión Vicerrectora de  investigaciones y asesora jurídica de la VIPS - 1er Borrador de Estatuto Actualizado - 1er Borrador de la Política de Semilleros de Investigación</t>
  </si>
  <si>
    <t>1 Módulo Gestión de Convocatorias internas de investigación y 30% del módulo Grupos y Semilleros</t>
  </si>
  <si>
    <t>Reconocimiento a la investigación, innovación y a la creación artística y cultural en sus diversas formas por parte de los profesores.</t>
  </si>
  <si>
    <t>Documento PDF Propuesta de Política de Inclusión.</t>
  </si>
  <si>
    <t>Reconocimiento a la innovación y a la creación artística y cultural en sus diversas formas por parte de los profesores.</t>
  </si>
  <si>
    <r>
      <t xml:space="preserve"> Subsistema Formación:
 SF-PY1.
Identidad con la teleología institucional.</t>
    </r>
    <r>
      <rPr>
        <b/>
        <i/>
        <sz val="11"/>
        <color theme="9" tint="-0.249977111117893"/>
        <rFont val="Calibri"/>
        <family val="2"/>
        <scheme val="minor"/>
      </rPr>
      <t/>
    </r>
  </si>
  <si>
    <t>Se desarrollaron 20 Jornadass Pedagógicas con base a las categorías que conforman el PEU de la institución. 
Así: 10 de Democracia Deliberativa y 10 Ética Cívica &amp; Convivencia; con 219 estudiantes de las siete Facultades de la Universidad en todas las sedes.
- Se aplicaron dos instrumentos a los participantes, así: el primero con relación a los escenarios prácticos donde el estudiantado manifestaba si se presentaba o no los elementos expuestos de cada categoría. 4 macro escenarios donde se presenta la democracia deliberativa; 7 macro escenarios donde no se presenta la democracia deliberativa y 4 macro escenarios donde no se presenta la ética cívica y conviencia.
En el Segundo, se realizaban propuestas de reforma al manual de convivencia sobre los capítulos relacionados a la categoría abordada (Democracia Deliberativa - Capítulo X Organización Estudiantil y Estatutos CSE; y, Ética Cívica &amp; Convivencia - Capítulos V y IX); propuestas realizadas por estudiantes participantes a las jornadas pedagógicas. En total son 10 propuestas de reforma al capítulo X del manual de convivencia, y 13 propuestas de reforma a los estatutos del consejo superior estudiantil, en el marco de la democracia deliberativa. Por otro lado, 11 propuestas de reforma a los capítulo V y IX del manual de convivencia, en el marco de la ética cívica y convivencia.
 Por otro lado, se viene participando en la comisión que desarrolla la propuesta de ajuste al manual de convivencia, desde el semestre 2018-1  se han revisado desde el I capítulo hasta el VI</t>
  </si>
  <si>
    <t>Revisión del normograma de la institución en donde se estable la normatividad en materia de estatuto de los profesores.</t>
  </si>
  <si>
    <t>Capacitación en Consejo Académico
Capacitación en Comité Financiero  229 personas de la dirección académica y administrativa de la Universidad capacitados</t>
  </si>
  <si>
    <t>1) Revisión del Estado del Arte de los estatudos, referidos a evaluación, de universidades nacionales.
2)  Elaboración de matriz de contraste de los estatutos e instrumentos de Evaluación Docente.
3)Elaboración de un estudio de validación de la viabilidad (sustento psicometrico) del actual insturmento de evaluación docente de la UNIVERSIDAD SURCOLOMBIANA. 
4)Consolidacióm de un sistema de Evaluaciòn docente en coordinaciò con el CTIC. Propuesta del nuevo instrumento de evaluación docente.Presentación de propuesta del nuevo instrumento de evaluación docente al Consejo Académico.Socialización del nuevo instrumento de evaluación docente a la Comunidad Universitaria (Docentes y estudiantes).
5) Seguimiento a la aplicación del  nuevo instrumento de evaluación docente.                                                                                                                                                                                                                                                                                     6) Durante el semestre A- 2018 se constituyó una comisión desde el Consejo académico donde se adelanta el proyecto de reforma del Manual de Convivencia Estudiantil, dicha comisión está integrada por:  Dos decanos delegados del Consejo Académico, la Vicerrectora Académica, La Secretaría General, el representante de los docentes ante el consejo Académico, la representante de los estudiantes ante el Consejo Académico, el representante de los estudiantes ante el Consejo Superior Universitario, dos estudiantes delegados de la Junta del Consejo Superior Estudiantil. 
7) En lo corrido del año tanto en el periodo 2018 - como lo que va septiembre se ha trabajado en la modificación de los seis de los once capítulos del Manual de Convivencia Estudiantil. De acuerdo a la metodológia aprobada se aborda un capítulo cada 15 días durante las reuniones ordinarias de la comisión. Un logro a destacar es que se ha podido organizar una comisón que está reflexionando sobre esta reforma y una  de las dificultades es que por la rigurosidad del proceso no se puede solucionar con la premura del tiempo.</t>
  </si>
  <si>
    <t>Con el apoyo de la Dirección General de Currículo, se ha desarrollado una propuesta curricular para la Cátedra Surcolombiana. Revisión de la estructura curricular de los cursos institucionales en la Universidad; realizar propuesta curricular para reesctructuración en el marco de la Cátedra Surcolombiana.</t>
  </si>
  <si>
    <t>1) Se cuenta con un documento borrador de Caracterización de  barreras para la permanencia y graduación de estudiantes afrodescendientes, Víctimas de conflicto armado, LGBTI y Mujeres.
2) Se avanza en la revisión del documento de Política de Inclusión por parte del Comité.
4) Se avanza en la construcción de plan de mejoramiento de los indices de inclusión por subsistemas de la Universidad.
6)  Asesorías Individuales orientadas a estudiantes víctimas del conflicto armado ante situaciones de riesgo académico.
7) Asesorías Individuales orientadas a estudiantes indígenas ante situaciones de riesgo académico.</t>
  </si>
  <si>
    <t xml:space="preserve">Informe de Avance Estudio de necesidades de vinculación de docentes hasta el año 2020. Informe que establece tres criterios para establecer las necesidades de vinculación de docentes. DSentro de los criterios el estudio establece:
1)Consolidado del total de la planta docente de la USCO por programas y facultades a corte de dic 2017.
2) Informe de relación N de plantas docentes / Estudiantes partiendo de la media Nacional, de tal forma que se establecen criterios. 
3) Pertinencia de los Programas a partir de la revisión de comportamiento de inscripción a los programas </t>
  </si>
  <si>
    <t xml:space="preserve">Escritura del documento. 
Socialización en el equipo de currículo y los representantes de autoevaluación de Programas. 
Socialización en el Comité Central de Currículo.  
Socialización en el Consejo Académico.  Está pendiente la aprobación definitiva por el Consejo Académico; lo acordado fue que los decanos lo socializarían en las Facultades para retroalimentarlo. 
El documento de política esta acompañado de los documentos que contiene las metodologías para evaluar y reformar los currículos. Falta de receptividad y compromiso de los decanos para con el Proyecto, por tratarse de una exigencia obligatoria para efecto de Acreditarse o Renovar la Acreditación. </t>
  </si>
  <si>
    <t>Permenente
30/11/2022</t>
  </si>
  <si>
    <t>Garantizar que los miembros de Consejo Superior Universitario, Consejo Académico, Consejo de Facultad y Vicerrectorías de la Universidad Surcolombiana comprendan, apropien y dinamicen la Misión y el Proyecto Educativo Institucional.</t>
  </si>
  <si>
    <t xml:space="preserve">Desarrollo  de Jornadas de capacitación a todos los miembros de Consejo Superior Universitario, Consejo Académico, Consejo de Facultad y Vicerrectorías de la Universidad Surcolombiana; e Inducción obligatoria a los nuevos integrantes de las instancias mencionadas aquí. </t>
  </si>
  <si>
    <t>Inducción a miembros de la dirección académica y administrativa de la Universidad
(Consejos: Superior Universitario, Académico y de Facultades; y Comité Administrativo).</t>
  </si>
  <si>
    <t>Número de integrantes del Consejo Superior, Consejo Académico, Consejo de Facultad y Comité Administrativo capacitados / Número total de miembros integrantes del Consejo Superior Universitario, Consejo Académico, Consejo de Facultad y Comité Administrativo *(100).</t>
  </si>
  <si>
    <t>Comprensión y apropiación de la Misión y el Proyecto Educativo Institucional por parte de los miembros de Consejo Superior Universitario, Consejo Académico, Consejo de Facultad y Vicerrectorías de la Universidad Surcolombiana.</t>
  </si>
  <si>
    <t>Número de integrantes del Consejo Superior Universitario, Consejo Académico, Consejo de Facultad y Comité Administrativo capacitados / Número total de miembros integrantes del Consejo Superior, Consejo Académico, Consejo de Facultad y Comité Administrativo *(100).</t>
  </si>
  <si>
    <t>Subsistema Formación: SF-PY4. Inclusión, Permanencia y Graduación.</t>
  </si>
  <si>
    <t xml:space="preserve"> Subsistema Investigación: 
SI-PY6. Articulación del Sistema Integrado de Información (TICs) . </t>
  </si>
  <si>
    <t>Subsistema Formación: SF-PY5. Aseguramiento de la Calidad.</t>
  </si>
  <si>
    <t xml:space="preserve">Subsistema Bienestar Universitario: SB-PY4. Desarrollo humano con responsabilidad y compromiso. </t>
  </si>
  <si>
    <t>Subsistema Bienestar Universitario: SB-PY4. Desarrollo humano con responsabilidad y compromiso</t>
  </si>
  <si>
    <t>Subsistema Investigación: SI-PY2.  Calidad académica y formación en Investigación</t>
  </si>
  <si>
    <t>Subsistema Bienestar Universitario:
SB-PY4. Desarrollo humano con responsabilidad y compromiso</t>
  </si>
  <si>
    <t>Proyecto "Escuela de Liderazgo con énfasis en participación"</t>
  </si>
  <si>
    <t>Documento:  "Escuela de Liderazgo con énfasis en participación"</t>
  </si>
  <si>
    <t>Aplicación del instrumento de evaluación periódica de los servicios de bienestar universitario</t>
  </si>
  <si>
    <t>Aplicación del instrumento de evaluación periódica de los servicios de bienestar universitario.</t>
  </si>
  <si>
    <t>Subsistema Formación: SF-PY8. Fortalecimiento y fomento del Sistema de Bibliotecas de la Universidad.</t>
  </si>
  <si>
    <t>Humano: Vicerrectoría Académica, Funcionarios del Sistema de Bibliotecas
Recursos Técnicos: Documentos de análisis
Recursos Físicos: Instalaciones de la USCO</t>
  </si>
  <si>
    <t>SF-PY8</t>
  </si>
  <si>
    <t>Vicerrectoría Académica
Biblioteca</t>
  </si>
  <si>
    <t>PROMEDIO DE AVANCE GENERAL</t>
  </si>
  <si>
    <t>METAS</t>
  </si>
  <si>
    <t>Medio (M)</t>
  </si>
  <si>
    <t>Bajo (B)</t>
  </si>
  <si>
    <t>Muy Bajo (MB)</t>
  </si>
  <si>
    <t>Alto (A)</t>
  </si>
  <si>
    <t>Muy Alto (MA)</t>
  </si>
  <si>
    <t>0% - 20%</t>
  </si>
  <si>
    <t>21% - 40%</t>
  </si>
  <si>
    <t>41% - 60%</t>
  </si>
  <si>
    <t>61% - 80%</t>
  </si>
  <si>
    <t>81% - 100%</t>
  </si>
  <si>
    <t>30 Noviembre de 2018</t>
  </si>
  <si>
    <t>No. Proyecto</t>
  </si>
  <si>
    <t>Nombre del Proyecto</t>
  </si>
  <si>
    <t>Articulación PDI</t>
  </si>
  <si>
    <t>Factor / Condición de Calidad</t>
  </si>
  <si>
    <t xml:space="preserve">Actividad / Acción </t>
  </si>
  <si>
    <t>Descripción</t>
  </si>
  <si>
    <r>
      <t xml:space="preserve">VIGENCIA: </t>
    </r>
    <r>
      <rPr>
        <b/>
        <u/>
        <sz val="10"/>
        <color theme="1"/>
        <rFont val="Arial"/>
        <family val="2"/>
      </rPr>
      <t>2018 - 2022</t>
    </r>
  </si>
  <si>
    <t>Recursos Humanos</t>
  </si>
  <si>
    <t>Recursos Financieros</t>
  </si>
  <si>
    <r>
      <t xml:space="preserve">VIGENCIA: </t>
    </r>
    <r>
      <rPr>
        <b/>
        <u/>
        <sz val="10"/>
        <color theme="1"/>
        <rFont val="Arial"/>
        <family val="2"/>
      </rPr>
      <t>2018-2022</t>
    </r>
  </si>
  <si>
    <t>Actividad / Acción</t>
  </si>
  <si>
    <t>Meta de Resultado Unidades</t>
  </si>
  <si>
    <t>Meta de Resultado (%)</t>
  </si>
  <si>
    <r>
      <t>Plan de</t>
    </r>
    <r>
      <rPr>
        <sz val="10"/>
        <rFont val="Arial"/>
        <family val="2"/>
      </rPr>
      <t xml:space="preserve"> capacitación</t>
    </r>
    <r>
      <rPr>
        <b/>
        <sz val="10"/>
        <color rgb="FFFF0000"/>
        <rFont val="Arial"/>
        <family val="2"/>
      </rPr>
      <t xml:space="preserve"> </t>
    </r>
    <r>
      <rPr>
        <sz val="10"/>
        <color theme="1"/>
        <rFont val="Arial"/>
        <family val="2"/>
      </rPr>
      <t>del personal administrativo y trabajadores oficiales orientado a la cualificación en competencias de desempeño y de mejoramiento de la gestión.</t>
    </r>
  </si>
  <si>
    <r>
      <t>Subsistema Formación:
 SF-PY1. Identidad con la</t>
    </r>
    <r>
      <rPr>
        <sz val="10"/>
        <rFont val="Arial"/>
        <family val="2"/>
      </rPr>
      <t xml:space="preserve"> teleología institucional  </t>
    </r>
  </si>
  <si>
    <t>El análisis para la determinación de necesidades de vinculación de nuevos de profesores de tiempo completo  hacia el año 2020 para el cumplimiento de las funciones misionales  de la USCO.</t>
  </si>
  <si>
    <r>
      <rPr>
        <sz val="10"/>
        <rFont val="Arial"/>
        <family val="2"/>
      </rPr>
      <t>Humano: Consejo Académico,  Vicerrectoría académica.
Oficina de Acreditación Institucional</t>
    </r>
    <r>
      <rPr>
        <sz val="10"/>
        <color theme="1"/>
        <rFont val="Arial"/>
        <family val="2"/>
      </rPr>
      <t xml:space="preserve">
Recursos Técnicos: 
Documentos de análisis</t>
    </r>
  </si>
  <si>
    <r>
      <rPr>
        <sz val="10"/>
        <rFont val="Arial"/>
        <family val="2"/>
      </rPr>
      <t>Humano:   Vicerrectoría Académica Dirección General de Curriculo, Comités de Currículo de Facultad y de los Programas</t>
    </r>
    <r>
      <rPr>
        <sz val="10"/>
        <color rgb="FF00B0F0"/>
        <rFont val="Arial"/>
        <family val="2"/>
      </rPr>
      <t xml:space="preserve"> </t>
    </r>
    <r>
      <rPr>
        <sz val="10"/>
        <color theme="1"/>
        <rFont val="Arial"/>
        <family val="2"/>
      </rPr>
      <t xml:space="preserve"> 
Recursos Técnicos: Documentos de análisis
Recursos Físicos: Instalaciones de la USCO</t>
    </r>
  </si>
  <si>
    <r>
      <t>Difusión y apropiación de la política académica institucion</t>
    </r>
    <r>
      <rPr>
        <sz val="10"/>
        <rFont val="Arial"/>
        <family val="2"/>
      </rPr>
      <t>al en torno</t>
    </r>
    <r>
      <rPr>
        <sz val="10"/>
        <color theme="1"/>
        <rFont val="Arial"/>
        <family val="2"/>
      </rPr>
      <t xml:space="preserve"> a los  criterios de integralidad, flexibilidad e interdisciplinariedad.</t>
    </r>
  </si>
  <si>
    <r>
      <t xml:space="preserve">Estudio que defina el procedimiento que permita la descentralización de los recursos financieros de la VIPS para la dotación y actualización bibliográfica y bases de datos  del  Centro de Información y Documentación.
</t>
    </r>
    <r>
      <rPr>
        <sz val="10"/>
        <rFont val="Arial"/>
        <family val="2"/>
      </rPr>
      <t xml:space="preserve">
Estudio que defina el Procedimiento adecuado del uso de  bases de datos.</t>
    </r>
  </si>
  <si>
    <r>
      <t>Diseño  e implementación del plan estratégico de CTI+D</t>
    </r>
    <r>
      <rPr>
        <sz val="10"/>
        <color rgb="FF000000"/>
        <rFont val="Arial"/>
        <family val="2"/>
      </rPr>
      <t xml:space="preserve">. </t>
    </r>
  </si>
  <si>
    <t>Primer Semestre</t>
  </si>
  <si>
    <t>Segundo Semestre</t>
  </si>
  <si>
    <t>Responsable</t>
  </si>
  <si>
    <t>Entregable / Evidencia</t>
  </si>
  <si>
    <t>Evaluación de Metas</t>
  </si>
  <si>
    <t>Seguimiento al Cumplimiento de Metas (%)</t>
  </si>
  <si>
    <t>Estado de la Oportunidad de Mejora (%)</t>
  </si>
  <si>
    <t>Proyección de Cumplimiento del Indicador (%)</t>
  </si>
  <si>
    <t>Primer Semestre
Avance</t>
  </si>
  <si>
    <t>Segundo Semestre
Avance</t>
  </si>
  <si>
    <t>Evaluación del Recurso Asignado</t>
  </si>
  <si>
    <t>Total Recurso Asignado</t>
  </si>
  <si>
    <t>Seguimiento a la ejecución del Recurso Asignado ($)</t>
  </si>
  <si>
    <t>Saldo Recurso Asignado</t>
  </si>
  <si>
    <t>Primer Semestre Ejecución</t>
  </si>
  <si>
    <t>Segundo Semestre Ejecución</t>
  </si>
  <si>
    <t>EVALUACIÓN DEL PLAN DE MEJORAMIENTO INSTITUCIONAL</t>
  </si>
  <si>
    <t>SEGUIMIENTO AL PLAN DE MEJORAMIENTO INSTITUCIONAL</t>
  </si>
  <si>
    <t>Observaciones al Seguimiento Primer Semestre</t>
  </si>
  <si>
    <t>Observaciones al Seguimiento Segundo Semestre</t>
  </si>
  <si>
    <t>Documento en PDF</t>
  </si>
  <si>
    <t>Actualización de  los procedimientos de investigación en el marco del proceso de acreditación institucional, que permitan una mejor experiencia en la formulación, presentación y ejecución de proyectos de investigación. A continuación se relacionan los procedimientos actualizados:
- MI-INV-PR-01 CONVOCATORIAS INTERNAS DE INVESTIGACIÓN Y PROYECCIÓN SOCIAL.
- MI-INV-PR-03 GESTIÓN Y EDICIÓN DE REVISTAS CIENTÍFICAS.
- MI-INV-PR-06 PRODUCCIÓN ACADÉMICA
- 2 de Gestón de Propiedad Intelectual
-2 de Gestión de Patentes
Es importante mencionar que el análisis para la actualización de los procedimientos, se viene realizando con miras a escalar e implementar una nueva versión del sistema de información SIVIPS.</t>
  </si>
  <si>
    <t>Aprobación de la solicitud por parte de la comisión de personal</t>
  </si>
  <si>
    <t>Los módulos desarrollados en la consolidación del sistema de información para el aseguramiento de la calidad</t>
  </si>
  <si>
    <t>Proyectado</t>
  </si>
  <si>
    <t>Real</t>
  </si>
  <si>
    <t>Ejecución (%)</t>
  </si>
  <si>
    <t>RECURSOS</t>
  </si>
  <si>
    <t>SUB. FORMACIÓN</t>
  </si>
  <si>
    <t>SUB. INVESTIGACIÓN</t>
  </si>
  <si>
    <t>SUB. PROYECCIÓN SOCIAL</t>
  </si>
  <si>
    <t>SUB. BIENESTAR U.</t>
  </si>
  <si>
    <t>SUB. ADMINISTRATIVO</t>
  </si>
  <si>
    <t>DISTRIBUCIÓN DE RECURSOS POR AÑO</t>
  </si>
  <si>
    <t>Cumplimiento de las Metas</t>
  </si>
  <si>
    <t>Cumplimiento Acumulado 2018-2022</t>
  </si>
  <si>
    <t>Proyección Cumplimiento Acumulado
2018-2022</t>
  </si>
  <si>
    <t>Fecha de Seguimiento 
(dd-mm-aaaa) (*)</t>
  </si>
  <si>
    <t>Proyección de Cumplimiento del Indicador (%) (**)</t>
  </si>
  <si>
    <t>General</t>
  </si>
  <si>
    <t>P.Social</t>
  </si>
  <si>
    <t>2018-2022</t>
  </si>
  <si>
    <t>EVALUACIÓN DEL PLAN DE SEGUIMIENTO AL PLAN DE MEJORAMIENTO INSTITUCIONAL</t>
  </si>
  <si>
    <t>Oficina Aseguramiento de la Calidad</t>
  </si>
  <si>
    <t>Subsistemas</t>
  </si>
  <si>
    <t>Metas</t>
  </si>
  <si>
    <t>CUMPLIMIENTO ACUMULADO METAS</t>
  </si>
  <si>
    <t>Siete proyectos estratégicos de desarrollo científico en articulación con la comunidad académica nacional e internacional.</t>
  </si>
  <si>
    <t>Número de proyectos estratégicos de desarrollo científico en articulación con la comunidad académica.</t>
  </si>
  <si>
    <t>Consolidación de los procesos de articulación e integración nacional e internacional a través de Redes para la interrelación de acciones académicas, investigativas, curriculares y administrativas de la Universidad.</t>
  </si>
  <si>
    <t>Establecer las estrategias de interacción de la Institución para su articulación a redes académicas e investigativas del orden nacional e internacional.</t>
  </si>
  <si>
    <t>Proyectos de desarrollo científico</t>
  </si>
  <si>
    <t>Estatuto de Propiedad Intelectual de la USCO actualizado.</t>
  </si>
  <si>
    <t>Reformulación y aprobación de la política de Propiedad Intelectual con la inclusión del reconocimiento a la innovación y a la creación artística y cultural en sus diversas formas de la comunidad universitaria y productiva de la región surcolombiana.</t>
  </si>
  <si>
    <t>Productos de propiedad intelectual registrados en la SIC y dirección nacional de derechos de autor.</t>
  </si>
  <si>
    <t>Número de Producto de propiedad intelectual registradas en la SIC y en la dirección nacional de derechos de autor.</t>
  </si>
  <si>
    <t>Productos de propiedad intelectual con resolución de concedidas por la SIC.</t>
  </si>
  <si>
    <t>Número de Producto de propiedad intelectual concedidas por la SIC y po la dirección nacional de derechos de autor.</t>
  </si>
  <si>
    <t>Documentos soporte de Registro ante la SIC y en la dirección nacional de derechos de autor.</t>
  </si>
  <si>
    <t>Número de Producto de propiedad intelectual concedidas por la SIC y por la dirección nacional de derechos de autor.</t>
  </si>
  <si>
    <t>Documentos soporte de Concesión ante la SIC y por la dirección nacional de derechos de autor.</t>
  </si>
  <si>
    <t>Documentos soporte de Registro ante la SIC  y por la dirección nacional de derechos de autor.</t>
  </si>
  <si>
    <t>Documentos soporte de Concesión ante la SIC  y por la dirección nacional de derechos de autor.</t>
  </si>
  <si>
    <t>Estatuto de Investigación de la USCO actualizado</t>
  </si>
  <si>
    <t>Número de Facultades con Líneas de Investigación por facultad aprobadas.</t>
  </si>
  <si>
    <t>Número de Facultades con Líneas de Investigación.</t>
  </si>
  <si>
    <t>Grupos de investigación en interacción con Redes de Conocimiento certificadas.</t>
  </si>
  <si>
    <t>Número de grupos de investigación en interacción con Redes de conocimiento certificadas / Total de grupos de investigación.</t>
  </si>
  <si>
    <t>1 docente Investigador en categoria Emerito en el escalafon Colciencias.</t>
  </si>
  <si>
    <t>Un docente investigador categorizado en Emerito en el escalafon Colciencias.</t>
  </si>
  <si>
    <t>Número de docentes investigadores categorizados en Senior en el escalafon Colciencias</t>
  </si>
  <si>
    <t>6 Docentes Investigadores categorizados en Senior en el escalafon Colciencias.</t>
  </si>
  <si>
    <t>Número de docentes investigadores categorizados en Senior en el escalafon Colciencias.</t>
  </si>
  <si>
    <t>20 Docentes Investigadores categorizados en Asociados en el escalafon Colciencias.</t>
  </si>
  <si>
    <t>Número de docentes investigadores categorizados en Asociados en el escalafon Colciencias.</t>
  </si>
  <si>
    <t>Número de docentes investigadores categorizados en Junior en el escalafon Colciencias.</t>
  </si>
  <si>
    <t>5 Grupos de Investigación categorizados en A1 del escalafon Colciencias</t>
  </si>
  <si>
    <t>Numero de Grupos de Investigación Categorizados en A1 del escalafón de Colciencias.</t>
  </si>
  <si>
    <t>8 Grupos de Investigación categorizados en A del escalafon Colciencias</t>
  </si>
  <si>
    <t>8 Grupos de Investigación categorizados en A del escalafon Colciencias.</t>
  </si>
  <si>
    <t>Numero de Grupos de Investigación Categorizados en A del escalafón de Colciencias</t>
  </si>
  <si>
    <t>Numero de Grupos de Investigación Categorizados en B del escalafón de Colciencias</t>
  </si>
  <si>
    <t>Numero de Grupos de Investigación Categorizados en C del escalafón de Colciencias.</t>
  </si>
  <si>
    <t>Numero de Grupos de Investigación Categorizados en B del escalafón de Colciencias.</t>
  </si>
  <si>
    <t>Numero de Grupos de Investigación Categorizados en A del escalafón de Colciencias.</t>
  </si>
  <si>
    <t>Estatuto de investigación de la USCO actualizado.</t>
  </si>
  <si>
    <t>Estatuto de Investigación Actualizado.</t>
  </si>
  <si>
    <t>Líneas de Investigación por facultad aprobadas.</t>
  </si>
  <si>
    <t>1 docente Investigador en categoria Emerito en el escalafon Colciencias</t>
  </si>
  <si>
    <t>Docente emérito categorizado</t>
  </si>
  <si>
    <t>Convocatorias Colciencias categorización</t>
  </si>
  <si>
    <t>6 Docentes Investigadores categorizados en Senior en el escalafon Colciencias</t>
  </si>
  <si>
    <t>20 Docentes Investigadores categorizados en Asociados en el escalafon Colciencias</t>
  </si>
  <si>
    <t>Número de docentes investigadores categorizados en Asociados en el escalafon Colciencias</t>
  </si>
  <si>
    <t>Número de docentes investigadores categorizados en Junior en el escalafon Colciencias</t>
  </si>
  <si>
    <t>Numero de Grupos de Investigación Categorizados en C del escalafón de Colciencias</t>
  </si>
  <si>
    <t>Numero de Grupos de Investigación Categorizados en A1 del escalafón de Colciencias</t>
  </si>
  <si>
    <t>31 Noviembre de 2018</t>
  </si>
  <si>
    <t>100% de  procedimientos actualizados para la recolección, organización, producción y publicación de la información institucional en el sistema de información integrado de la VIPS.</t>
  </si>
  <si>
    <t>Porcentaje de procedimientos actualizados para la de recolección, organización, producción y publicación de la información institucional en el sistema de información integrado de la VIPS.</t>
  </si>
  <si>
    <t>Cinco módulos del Sistema de Información integrado para la Vicerrectoría de Investigación y Proyección Social.</t>
  </si>
  <si>
    <t>Número de módulos del Sistema de Información integrado para la Vicerrectoría de Investigación y Proyección Social.</t>
  </si>
  <si>
    <t>Módulos</t>
  </si>
  <si>
    <r>
      <t>Diseño e implementación del plan estratégico de CTI+D</t>
    </r>
    <r>
      <rPr>
        <sz val="10"/>
        <color rgb="FF000000"/>
        <rFont val="Arial"/>
        <family val="2"/>
      </rPr>
      <t xml:space="preserve">. </t>
    </r>
  </si>
  <si>
    <t xml:space="preserve">Un estudio técnico para formalizar el diseño e implementación del plan estratégico de CTI+D. </t>
  </si>
  <si>
    <t xml:space="preserve">Elaboración de los procesos y procedimientos para la recolección y organización de la información en sistemas integrados como base para la toma de decisiones calificadas y la visibilización interna y externa  de la imagen de la Institución. </t>
  </si>
  <si>
    <t>La evaluación de la interacción con el medio social, cultural, político y productivo y el impacto Social  de las prácticas profesionales y las pasantías.
Elaboración del estudio sobre las políticas y programas de Interacción Social.</t>
  </si>
  <si>
    <t>Fortalecimiento del dominio en segunda lengua Inglés por parte de la comunidad académica.</t>
  </si>
  <si>
    <t>Promover el aprendizaje de idiomas a través de la inmersión en culturas extranjeras para facilitar la inserción en un mundo globalizado.</t>
  </si>
  <si>
    <t>Número de movilidades entrantes y salientes internacionales (con finalidad de aprendizajes de idiomas extranjeros).</t>
  </si>
  <si>
    <t>Promover la inmersión en culturas extrajeras en la comunidad académica.</t>
  </si>
  <si>
    <t>Brindar apoyo a los mimbros de la comunidad académica con el fin de promover el aprendizaje de idiomas y fortalecer la interacción internacional.</t>
  </si>
  <si>
    <t>Vicerrectoría de   Investigación y Proyección Social, Oficina de Relaciones Nacionales e Internacionales.</t>
  </si>
  <si>
    <t>Movilidades</t>
  </si>
  <si>
    <t>Reporte de movilidad Sistema RUM</t>
  </si>
  <si>
    <t>44 Docentes Investigadores categorizados en Junior en el escalafon Colciencias.</t>
  </si>
  <si>
    <t>44 Docentes Investigadores categorizados en Junior en el escalafon Colciencias</t>
  </si>
  <si>
    <t>14 Grupos de Investigación categorizados en B del escalafon Colciencias.</t>
  </si>
  <si>
    <t>14 Grupos de Investigación categorizados en B del escalafon Colciencias</t>
  </si>
  <si>
    <t>15 Grupos de Investigación categorizados en C del escalafon Colciencias</t>
  </si>
  <si>
    <t>15 Grupos de Investigación categorizados en C del escalafon Colciencias.</t>
  </si>
  <si>
    <t>Un estudio para evaluar el impacto de los proyectos solidarios de proyección social.</t>
  </si>
  <si>
    <t>Documento de evaluación el impacto de los proyectos solidarios de proyección social.</t>
  </si>
  <si>
    <t xml:space="preserve">Documento de evaluación el impacto de los proyectos solidarios de proyección social. </t>
  </si>
  <si>
    <t>Un Plan Estratégico de CTI+D 2018-2023.</t>
  </si>
  <si>
    <t>Diseño del Plan Estratégico de CTI+D 2018-2023.</t>
  </si>
  <si>
    <t>La Universidad es beneficiaria de una subvención otorgada por el Consejo de Financiación de la Educación Superior de Inglaterra (“Organismo de Financiación”), la cual incluye una asignación del fondo de investigación Global Challenges (“GCRF”). La intención de los fondos de subvención GCRF es apoyar la investigación de vanguardia que aborda los desafíos del desarrollo económico y bienestar que enfrentan los países en vía de desarrollo.
Las Partes desean colaborar en un Proyecto titulado “Microplastic contamination of the global food supply: obtaining of initial data for baseline creation evidencing the status of fish farmed in the Huila region, Colombia”
Proyecto gestionado por la Prof. Angela Goretty Garcia Gomez, 
Departamento de Ciencias Naturales.
Facultad de Ciencias Exactas y Naturales.</t>
  </si>
  <si>
    <t>Se cumplió la meta.</t>
  </si>
  <si>
    <t>Vicerrectoría Académica
Cristian Arce</t>
  </si>
  <si>
    <t>Vicerrectoría Académica
Jose Trujillo
Ana María Ardila
Juan David Timarán</t>
  </si>
  <si>
    <t>Se entregó los soportes de la propuesta de trabajo y metodología para abordar la reforma y actualización del Proyecto Manual de Convivencia, actualmente se encuentra en el despacho de la Vicerrectora Académica para su aval.</t>
  </si>
  <si>
    <t>Vicerrectoría Académica
Maria José Ramírez
Yessica Alejandra
Escuela de Formación P</t>
  </si>
  <si>
    <t>La cmpañera Maria José manifiesta que aún no se ha dado continuidad a esta labor, dadas las otras actividades que se desarrollan desde la Escuela.</t>
  </si>
  <si>
    <t>Vicerrectoría Académica 
Maria José Ramírez
Yessica Alejandra
Escuela de Formación P</t>
  </si>
  <si>
    <t>La compañera Maria José manifiesta que se ha hablado con el profesor William Sierra del programa de Psicología para que este continue la asesoría para el instrumento de evaluación docente, se encuentra a la espera de saber si se le va a dar el reconocimiento en honorarios para esta labor.</t>
  </si>
  <si>
    <t>Se realizó una capacitación en la Sede de la Plata con la participación de 10 personas (Administrativos). Para el mes de Agosto se tiene previsto iniciar los procesos de capacitación.
Queda pendiente verificar en que se ha ejecutado el recurso.</t>
  </si>
  <si>
    <t>Vicerrectoría Académica
Aura Méndez</t>
  </si>
  <si>
    <t>Se realizó acompañamiento a las diferentes poblaciones para dar cumplimiento a las estrategias.
Se espera que la compañera Aura nos informe sobre el Documento de Política de Inclusión que se venía trabajando en la Vicerrectoría a cargo de Sol Angy Cortés.</t>
  </si>
  <si>
    <t>Las diversas convocatorias docentes que se han desarrollado al interior de la Universidad, dan cuenta de que esta meta se ha cumplido. (Revisar evidencias 2018 y 2019)</t>
  </si>
  <si>
    <t>Vicerrectoría Académica</t>
  </si>
  <si>
    <t>Este proyecto no ha iniciado.</t>
  </si>
  <si>
    <t>Se agendó en el C.A la discusión sobre la política, actualmente se espera que en otra sesión se aborde para la aprobación. 
Se va a confirmar los datos de las reformas y PEP de los programas</t>
  </si>
  <si>
    <t>La vicerrectora está pendiente de definir la persona responsable de la ejecución de estas actividades.</t>
  </si>
  <si>
    <t>Se sigue en el proceso de la consolidación de las rejillas de revisión de impacto para su respectivo análisis</t>
  </si>
  <si>
    <t>Las practicas profesionales se  desarrollan de manera independiente en cada uno de los programas académicos, por lo que desde la Vicerrectoria de Investigación y Proyección Social no se tiene articulación plena con esta actividad de la cual se responsabiliza Vicerrectoría Académica. - Se solicita a la VIPS que justifique la ejecución del recurso asignado a este proyecto.</t>
  </si>
  <si>
    <t>En cuanto al software, el registro cuenta como indicador de registro y concesión. Se encuentran a la espera de los tiempos de la SIC</t>
  </si>
  <si>
    <t>La meta al 2018, no fue cumplida, se avanzó en 34.1%, sin embargo, en el año 2019 se requirió volver a revisar el primer borrador, partiendo desde el primer artículo.
El documento borrador se encuentra avanzado en los capítulos de: DE LOS OBJETIVOS, ESTRATEGIAS Y PRINCIPIOS DEL SUBSISTEMA DE INVESTIGACIÓN, POLÍTICAS DE INVESTIGACIÓN, ESTRUCTURA GENERAL DE INVESTIGACIÓN (Con cada dependencia y sus funciones), LINEAS DE INVESTIGACIÓN, SEMILLEROS DE INVESTIGACIÓN.
A la fecha hace falta la revisión de lo escrito en los componentes de:
* Artículación con educación básica - media.
* Grupos de investigación
* Centros de investigación.
* Institutos de investigación.
* Jóvenes investigadores.
* Redes de investigación.
* Laboratorios.
* CRITERIOS Y PROCEDIMIENTOS PARA LA PRESENTACIÓN, EVALUACIÓN Y APROBACIÓN DE LOS PROYECTOS DE INVESTIGACIÓN 
* Estimulos y meritos
* Recursos financieros.</t>
  </si>
  <si>
    <t>Se realizó todo un proceso de acompañamiento a los grupos de investigación de la Universidad.
A la espera de resultados (el 02 de septiembre resultados parciales de la"Convocatoria Nacional para el reconocimiento y medición de grupos de investigación, desarrollo tecnológico o de innovación y para el reconocimiento de investigadores del Sistema Nacional de Ciencia, Tecnología e Innovación – SNCTeI, 2018"
Se anexa informe de acompañamiento.</t>
  </si>
  <si>
    <t>No se cumplió la meta del 2018, para esa fecha se actualizaron 11 formatos y para el 2019 se llevan 2, sin embargo, la VIPS se encuentra en proceso autoevaluación de los formatos restantes por actualizar para continuar el proceso.
Se Anexa: Relación de formatos - solicitudes de actualización de formatos</t>
  </si>
  <si>
    <t>En el año 2017 se creo el modulo de registro de proyectos de investigación, en donde los participantes de las convocatorias hacen la inscripción digital por medio del Sistema de Información, en el  mismo se hace la revisión de requisitos minimos y posteriormente la evaluación por pares externos.
Para el 2019 se está adelantendo el modulo de grupos y semilleros el cual esta en un 30%.  Se espera que para el mes de diciembre este modulo este siendo lanzado a producción unificando el Sistema de información junto con el modulo de convocatorias.
Pantallazo del sistema de información SIVIPS</t>
  </si>
  <si>
    <t>El documento se encuentraba listo, en su momento a vigencia 2018. Sin embargo, por los procesos de revisiones en los tiempos por parte de los entes directivos que han pasado por la Vicerrectoria de Investigación y Proyección Social durante 2018-2019 ha hecho que haya un retroceso frente a lo planetado en el documento, debido a que ha corrido el tiempo y se ha ido finalizando los proceso de los planes de desarrollo Nacional y Departamental en los que inicialmente se baso la construcción del PECTI, además se requiere organizar las metas de sus objetivos de acuerdo al presupuesto de ESTAMPILLA el cual esta destinado a INVESTIGACIÓN, lo que daría garantía al fortalecimiento de este subsistema, no obstante,  solo se ha cambiado la fuente de financiación y no se ha aumentado el presupuesto, el cual necesita una exhaustiva revisión no solo por contratistas sino por el area administrativa de la Universidad. A la espera de reunión con las directivas de la Vicerrectoría de Investigación y Proyección Social.</t>
  </si>
  <si>
    <t xml:space="preserve">El documento fue realizado por la Coordinadora de Deportes, Luz Marina López. Se denomina: EVALUACIÓN DE LA CALIDAD Y SATISFACCIÓN DE LOS SERVICIOS DE BIENESTAR INSTITUCIONAL DE LA UNIVERSIDAD SURCOLOMBIANA
SEDE CENTRAL.  </t>
  </si>
  <si>
    <t>EL Comité de Bienetar, no ha realizado la aprobación de los instrumentos de evaluación diseñados en el Estudio de Evaluación de la Calidad  de los Servicios de Bienestar.  Posteriormente, de su aprobación se debe ajustar si llegasén haber observaciones por el comité, para su posterior implementación en la  plataforma de matrícula, registro de notas, usuario administrativo, para su respectivo diligenciamientos por los estamentos (estudiantes, docentes y administrativo).</t>
  </si>
  <si>
    <t>El ACUERDO 059/2017, "Por el cual se expide el Estatuto de Estructura Orgánica y se determinan las funciones de las dependencias académicas y administrativas de la Universidad
Surcolombiana". Por tanto, este proposito ya fue cumplido,</t>
  </si>
  <si>
    <t xml:space="preserve">No se había realizado reunión con el Vicerrector, para poder avanzar frente a este acción en específica. </t>
  </si>
  <si>
    <t xml:space="preserve">Se realizó reuniones con la delegada del Subsistema Administrativo,  con el ánimo de generar una mayor apropiación de la responsabilidad del cumplimiento de esta acción. Como resultado, se logró que el vicerrector solictara a los DECANOS mediante Memorando N°1620, la siguiente información actualizada:
 la Relación de laboratorios que posee la Facultad acreditados y no acreditados detallando de que línea son
(investigación o educación) y adjuntando el respectivo acto administrativo de creación.
— Nombre del Coordinador y su* respectiva ubicación
Cuantas salas de informática posee y su Coordinador.
— Aulas Especializadas y su Coordinador.
— Talleres y su Coordinador.
También, se solicitó mediante Memorando N°1312  al Jefe de División Financiera y de Recursos, que se le otorgara al funcionario CARLOS ALBERTO GONZALEZ BEDOYA las siguientes actividades:
1. Relación de Laboratorios existentes por Facultades, detallando los procesos misionales que realizan.
2. Inventario de Equipos por laboratorios, identificando la vida útil.
3. Establecer un mecanismo por el sistema Linix que nos permita llevar el control de mantenimientos Preventivos
y correctivos aplicados a los equipos.
4. Determinar con el Coordinador del Laboratorio, si se requieren equipos para el desarrollo de su objeto misional.
Agradecemos su atención.
Se adjuntan soportes de solicitudes, las cuales dan soporte de un avance del 30% de la  meta a cumplir. </t>
  </si>
  <si>
    <t xml:space="preserve">Se realizaron las siguientes capacitaciones: 
Órganos: Consejos: Superior Universitario, Académico y de Facultades; y Comité Administrativo
Meta 2019:  25 miembros de los órganos colegiados capacitados.
FS:  12 
FCSH:  5
FEA: 7
FE: 8
FI: 5
FACIEN: 5
VICE ACADÉMICA: 16
COMITÉ FINANCIERO: 9
COMITÉ ADMINISTRATIVO: 12
CSU: 6
Total de Miembros de Órganos Colegiados y Funcionarios capacitados:  85 
Se adjuntas los respectivos soportes listados de asistencias, informes, presentaciones.
</t>
  </si>
  <si>
    <t xml:space="preserve">Se entregó el Borrador del Documento de propuesta de Reforma de Manual de Convivencia, con un aproximado de un 70%. En ese sentido, se adjunta las respectivas listado de asistencias, actas y fotografias de las jornadas de trabajo enfocadas a la reforma del Acuerdo 049/2004. 
Los siguientes son los capitulos faltantes, para continuar el proceso en los primeros meses de 2020:
-CAPITULO IX – REGIMEN DISCIPLINARIO – REGLAMENTO 
-CAPITULO X – ORGANIZACIÓN Y REPRESENTACIÓN ESTUDIANTIL.
Seguidamente se generará el respectivo documento propuesta/borrador, para la socialización en los Consejos de Facultad y posteriormente presentarlo al Consejo Académico y Consejo Superior, para su respectiva aprobación. 
(Se Adjuntan soportes).
</t>
  </si>
  <si>
    <t>No se adjunta evidencia alguna  de avance sobre  este proceso, en particular.</t>
  </si>
  <si>
    <t xml:space="preserve">Se logró la participación en la Escuela de Liderazgo de la siguiente manera:
FECHA           AULA          TOTAL
06 agosto         155             18
07 Agosto        312             4+15+15
07 de agosto    236            10+13
Un total de  75 Estudiantes participaron de la Escuela de Liderazgo. 
</t>
  </si>
  <si>
    <t>Se realizó la feria de la interculturalidad, con el propósito de avanzar en la consolidación de una propuesta de la Catedra Surcolombiana.
Mapeo de Organizaciones estudiantiles
Diagnostico normativo de la Representaciones Estudiantiles</t>
  </si>
  <si>
    <t xml:space="preserve">Se presenta un documento de propuesta modelo de Política de Inculsión de la Universidad Surcolombiana, el cual ya tiene un avance  de un 90%. Esta pendiente su respectiva socialización, y tramité para aprobación antes las instancias competentes.
El nombre del documento se denomina: "PROYECTO DE POLÍTICA INSTITUCIONAL DE INCLUSIÓN Y RECONOCIMIENTO DE LA DIVERSIDAD SOCIAL Y CULTURAL". 
Se adjuntan las respectivas actas y listados de asistencias de las reuniones que se concertaron, para avanzar en la construcción del documento. </t>
  </si>
  <si>
    <t>En el Acta 026 de 2019, se reporta la designación de 13 dcoentes Tiempo Completo Planta y 1 Docente Medio Tiempo Planta, para un total de 14 docentes incorporados a la Planta Docente de la Universidad Surcolombiana en el 2019.</t>
  </si>
  <si>
    <t>Tramité del proyecto en curso denominado: "POR EL CUAL SE ESTABLECE LA POLÍTICA CURRICULAR Y DE CRÉDITOS ACADÉMICOS DE LA UNIVERSIDAD SURCOLOMBIANA".
1. Se presentó el  22 de marzo de 2019 por el Director de Currículo de la Universidad Surcolombiana mediante Memorando 5-3-030, al Consejo Académico, para su nuevo proceso de tramite de revisión y aprobación acorde a los nuevos regalmentos respecto a procesos de Renovación de Registro.
2, Mediante notificación de la Secretaria General del Consejo Académico, se invita al Comité Central de Curriculo para asistir el día 30 de abril de  2019 a las 2:30pm, para su respectiva presentación.
3.Acta 015 de 2019, Consejo Académico:  En el punto 6 de la Agenda a desarrollar se incluyó el punto de discusión y presentación de la propuesta de Acuerdo. En dicho espació se determino por parte del Consejo Académico, remitir a los Consejos de Facultad la respectiva propuesta del Proyecto de Acuerdo, con el ánimo de retroalimentarlo, para realizar sugerencias, con  plazo máximo hasta el 17 de mayo de2019.
4,El Consejo Académico, mediante Memorando  2,2,0764 solicita a la Vicerrectora Académica y a la Dirección de Curriculo, se retomen las observaciones de los Consejos de Facultad y del COnsejo Académico, para dar continuidad a su tramité de aprobación.
5,Mediante oficio del 4 de Diciembre de 2019, el DIrector de Curriculo Benjamin Alarcon Yustres, envió al Consejo Académico la propuetsa de Proyecto de Acuerdo con las respectivas observaciones y sugerencias realizadas en los  Consejos de Facultad. 
6. Mediante oficio del 9 de Diciembre de 2019, se invita a la Dirección de Curriculo el día 10 de diciembre a sesión extraordinaria del Consejo Académico.
7,Pendiente recolectar Acta del 10 de Diciembre de 2019 (Sesión del Consejo Académico).
Se adjuntan evidencias.</t>
  </si>
  <si>
    <t xml:space="preserve">1. Los jefes del Area Financiera y la Unidad de Contabilidad crearon el Centro de Costos de la Biblioteca de la Universidad Surcolombiana.
2. No se presentó informe de microdiseños confrontados de programas de pregrado y posgrados en 2019 y tampoco  el  informe de las  bases de datos adscritas la Universidad, en coherencia con los desarrollos de las áreas del conocimiento.
Pendiente respuestas por la Vicerrectoría Académica y la Dirección de Biblioteca.
</t>
  </si>
  <si>
    <t xml:space="preserve">Se contrato mediante prestación de servicios N°CPS-454-B2019  a Jesús David Matta Santofimio,  un Psicologo Profesional para adelantar lo correspondiente a: 
-Realizar encuesta de percepción a docentesm jefes de programas y decanos de la Universidad.
-Construcción teórica de avances conceptuales con respecto a la Evaluación Docente.
-Diagnostico normativo frente a la evaluación docente.
-Se abordo mediante estrategias de grupos focales la conceptualización teórica con Docentes, estudiantes, jefes de programa y Decanos.
Se adjuntan las respectivas evidencias de lo que se ha realizado. </t>
  </si>
  <si>
    <t xml:space="preserve">Se anexa el acuerdo de colaboración entre la Universidad Surcolombiana y la Universidad Hull de Inglaterra, con la cual se concreta la articulación entre la comunidad cientifica y académica nacional e internacional. </t>
  </si>
  <si>
    <t>El estatuto de propiedad intelectual ya fue aprobado por el CSU, es el acuerdo 014 del 2018. Actualmente se encuentra en proceso de socialización con la comunidad Universitaria. (Anexa ACUERDO)</t>
  </si>
  <si>
    <t>N/A
Se anexa el Acuerdo 014/2018</t>
  </si>
  <si>
    <t>A 2018 se encuentran 7 productos de propiedad intelectual registrados.
Por motivos de confidencialidad la documentación del trámite aún no es pública.</t>
  </si>
  <si>
    <t>Enel 2019 se tienen dos patentes por registrar, una del profesor Freddy Escobar con Hocol y otra en la que ha sido tutor el docente Eduardo Pastrana. En cuanto a software se está tramitando el registro de dos productos del docente Daniel Suescún. De igual manera, se han respondido los requerimientos respecto de 3 de las 7 patentes que están en trámite ante la SIC.  (Se adjunta soporte de Registros ante la SIC)</t>
  </si>
  <si>
    <t>Se concedió mediante Resolución No. 66439 del 25 de noviembre de 2019, patente al egresado Cristhian Polo de Ingeniería Electrónica por la invención denominada: 
"Sistema y métodos para la determinación del contenido de carbohidratos de alimentos individuales o menús compuestos y la estimación de bolos de insulina".</t>
  </si>
  <si>
    <r>
      <rPr>
        <b/>
        <sz val="10"/>
        <color theme="1"/>
        <rFont val="Arial"/>
        <family val="2"/>
      </rPr>
      <t>El primer documento borrador del Estatuto de Investigaciones está finalizado, el día 12 de diciembre del 2019 se hizo la primera socialización con el Comité Central de Investigaciones – COCEIN.</t>
    </r>
    <r>
      <rPr>
        <sz val="10"/>
        <color theme="1"/>
        <rFont val="Arial"/>
        <family val="2"/>
      </rPr>
      <t xml:space="preserve">
Se anexa el documento que se va a presentar al Consejo Superior Universitario, en la vigencia  2020.
DOCUMENTO BORRADOR DE LA MODIFICACIÓN DEL ESTATUTO DE INVESTIGACIÓN
a) Metodología de trabajo 
El trabajo se ha realizado bajo lineamientos de orden teórico, entre ellos lo expuesto por Guzmán (2018) en cuanto a los componentes a tener en cuenta en la materialización de este ejercicio, entre ellos son Ontológico – Existencia de una realidad. (Identificación de problemas, causas y consecuencias), Epistemológico – Conocimiento ya establecido, analizar las situaciones desde nuestros territorios. Permitir seguir definiendo conceptual y teóricamente las Política, Axiológico
– Valores inherente en las personas. En el momento de hacer política se debe tratar de neutralizar los valores, difícil, pero se debe tratar de hacer. Metodológico – ya existen unos métodos para realizar la Política, el método científico. (“Lasswell: Dotar de racionalidad el proceso de la política, las decisiones deben ser racionales, el cual contraste con el enfoque teórico de la racionalidad absoluta”)
Bajo las premisas mencionadas, el equipo de trabajo de la Vicerrectoría de Investigación y Proyección Social y el Comité Central de Investigación aprobó la conformación de un sub comité que se encargará de realizar una primer propuesta de reforma, los integrantes de este grupo son:
Vicerrectora de Investigación y Proyección Social, el Director de Investigaciones, El coordinador de investigaciones de la Facultad de Ciencias Jurídicas y Políticas, Facultad de Ciencias Sociales y Humanas y un profesional especializado en el área de la Vicerrectoría de
Investigación y Proyección Social.
Según los postulados de Levine (1999) y Melisner (1999) el proceso se encuentra en la fase de
diseño, en la cual, construimos el borrador del acuerdo y esperamos la toma de decisiones
autorizadas y provisión de autoridad y recursos por parte de la Universidad Surcolombiana.
La meta al 2018, no fue cumplida, se avanzó en 34.1%, sin embargo, en el año 2019 se requirió volver a revisar el primer borrador, partiendo desde el primer artículo.
El documento está compuesto por XI títulos y 91 artículos.
• TITULO I. De los objetivos, estrategias y principios del subsistema de investigación.
• TITULO II.  De las políticas de investigación.
• TITULO III. De la estructura del subsistema de investigación de la Universidad Surcolombiana.
• TITULO IV. De las líneas de investigación.
• TITULO V. De la naturaleza de institutos de investigación, centros de investigación, grupos de investigación, jóvenes investigadores, semilleros de investigación y monitores de investigación.  
• TITULO VI. Docente de dedicación exclusiva. 
• TITULO VII. Redes de investigación. 
• TITULO VIII. Convenios de investigación. 
• TITULO IX. De las convocatorias para financiación de proyectos de investigación.
• TITULO X. De los estímulos y méritos.
• TITULO XI. De los recursos financieros para el subsistema investigación.
• Disposiciones y varios.
c) Conclusión
A la fecha el ejercicio de la reforma del acuerdo 013 del 2005 ha sido bastante productiva y se informa un porcentaje de avance del 100% del estatuto, bajo la premisa lógica de haber </t>
    </r>
  </si>
  <si>
    <t>Acuerdos de creación expedidos por los Consejos de Facultad</t>
  </si>
  <si>
    <t>Se adjunta documento soportes de los acuerdos académicos de creación de las lineas de investigación por Facultad.</t>
  </si>
  <si>
    <t xml:space="preserve">Acuerdos de creación expedidos por los Consejos de Facultad </t>
  </si>
  <si>
    <t>Se ha participado dentro de la RUAM (Red de Universidades del alto magdalena) en 6 actividades investigativas.
Se ha participado dentro de desde el 2012 en la ASOCIACIÓN COLOMBIANA PARA LA INVESTIGACIÓN EN EDUCACIÓN EN CIENCIAS Y TECNOLOGÍA – EDUCYT.</t>
  </si>
  <si>
    <t xml:space="preserve">Se adjuntan constancias de participación en eventos, poster, video, demás, en la RUAM. Además, se planteó la organización de congresos de carácter académico y cientifico en torno al tema del aseguramiento de la Calidad.
Se adjunta constancia de la participación en la ASOCIACIÓN COLOMBIANA PARA LA INVESTIGACIÓN EN EDUCACIÓN EN CIENCIAS Y TECNOLOGÍA – EDUCYT, un docente de la facultad de educación hace parte de su junta directiva, en el marco del trabajo colaborativo se han organizado 4 congresos nacionales y 4 publicaciones de memorias. Actualmente se encuentran organizando un congreso para el año 2020, para lo cual se han reunido </t>
  </si>
  <si>
    <t>No se logró la categorización  de  Emerito del Docente - Investigador Nelson Lopez, director del Grupo Paca Categorizado en A.</t>
  </si>
  <si>
    <r>
      <t xml:space="preserve">1.Resolución 2278 de Colciencias "Por la cual se publican los resultados finales de la Convocatoria 833 de 2018 - Convocatoria Nacional para el reconocimiento de grupos de investigación, desarrollo tecnológico o de innovación y para el reconocimiento  de Invetsigadores del Sistema Nacional de Ciencia, Tecnología e Innovación - SNCTEI, 2018".
2. De acuerdo publicación de los resultados finales,  se adjunta  el listado de los investigadores reconocidos ordenado de manera ascendente según el correspondiente número de documento de identidad de los investigadores.
3. Acorde a los resultados definitivos de invetsigadores reconocidos, lLa Universidad Surcolombiana cuenta actualmente con un total de </t>
    </r>
    <r>
      <rPr>
        <b/>
        <sz val="10"/>
        <color theme="1"/>
        <rFont val="Arial"/>
        <family val="2"/>
      </rPr>
      <t xml:space="preserve">8 investigadores Categoria Senior.
</t>
    </r>
  </si>
  <si>
    <r>
      <t>1.Resolución 2278 de Colciencias "Por la cual se publican los resultados finales de la Convocatoria 833 de 2018 - Convocatoria Nacional para el reconocimiento de grupos de investigación, desarrollo tecnológico o de innovación y para el reconocimiento  de Invetsigadores del Sistema Nacional de Ciencia, Tecnología e Innovación - SNCTEI, 2018".
2. De acuerdo publicación de los resultados finales,  se adjunta  el listado de los investigadores reconocidos ordenado de manera ascendente según el correspondiente número de documento de identidad de los investigadores.
3. Acorde a los resultados definitivos de invetsigadores reconocidos, lLa Universidad Surcolombiana cuenta actualmente con un total de</t>
    </r>
    <r>
      <rPr>
        <b/>
        <sz val="10"/>
        <color theme="1"/>
        <rFont val="Arial"/>
        <family val="2"/>
      </rPr>
      <t xml:space="preserve"> 22 investigadores Categoria Asociado</t>
    </r>
  </si>
  <si>
    <r>
      <t>1.Resolución 2278 de Colciencias "Por la cual se publican los resultados finales de la Convocatoria 833 de 2018 - Convocatoria Nacional para el reconocimiento de grupos de investigación, desarrollo tecnológico o de innovación y para el reconocimiento  de Invetsigadores del Sistema Nacional de Ciencia, Tecnología e Innovación - SNCTEI, 2018".
2. De acuerdo publicación de los resultados finales,  se adjunta  el listado de los investigadores reconocidos ordenado de manera ascendente según el correspondiente número de documento de identidad de los investigadores.
3. Acorde a los resultados definitivos de invetsigadores reconocidos, lLa Universidad Surcolombiana cuenta actualmente con un total de</t>
    </r>
    <r>
      <rPr>
        <b/>
        <sz val="10"/>
        <color theme="1"/>
        <rFont val="Arial"/>
        <family val="2"/>
      </rPr>
      <t xml:space="preserve"> 46 investigadores Categoria Junior</t>
    </r>
  </si>
  <si>
    <r>
      <t>1.Resolución 2278 de Colciencias "Por la cual se publican los resultados finales de la Convocatoria 833 de 2018 - Convocatoria Nacional para el reconocimiento de grupos de investigación, desarrollo tecnológico o de innovación y para el reconocimiento  de Invetsigadores del Sistema Nacional de Ciencia, Tecnología e Innovación - SNCTEI, 2018".
2. De acuerdo publicación de los resultados finales,  se adjunta  el listado de Reconocimiento y Medición de Grupos de Investigación, Desarrollo Tecnológico o de Innovación, de la Convocatoria  833/2018.
3. Acorde a los resultados definitivos de invetsigadores reconocidos, lLa Universidad Surcolombiana cuenta actualmente con un total de</t>
    </r>
    <r>
      <rPr>
        <b/>
        <sz val="10"/>
        <rFont val="Arial"/>
        <family val="2"/>
      </rPr>
      <t xml:space="preserve"> 5 Grupos de Investigación Categoria A1.</t>
    </r>
  </si>
  <si>
    <r>
      <t xml:space="preserve">1.Resolución 2278 de Colciencias "Por la cual se publican los resultados finales de la Convocatoria 833 de 2018 - Convocatoria Nacional para el reconocimiento de grupos de investigación, desarrollo tecnológico o de innovación y para el reconocimiento  de Invetsigadores del Sistema Nacional de Ciencia, Tecnología e Innovación - SNCTEI, 2018".
2. De acuerdo publicación de los resultados finales,  se adjunta  el listado de Reconocimiento y Medición de Grupos de Investigación, Desarrollo Tecnológico o de Innovación, de la Convocatoria  833/2018.
3. Acorde a los resultados definitivos de invetsigadores reconocidos, lLa Universidad Surcolombiana cuenta actualmente con un total de </t>
    </r>
    <r>
      <rPr>
        <b/>
        <sz val="10"/>
        <color theme="1"/>
        <rFont val="Arial"/>
        <family val="2"/>
      </rPr>
      <t>8 Grupos de Investigación Categoria A.</t>
    </r>
  </si>
  <si>
    <r>
      <t xml:space="preserve">1.Resolución 2278 de Colciencias "Por la cual se publican los resultados finales de la Convocatoria 833 de 2018 - Convocatoria Nacional para el reconocimiento de grupos de investigación, desarrollo tecnológico o de innovación y para el reconocimiento  de Invetsigadores del Sistema Nacional de Ciencia, Tecnología e Innovación - SNCTEI, 2018".
2. De acuerdo publicación de los resultados finales,  se adjunta  el listado de Reconocimiento y Medición de Grupos de Investigación, Desarrollo Tecnológico o de Innovación, de la Convocatoria  833/2018.
3. Acorde a los resultados definitivos de invetsigadores reconocidos, lLa Universidad Surcolombiana cuenta actualmente con un total de </t>
    </r>
    <r>
      <rPr>
        <b/>
        <sz val="10"/>
        <color theme="1"/>
        <rFont val="Arial"/>
        <family val="2"/>
      </rPr>
      <t>6 Grupos de Investigación Categoria B.</t>
    </r>
  </si>
  <si>
    <r>
      <t xml:space="preserve">1.Resolución 2278 de Colciencias "Por la cual se publican los resultados finales de la Convocatoria 833 de 2018 - Convocatoria Nacional para el reconocimiento de grupos de investigación, desarrollo tecnológico o de innovación y para el reconocimiento  de Invetsigadores del Sistema Nacional de Ciencia, Tecnología e Innovación - SNCTEI, 2018".
2. De acuerdo publicación de los resultados finales,  se adjunta  el listado de Reconocimiento y Medición de Grupos de Investigación, Desarrollo Tecnológico o de Innovación, de la Convocatoria  833/2018.
3. Acorde a los resultados definitivos de invetsigadores reconocidos, lLa Universidad Surcolombiana cuenta actualmente con un total de </t>
    </r>
    <r>
      <rPr>
        <b/>
        <sz val="10"/>
        <color theme="1"/>
        <rFont val="Arial"/>
        <family val="2"/>
      </rPr>
      <t>23 Grupos de Investigación Categoria C.</t>
    </r>
  </si>
  <si>
    <t xml:space="preserve">Frente a esta actividad, en el 2019-2,  no se avanzó en el cumplimiento de la Meta. </t>
  </si>
  <si>
    <t xml:space="preserve">Se cumplió con el desarrollo de  un (1) modulo, para las convocatorias onvocatorias internas de investigación para Grupos y Semilleros.
Se adjunta el respectivo pantallazo del Modulo de Gestión Integral para Convocatorias de Invetsigación de la Universidad Surcolombiana. </t>
  </si>
  <si>
    <t>Vicerrectoría de Investigación y Proyección Social'</t>
  </si>
  <si>
    <t xml:space="preserve">El documento esta pendiente de su respectiva actualización, acorde al nuevo Plan Nacional de Desarrollo y ajuste y articulación a los recursos que recauda la Universidad Surcolombiana por términos de Estampilla, para investigación. 
Se adjunta el documento a versión  2018, pendiente de su actualización a 2020. 
</t>
  </si>
  <si>
    <r>
      <t xml:space="preserve">Se actualizó la movilidad en el sistema RUAM, para contrastar que se cumplió con el indicador de cumplimiento con la proyección del cumplimiento del indicador, para la vigencia  2019.
</t>
    </r>
    <r>
      <rPr>
        <sz val="10"/>
        <color rgb="FFFF0000"/>
        <rFont val="Arial"/>
        <family val="2"/>
      </rPr>
      <t>(Pendiente ultimo reporte/ 2019 B)</t>
    </r>
  </si>
  <si>
    <t>Se sugiere a la alta dirección que la presente actividad la ejecute la vicerrectoría académica por competencia, con la respectiva asesoria de la VIPS, puesto que ya se ha construido la experiencia de este tipo de estudio pero sobre proyectos solidarios.</t>
  </si>
  <si>
    <t>Se presentó por la Vicerrectoria de Investigación y Proyección Social, el Informe del Estudio  de Evaluación del impacto de los proyectos solidarios de proyección social, el cual fue presentado al Comité de Proyección Social de la Universidad Surcolombiana el cual es conformado por los respectivos coordinadores de las facultades.
Se adjunta el respectivo Informe y sus soportes, para la verificación de los datos y la informació adjunta al estudio.</t>
  </si>
  <si>
    <t xml:space="preserve">1,Se cumplió con la meta, dado que se expidió la 
RESOLUCIÓN P0560 DE 2019
(28 DE ENERO)
"Por el cual se adopta el Plan de Capacitación del Personal Administrativo de la Universidad
Surcolombiána para la vigencia 2019".
RESOLUCIÓN N° 159 DE 2019
(16 DE MAYO)
"Por la cual se otorgan becas para estudio en los Programas propios de Pregrado y Postgrados,
como estímulo educativo para los empleados públicos de la planta administrativa de la
Usco y sus beneficiarios (cónyuge, compañero(a) permanente e hijos),
para el Período Académico 2019-1".
2,Se logró que  44 funcionarios durante la vigencia 2019,  realizaran  sus capacitaciones en diferentes ciudades del País en los temas acorde al Plan de Capacitaciones 2019.
</t>
  </si>
  <si>
    <t>Promedio Acumulado de acciones por proyecto</t>
  </si>
  <si>
    <t>Estado de la Oportunidad de Mejora (%) del Proyecto</t>
  </si>
  <si>
    <t>Avance proyecto</t>
  </si>
  <si>
    <t>Avance Proyecto</t>
  </si>
  <si>
    <t>SUBSISTEMAS</t>
  </si>
  <si>
    <t xml:space="preserve">Nota: </t>
  </si>
  <si>
    <t>2. Se ha construido un proyecto base que se ajustará a la normativa vigente. (Adjunto documento soporte)
2. Hasta la fecha aún no ha presentado un documento borrador respecto de la normatividad vigente.
3. Documento de Modelo de Autoevaluación Institucional: nos encontramos a la espera de la nueva normatividad para adaptarlo y darlo a conocer a la comunidad académica. (Adjunto documento soporte).
4.De igual manera, el Director de Curriculo Benjamin Alarcon Yustres, mediante oficio  5-3-131 le informó al Vicrrector Administrativo que se había presentado al Consejo Académico el Proyecto de ACuerdo : "POR EL CUAL SE ADOPTAN LAS POLÍTICAS DE AUTOEVALUACIÓN DE LA UNIVERSIDAD SURCOLOMBIANA Y SUS CORRESPONDIENTES MODELOS CON FINES DE RENOVACIÓN DE REGISTRO CALIFICADO Y DE ACREDITACIÓN DE SUS PROGRAMAS ACADÉMICO". Sin embargo, esta no se la ha dado en el mismo organismo el tramite respectivo.  (Adjunto soporte de comunicación).</t>
  </si>
  <si>
    <r>
      <rPr>
        <b/>
        <sz val="11"/>
        <color theme="1"/>
        <rFont val="Calibri"/>
        <family val="2"/>
        <scheme val="minor"/>
      </rPr>
      <t>Fuente:</t>
    </r>
    <r>
      <rPr>
        <sz val="11"/>
        <color theme="1"/>
        <rFont val="Calibri"/>
        <family val="2"/>
        <scheme val="minor"/>
      </rPr>
      <t xml:space="preserve"> Oficina de Planeación - Informes de Ejecución Plan de Acción, 2019</t>
    </r>
  </si>
  <si>
    <r>
      <rPr>
        <b/>
        <sz val="10"/>
        <color theme="1"/>
        <rFont val="Arial"/>
        <family val="2"/>
      </rPr>
      <t>Nota:</t>
    </r>
    <r>
      <rPr>
        <sz val="10"/>
        <color theme="1"/>
        <rFont val="Arial"/>
        <family val="2"/>
      </rPr>
      <t xml:space="preserve"> El Subsistema de Investigación tuvo un gran avance en general en 3 de los 4 proyectos, que tiene adscritos. En la sumatoria acumulada de los promedios, se tiene en cuenta el 0% de la evaluación de avance del proyecto 22. </t>
    </r>
  </si>
  <si>
    <t xml:space="preserve">PROMEDIO ACUMULADO POR PROYECTOS  2018 -2020  </t>
  </si>
  <si>
    <t xml:space="preserve">Socialización: Se realizaron  los respectivos eventos  de socialización de los servicios de bienestar. La meta de producto eran 10 eventos, pero al final se lograron   14, superando la meta estipulada.  
Boletines: Se cumplió con la meta de la realización de 2 boletines informativos del subsistema de bienestar. </t>
  </si>
  <si>
    <t>Docentes categorizados en Senior</t>
  </si>
  <si>
    <t>1. Modelo de Autoevaluación para la Renovación de Registro Calificado de programas de pregrado y postgrado, con base en la normativa vigente: Este documento no se ha empezado a desarrollar, teniendo en cuenta que el Decreto que reglamenta el Registro Calificado fue aprobado el pasado 25 de julio de 2019 y el modelo debe estar acorde a la normativa vigente; es por este motivo que para el segundo semestre del año se tiene proyectado construirlo y darlo a conocer a la comunidad académica; sin embargo la persona responsable contractualmente de esta actividad Oscar Javier Cortés junto a la orientación de la Coordinación de la Oficina (Carlos Emilio Ardila), han construido un proyecto base que se ajustará a la normativa vigente. (Adjunto documento soporte)
2. Modelo de Autoevaluación para la Acreditación y Renovación de Acreditación de programas de pregrado y postgrado, con base en la normativa vigente: Este documento no se ha empezado a desarrollar. La persona con esta responsabilidad contractual Rocío Del Pilar Ramírez aún no ha presentado un documento borrador respecto de la normatividad vigente ni un plan de trabajo para su elaboración.
3. Documento de Modelo de Autoevaluación Institucional: Este documento de acuerdo a la responsabilidad contractual de la señorita Leidy Rocío Murillo, ya se tiene elaborado con sus respectivos anexos, igualmente se dio trámite para que se formalizara institucionalmente mediante el Sistema de Gestión de Calidad, sin embargo actualmente aunque se encuentra en manos de la coordinación del Sistema de Gestión de Calidad ellos están a al espera de que desde la Oficina de Aseguramiento de la Calidad se autorice para su publicación, dado que la normatividad con que se construyó a sido derogada y nos encontramos a la espera de la nueva normatividad para adaptarlo y darlo a conocer a la comunidad académica. (Adjunto documento soporte)</t>
  </si>
  <si>
    <t>Última revisión: 11/09/2020</t>
  </si>
  <si>
    <r>
      <rPr>
        <b/>
        <sz val="11"/>
        <color theme="1"/>
        <rFont val="Calibri"/>
        <family val="2"/>
        <scheme val="minor"/>
      </rPr>
      <t>Fuente:</t>
    </r>
    <r>
      <rPr>
        <sz val="11"/>
        <color theme="1"/>
        <rFont val="Calibri"/>
        <family val="2"/>
        <scheme val="minor"/>
      </rPr>
      <t xml:space="preserve"> Oficina de Planeación - Informes de Ejecución Plan de Acción, JUNIO 2020</t>
    </r>
  </si>
  <si>
    <t>Se cumplió en 2019</t>
  </si>
  <si>
    <t>A la fecha no se ha realizado la aplicación, se espera para el segundo semestre.</t>
  </si>
  <si>
    <t>Se tiene el instrumento de evaluación con ajustes, se espera organizar una reunión con la Ingeniera Maritza del CITCD para poder formalizarlo en la plataforma - Se solicita la participación de aseguramiento de la calidad en la sesión de trabajo donde se trabajará la formalización del instrumento en los sistemas de información.
En términos generales se tiene programado para que en el año 2020-2 se pueda realizar la primera aplicación.</t>
  </si>
  <si>
    <t>Se cuenta con un estudio de impacto de los proyectos solidarios, se hizo la entrega al Jefe Carlos Ardila del documento para las observaciones.
Se ha presentado una debilidad respecto del presupuesto para convocatorias internas para proyectos de menor cuantía.
Simultáneamente se viene trabajando en la actualización del Estatuto de proyección social a cargo del Dr. Orinzon Perdomo, igualmente se viene consolidando el documento de Políticas de Proyección Social. Se sugiere socializar con el Comité de Proyección Social para retroalimentación.
Se está trabajando con el programa Ing. Software sobre un prototipo para proyección social que recopile información e indicadores de impacto sobre las unidades especializadas de proyección social (USAP,Consultorio jurídico, entre otros)</t>
  </si>
  <si>
    <t>Debido a que no se contaba con una comunicadora, no se pudo elaborar el boletín en 2020-1. Actualmente se encuentra en diseño para que pueda circular en el segundo semestre de 2020. (quedan para el segundo semestre)</t>
  </si>
  <si>
    <t>Respecto de estas actividades no se realizó entrega de documentos que dieran cuenta de avances en el primer semestre de 2020-1 - ante esta situación el Jefe de la Oficina de Aseguramiento de la Calidad informó a la Oficina de Control Interno.</t>
  </si>
  <si>
    <t>Se buscará información de trabajo en Red para documentar el indicador</t>
  </si>
  <si>
    <t>Convocatoría 833 de Colciencias 
No se logró este resultado</t>
  </si>
  <si>
    <t>El asesor jurídico en propiedad intelectual se encuentra proyectando los datos exactos para solicitar oficialmente la rectificación de las metas del proyecto 13 del Plan de Mejoramiento, a más tardar finalizar la presente semana se tendrá respuesta al respecto</t>
  </si>
  <si>
    <t>Se entregan acuerdos de creación de líneas de investigación de las facultades de la Universidad.</t>
  </si>
  <si>
    <t>22 - entrega la matriz en excel de la información de grupos de investigación e investigadores reconocidos + el documento de resultados expedido por MinCiencias</t>
  </si>
  <si>
    <t>8 - entrega la matriz en excel de la información de grupos de investigación e investigadores reconocidos + el documento de resultados expedido por MinCiencias</t>
  </si>
  <si>
    <t>46 - entrega la matriz en excel de la información de grupos de investigación e investigadores reconocidos + el documento de resultados expedido por MinCiencias</t>
  </si>
  <si>
    <t>5 - entrega la matriz en excel de la información de grupos de investigación e investigadores reconocidos + el documento de resultados expedido por MinCiencias</t>
  </si>
  <si>
    <t>6 - No se logró la meta debido a la promoción en la categorización de los grupos de investigación y la decaida de 4 grupos de investigación</t>
  </si>
  <si>
    <t>23 - entrega la matriz en excel de la información de grupos de investigación e investigadores reconocidos + el documento de resultados expedido por MinCiencias</t>
  </si>
  <si>
    <t xml:space="preserve">Al revisar la documentación suministrada por parte de los administrativos anteriores a esta administración de la Vicerrectoría Académica, se constata un borrador inicial del proyecto de manual de conviviencia. Sin embargo, no se precisó de qué manera se ha avanzado en un 30%, en tanto que, el documento requiere de un analisis de mayor profundidad, con relación a los aspectos normativos que deben conocer los miembros de la comunidad académica y las estrategias de convocatoria y socializacion, son muy primarias y se requiere de mayor alcance y discusión. </t>
  </si>
  <si>
    <t xml:space="preserve">No se registra ningún documento para evidenciar que se encuentre en proceso de discusión. </t>
  </si>
  <si>
    <t xml:space="preserve">No se registra un criterio para definir cómo se mide el 53% expuesto en la accion, ademas que se conjugan las unidades de medida entre documentos y personas, sin discriminar cómo se orienta dicho cumplimiento. Se evidencian documentos de los años anteriores respecto a esta actividad, pero requiere de mayor discusión con el estamento estudiantil y las instancias académicas de la Universidad.  </t>
  </si>
  <si>
    <t xml:space="preserve">Esta actividad no registra documentos o evidencias de trabajo </t>
  </si>
  <si>
    <t>ESTADO - DOCUMENTALES</t>
  </si>
  <si>
    <t>No Existe</t>
  </si>
  <si>
    <t>No existe ningún registro documental</t>
  </si>
  <si>
    <t>Existencia</t>
  </si>
  <si>
    <t>Condición de realidad, gracias a la cual es posible verificar y revisar el documento citado o referido.</t>
  </si>
  <si>
    <t>Oportunidad, adecuación y conveniencia del contenido en el documento, respecto a las necesidades actuales del contexto. Relación lógica entre lo planteado y la postura institucional en cuanto a políticas, lineamientos, directrices, entre otras.</t>
  </si>
  <si>
    <t>Hace referencia a la integralidad del documento, expresada en el cubrimiento de los aspectos, necesidades y lineamientos institucionales.</t>
  </si>
  <si>
    <t>Actualización</t>
  </si>
  <si>
    <t>Condición que hace referencia a la correspondencia del documento frente a las tendencias del contexto.</t>
  </si>
  <si>
    <t>Hace referencia a las acciones o mecanismos adelantados para divulgar el contenido del documento acorde a la población objetivo; así como, la posibilidad de verificar la existencia y revisar los contenidos del documento.</t>
  </si>
  <si>
    <t>ESTADO - ESTADÍSTICOS</t>
  </si>
  <si>
    <t>No existe ningún registro estadístico</t>
  </si>
  <si>
    <t>Veracidad​</t>
  </si>
  <si>
    <t>Se refiere a información fiable, que representa verdaderamente la realidad​.</t>
  </si>
  <si>
    <t>Relevancia ​</t>
  </si>
  <si>
    <t>Se refiere al grado en que las estadísticas satisfacen las necesidades de​ información de los usuarios.​</t>
  </si>
  <si>
    <t>Oportunidad​</t>
  </si>
  <si>
    <t>Se refiere a que la información debe alcanzar a sus destinatarios en el tiempo prestablecido, de manera que les permita tomar decisiones y definir acciones basados en ella. ​</t>
  </si>
  <si>
    <t>Accesibilidad​</t>
  </si>
  <si>
    <t>Se refiere a la facilidad con que la información estadística puede ser ubicada y obtenida por los usuarios. Contempla la forma en que ésta se provee, los medios de difusión, así como la disponibilidad de los metadatos y los servicios de apoyo para su consulta. ​</t>
  </si>
  <si>
    <t>Completitud​</t>
  </si>
  <si>
    <t>Se refiere a información sobre todas las unidades de la población objetivo para la gestión institucional y el programa.  ​</t>
  </si>
  <si>
    <t>ESTADO - CUMPLIMIENTO</t>
  </si>
  <si>
    <t>SI</t>
  </si>
  <si>
    <t>NO</t>
  </si>
  <si>
    <t>Difusión – Accesibilidad</t>
  </si>
  <si>
    <t>Pertinencia – Coherencia</t>
  </si>
  <si>
    <t>Se ha realizado la revisión y se encontró que en el semestre 1 no se realizaron actividades orientadas a directivos. (Dadas las circunstancias de contingencia no posibilitaron el desarrollo de este tipo de actividades, igualmente debido a los cambios en personal directivo se encuentran pendientes realizar las respectivas inducciones)
Se viene desarrollando un proceso de sistematización de información de los últimos años, para identificar los comportamientos de metas, indicadores y demás.
No se observa un criterio definido que contemple el cumplimiento acumulado del 87%, dado que al revisar los documentos suministrados por parte de los funcionarios de la administración de la vicerrectoría saliente, sólo se evidencian registros de asistencia de los estudiantes que inician periodo académico el 11 de marzo del 2020 - 1. En los archivos contenidos en las carpetas habilitadas, solamente se ubican soportes referidos a registros de eventos de la vigencia 2019.  No se presenta un informe ejecutivo que de cuenta de los avances con relación a la pertinencia y alcance de la actividad.</t>
  </si>
  <si>
    <t>1% - 20%</t>
  </si>
  <si>
    <t>Suficiencia – Completitud</t>
  </si>
  <si>
    <t xml:space="preserve">Se relacionaron algunos documentos que presentan caracteristicas de guías de trabajo para abordar reuniones y sistematizar información (Entregadas el 2019), pero no corresponde a un documento que en su contenido exponga los aspectos necesarios y centrales para la evaluación docente. </t>
  </si>
  <si>
    <t>Se cumplió en vigencia 2018</t>
  </si>
  <si>
    <t xml:space="preserve">De acuerdo a  las gestiones y las consultas realizadas a funcionarios que laboraban en administraciones anteriores, se precisa la existencia de un proyecto de la Política de Inclusión con los criterios necesarios y acordes a la pertinencia de los grupos poblacionales y diversos que hacen parte de la comunidad académica (entregadas en 2019). Sin embargo, conforme a la medición del avance en el cumplimiento acumulado, no se identifican criterios para distinguir las unidades de medida, dado que se conjugan entre documentos y estrategias sin exponer claramente el porcentaje de cumplimiento de cada una de las actividades. </t>
  </si>
  <si>
    <t>Se posee los acuerdo de creación de lineas de investigación de 6 facultades de la Universidad, el acuerdo que hace falta, es el de la Facultad de Economía y Administración, actualmente cuentan con los documentos epistémicos para la aprobación de 4 lineas, se espera formalización por medio de acuerdo de facultad. A la fecha se han enviado, por parte de la Vicerrectoría de Investigación y Proyección Social, 2 solicitudes de envío de este acuerdo de creación, se respondió por parte dela Coordinora de Investigación de la Facultad que se procederá a realizar un respectivo estudio y posteriormente su formulación, para aprobación por el Consejo de Facultad, aclarando que actulamente existen 3 lineas de investigación vigentes.</t>
  </si>
  <si>
    <t>100% de procedimientos actualizados para la recolección, organización, producción y publicación de la información institucional en el sistema de información integrado de la VIPS.</t>
  </si>
  <si>
    <t>Se adjuntan los capítulos 1, 2 y 3 del PECTI los cuales habían sido culminados a corte de junio del 2020, reportando un avance del 65% en su elaboración. Sin embargo, cabe recalcar que a la fecha el documento ya se encuentra culminado y en proceso de socialización y respectiva aprobación por parte de las dependencias competentes. 
Terminó fase de diagnóstico estratégico, está en proceso de socialización y luego se organizará la etapa de implementación y monitoreo.</t>
  </si>
  <si>
    <r>
      <t xml:space="preserve">Actualmente se encuentra recopilando la información de profesor de Ing. Agrícola vinculado con el centro de investigación CESURCAFE - </t>
    </r>
    <r>
      <rPr>
        <sz val="10"/>
        <color rgb="FFFF0000"/>
        <rFont val="Arial"/>
        <family val="2"/>
      </rPr>
      <t xml:space="preserve">(otros dos proyectos + lic. Ciencias naturales con UNAM + Lic. Ciencias sociales U. república Uruguay)
</t>
    </r>
    <r>
      <rPr>
        <b/>
        <sz val="10"/>
        <color rgb="FFFF0000"/>
        <rFont val="Arial"/>
        <family val="2"/>
      </rPr>
      <t>No entregó evidencias que soporten estas avances.</t>
    </r>
  </si>
  <si>
    <t>Oscar vargas y Karen Pardo: Recolección de información de prácticas y pasantías, debido a que estas son consideradas dentro de los contenidos de los planes de estudios de los programas académicos se ha dificultado, puesto que no se cuenta con informes detallados de los resultados.
Todas las facultades presentaron listados de estudiantes que realizaron las prácticas - Tienen acuerdos de modalidades diferentes 
Algunos cuentan con la visita a practicantes, se cuenta con informes pero no detallados ni con respectivos anexos para la verificación
Como estrategia se trabaja con los coordinadores de proyección social, la Fac. Salud no tiene contemplado la prácticas pues allí es diferente el tratamiento conforme a su plan de estudios y dinámica especial de programas adscritos al área de la salud.
Se va a iniciar el proceso de análisis de impacto con la información de la FEA, que hasta la fecha es la que tiene más completa.
Se sugiere revisar lo definido en la Ley 30 - Respecto de prácticas y pasantías, se consolidará una propuesta para que sea validada por las facultades y estandarizar la información resultado de las prácticas y pasantías.
(Acción Voluntaria (Ley 720 de 2001);  Oscar. Esta es algunas de las normas a tener en cuenta: Servicio Jurídico Voluntario o Judicatura que está dirigido a los estudiantes de Derecho como opción de grado (Decreto 1221 de 1990, Decreto 3200 de 1979, entre otros); Decreto 2376 de 2010)
El profesional Oscar inicio contrato el 9 de julio de 2020, estas observaciones se realizan en sesión de seguimiento 7 de octubre de 2020:
FCSH entregó documentación correspondiente a prácticas y pasantías (Olmedo Polanco); FCEN (angela Gorety García) respuesta informes de modalidades de grado de los programas; FCJP (Oscar Leonardo Quintero) informes de judicatura revisados de 2020, anteriores no entregaron, no se tiene un modelo estándar de informe - Ciencia política no tiene esa modalidad; FE (Leonardo Herrera Mosquera), FS (Julio César Quintero) Medicina - rotatorio I y II no guardan informes de prácticas y pasantías, Enfermería Servicio Social  informe general de todos los estudiantes (8 informes); FEA (Alma Yicet Gutiérrez) entregó información falta año 2017 son en formato físico). 
Se plantea la estructuración de un Modelo de informe de Prácticas y pasantías incluido para asignaturas en el plan de estudio relacionada con prácticas académicas.</t>
  </si>
  <si>
    <r>
      <t xml:space="preserve">Desde el año pasado se inició la estrategia para organizar el inventario con Calidad, con Almacen para dejar formalizadas las fichas de vida de cada laboratorio y equipo. </t>
    </r>
    <r>
      <rPr>
        <b/>
        <sz val="10"/>
        <color theme="1"/>
        <rFont val="Arial"/>
        <family val="2"/>
      </rPr>
      <t>(Se entrega informe a 2020-1)</t>
    </r>
    <r>
      <rPr>
        <sz val="10"/>
        <color theme="1"/>
        <rFont val="Arial"/>
        <family val="2"/>
      </rPr>
      <t xml:space="preserve">
Se encuentra en ejecución un cronograma de trabajo con las facultades para levantar el inventario de laboratoris igualmente con el CTICD se está tramitando la organización del Sistema para tenerlo en funcionamiento.
De otro lado, se está trabajando en Identificar y Formalizar los laboratorios existentes en la Institución para que puedan ser incluidos (Clasificados / Parametrizado por docencia e investigación) en el sistema de información que se viene diseñando. (De forma que los activos queden cargados en el sistema de manera que quede actualizado permanentemente).</t>
    </r>
  </si>
  <si>
    <r>
      <t xml:space="preserve">Se tramitará con Talento Humano la Resolución y la verificación de los beneficiarios del Plan a fecha de corte 30 de junio de 2020. </t>
    </r>
    <r>
      <rPr>
        <b/>
        <sz val="10"/>
        <color theme="1"/>
        <rFont val="Arial"/>
        <family val="2"/>
      </rPr>
      <t xml:space="preserve">(6 beneficiarios) </t>
    </r>
  </si>
  <si>
    <t>El asesor jurídico en propiedad intelectual se encuentra proyectando los datos exactos para solicitar oficialmente la rectificación de las metas del proyecto 13 del Plan de Mejoramiento, a más tardar finalizar la presente semana se tendrá respuesta al respecto.</t>
  </si>
  <si>
    <t xml:space="preserve">No se entregaron evidencias -  </t>
  </si>
  <si>
    <t>El Sistema de Información SIVIPS es una plataforma que creó con el objetivo de sistematizar, agilizar y hacer de manera efectiva y transparente el proceso investigativo pertenecientes a convocatorias internas, creación y actualización de grupos y semilleros de la Universidad Surcolombiana. A fecha de hoy el Sistema de Información SIVIPS, cuenta con un primer módulo el cual permite la publicación de los términos de referencia de la convocatoria, un segundo módulo, el cual permite la inscripción de proyectos de investigación las convocatorias que se han publicado en la sesión de convocatorias. dentro del mismo módulo, se cuentan con varias secciones o apartados que son visibles por el administrador del SIVIPS y que permite:
Realizar verificación de requisitos mínimos de los proyectos postulados a la convocatoria.
Permitir entrar en un proceso de reclamación y respuesta a la verificación de los requisitos mínimos realizada anteriormente.
Se cuenta con un módulo de generación de actas en las diferentes instancias de la convocatoria. (acta en cierre de convocatoria, revisión de requisitos mínimos, verificación de reclamaciones de requisitos mínimos).
Tercero, se cuenta con un módulo de evaluación de proyectos de investigación, que segúntérminos de referencia de la convocatoria pueden ser internos o externos. De aquí se despliegan otras acciones que son:
Banco de pares evaluadores.
Registro de pares evaluadores.
Asignación de pares evaluadores a proyectos de investigación.
Seguimiento al proceso de evaluación.
Una vez se tienen todos los datos de las evaluaciones de proyectos de investigación se procede a realizar nuevamente generación y publicación de acta de proyectos de investigación.
El SIVIPS, permite ajustes y fechas de inicio y fin de los proyectos de investigación, a su vez permite que las secretarías de los programas realicen la descarga académica a los
investigadores pertenecientes al proyecto. 
En que se está trabajando.
Actualmente se está adelantando el módulo de seguimiento técnico y financiero de los proyectos de investigación.
Un módulo en el cual los directores de grupos, podrán ingresar sus integrantes, crear los semilleros pertenecientes a los grupos, asignar tutor a los semilleros de investigación y crear sus integrantes.
Creación de roles y perfiles para cada facultad pueda lanzar sus convocatorias internas
Con el sistema de información se espera tener articulado las dependencias y facultades que tienen que ver con el proceso investigativo.</t>
  </si>
  <si>
    <t>Adjunto al correo 
4 nov. 2020 15:15, se encuentra la versión del estatuto de investigación (a corte de junio del 2020) cabe resaltar que el documento se encuentra finalizado desde el mes de febrero, no obstante, actualmente está en proceso de socialización y validación con la comunidad universitaria.</t>
  </si>
  <si>
    <r>
      <t xml:space="preserve">Incorporar los indicadores de Interligua para docentes, debido a que responde a la actividad enunciada en el proyecto. Respecto de 2020-1 el número de beneficiarios ha disminuido considerablemente respecto de otros períodos dada la contingencia. (Actualmente se tiene dos estudiantes becarias - indicador de impacto) (De otro lado se tienen los cursos de coreano 30 estudiantes/graduados nivel I y II y mandarín)
Convocatoria de Becas con Colfuturo - 2 beneficiarios
</t>
    </r>
    <r>
      <rPr>
        <sz val="10"/>
        <color rgb="FFFF0000"/>
        <rFont val="Arial"/>
        <family val="2"/>
      </rPr>
      <t>Movilidad entrante Inal:
Movilidad saliente Inal:
Movilidad entrante Nal:
Movilidad saliente Nal: pendiente correo electrónico</t>
    </r>
    <r>
      <rPr>
        <sz val="10"/>
        <color theme="1"/>
        <rFont val="Arial"/>
        <family val="2"/>
      </rPr>
      <t xml:space="preserve">
English Meet - F. Educación
Encuentros clubs de conversación - FEA
Vinculación de un asistente de internacionalización - FEA (En el COCERNI presentación formal)
Participación de docentes ponentes FEA - U. Brasil
Profesor Elías FAEDU
Participación en la feria virtual de QS Londres
Vinculación Traductor a la VIPS
</t>
    </r>
    <r>
      <rPr>
        <sz val="10"/>
        <color rgb="FFFF0000"/>
        <rFont val="Arial"/>
        <family val="2"/>
      </rPr>
      <t xml:space="preserve">
</t>
    </r>
    <r>
      <rPr>
        <b/>
        <sz val="10"/>
        <color rgb="FFFF0000"/>
        <rFont val="Arial"/>
        <family val="2"/>
      </rPr>
      <t>No entregó evidencias que soporten estos avances.</t>
    </r>
  </si>
  <si>
    <t>En el primer semestre no se logró consolidar la Feria de los servicios de Bienestar. Por medio del comité de comunicaciones se organizarán estrategias para la consolidación de un micrositio, el normograma institucional, y otros mecanismos de divulgación, que fortalezca el posicionamiento de Bienestar Institucional en redes sociales. (Repensar el concepto del indicador presencial debido a la contingencia pandemia) / Se están realizando actividades pequeñas para dar cuenta de este indicador. (por ejemplo Agendate en línea - por cada una de las áreas de forma semanal)
Se consolidaron las evidencias de las actividades que se realizaron en el semestre 2020-1 que responden al indicador mediadas por la virtualidad.</t>
  </si>
  <si>
    <t>El Comité Administrativo de la Institución, según consta en el Acta No. 015 del día 29 del mes de diciembre de 2020, avaló la propuesta de adopción de los modelos de Autoevaluación para la Acreditación de los Programas Académicos de la Universidad Surcolombiana. Posteriormente a la aprobación se expide la Resolución  RESOLUCIÓN NÚMERO 015 DE 2021
(27 DE ENERO)
“Por medio de la cual se adoptan los modelos de Autoevaluación para la acreditación de los Programas Académicos de la Universidad Surcolombiana”.</t>
  </si>
  <si>
    <t>Que el Comité Administrativo de la Institución, según consta en el Acta No. 013 del día 11 del mes de noviembre de 2020, avaló la propuesta del Sistema Interno de Aseguramiento de Alta Calidad, presentada por la Oficina de Aseguramiento de la Calidad. Posteriormente a la aprobación se expide la Resolución   RESOLUCIÓN NÚMERO 013 DE 2021
(27 DE ENERO)
“Por el cual se adopta el Sistema Interno de Aseguramiento de Alta Calidad –SIAAC- de la Universidad Surcolombiana”</t>
  </si>
  <si>
    <t xml:space="preserve">En solicitud realizada al Ing. Jhon Solorzano, con respecto al avance en la creación de los modulos del Sistema de Información, se informa por parte del mismo que durante el periodo 2020-2 se logró desarrollar el módulo de programas académicos del sistema de información de aseguramiento de la calidad. Este módulo tuvo como finalidad, poder integrar este con los sistemas de información de registro y control y currículo para garantizar que la información sea coherente y actualizada en tiempo real. Es muy importante decir que este módulo es la base para los siguientes módulos.
 </t>
  </si>
  <si>
    <t>Se cumplió en vigencia 2018. Acuerdo059 de 2017, por el cual se crea la estructura organizacional de la Universidad Surcolombiana.</t>
  </si>
  <si>
    <t>Visitas a 108 laboratorios para verificación de inventarios de equipos médico-científicos, muebles y enseres, de los cuales para la sede Neiva a 71 laboratorios y 16 salas y aulas, Sede Pitalito a 8 laboratorios y Sede La Plata a 3 laboratorios, para un total de 98 laboratorios, información la cual fue enviada a la oficina de Almacén para que realicen los ajustes correspondientes en el Sistema Financiero LINIX.
A la fecha está pendiente la visita a 10 laboratorios correspondientes a la Sede Neiva (8 Facultad de Ingeniería, 1 Facultad de Ciencias Exactas y 1 Facultad de Economía y Administración), Los cuales se está a la espera de reprogramar las visitas por parte de las Facultades. 
Se apoyó al Centro de información tecnologías y control documental, en el desarrollo de un módulo en el Aplicativo de Espacios, para la Gestión de Laboratorios con base en la información registrada en el Sistema de Información Financiera LINIX que permite asignar información de los espacios con sus respectivos coordinadores y responsables, incluido las hojas de vida de los equipos y trazabilidad en los mantenimientos de equipos basados en el inventario de LINIX.                                                Actualmente el personal de la oficina de Almacén se encuentra migrando toda la información del inventario realizado en un trabajo conjunto con el soporte técnico del sistema linix.
Se presenta como evidencia informe e inventarios.</t>
  </si>
  <si>
    <r>
      <t>Estas metas furon afectadas debido a la contingencia de la pandemia mundial del Covid-19, lo cual condujo a cancelar y suspender actividades que se tenían programadas por las diferentes organizaciones que brindaban las capacitaciones, además debido a que el personal se encontró en aislamiento preventivo.
No obstante, para el segundo semestre del 2020,  la comisión de personal avaló la realización de capacitación y cursos de manera virtual a</t>
    </r>
    <r>
      <rPr>
        <b/>
        <sz val="10"/>
        <color theme="1"/>
        <rFont val="Arial"/>
        <family val="2"/>
      </rPr>
      <t xml:space="preserve"> cuatro (4) funcionarios de la Institución. </t>
    </r>
  </si>
  <si>
    <t>RESOLUCIÓN 053 DE 2020
(30 DE ENERO)
"Por el cual se adopta el Plan de Formación y Capacitación del Personal Administrativo de la
Universidad Surcolombiana para la vigencia 2020"
RESOLUCIÓN 084 DE 2020
(25 DE FEBRERO)
"Por el cual se adiciona temas específicos al Artículo 5° de la Resolución N° 053 del 30 de
enero de 2020."
Se tramitará con Talento Humano la Resolución y la verificación de los beneficiarios del Plan a fecha de corte 30 de junio de 2020.</t>
  </si>
  <si>
    <t xml:space="preserve">1. Conforme al desarrollo del trabajo de esta acción, se identifica que el espectro de participación frente a la comprensión y apropiación del PEU, se consideró la necesidad de incorporar al estamentos estudiantil, docente y administrativo. 2.Posteriormente se solicita a la oficina de aseguramiento de la calidad, replantear mediante memorando 088, de 2021 el replanteamiento de la acción 3. La proyeccion del cumplimiento del indicador del 25% previsto para el 2022, fue replanteado para la vigencia 2020, sujeto a la justificación para la modificación de la presente acción  4. Bajo la ruta metodológica de la oferta académica institucional y virtual, el equipo de trabajo en el desarrollo de este proyecto, diseñó una serie de actividades para articular la oferta académica con grupos de interés en el proceso de difusión de los aspectos centrales del Proyecto Educativo Universitario y la difusión de le teleología institucional de la Universidad. 5. Resultado de lo anterior, se logra la generar un numero de 13 piezas audiovisual que soportaron la incidencia de los aspectos centrales de la filosofía institucional en los actores relacionados en la comunidad universitaria(Docentes, estudiantes, administrativos)
 6. Adicional a ello, las estrategias de articulación mediante los Foros Surcolombianos y las cátedras libres, permitió incidir en la comunicación de los propósitos misionales de la Universidad como institución de educación superior, llegar a un grupo de profesores y administrativos de las unidades académicas. 7. Se requiere afianzar actividades de mayor particularidad y específicamente a directivos de la institución. Se logra un avance en el cumplimiento para el cuarto trimestre trimestre del 25% en el estado oportunidad y mejora.  </t>
  </si>
  <si>
    <t xml:space="preserve">Durante el proceso de seguimiento y elaboración del documento final de manual de convivencia se constata un avance relacionado con los sigueintes aspectos: 1. Ajuste del plan de trabajo para el cumplimiento del proyecto actualización del manual de convivencia estudiantil 2.Documento borrador cuyo avance esta representado en consolidación de diez(10) capitulos revisados y ajustado, restando un número de dos capitulos para su culminación. 3. Realización del encuentros estudiantiles en el marco de la reforma del manual de convivencia estudiantil. 4 Se modifica meta de producto para la vigencia 2021(teniendo presente que existe un avance de un 55%, se debe considerar que el faltante para la culminacion del proyecto es del 45%, no obstante, en la solicitud realizada mediante memorando mediante 088, se plantea proyectar el cumplimimiento para el año 2021, sin embargo, se sugiere distribuir el faltante entre 2020 y 2021, dado que hay acciones realizadas durante la vigencia 2020. </t>
  </si>
  <si>
    <t>Respecto a esta actividad que se encuentra en el plan de mejoramiento institucional, en el tercer y cuarto trimestre se ha realizado una revisión detallada, lo cual ha permitido (1. consultar con Marco eldpcumento que soporte el aspecto teórico)elaborar un documento de revisión teórica sobre evaluación docente, metodología e instrumentos para la consulta a docentes, jefes y decanos sobre el instrumento de evaluación. (2)Revisión de documentos existentes sobre el tema en la USCO (normativas, informes), generando así documentos insumos que soportan la elaboración del documento. Se logra un avance en el cumplimiento para el cuarto trimestre del 50% en el indicador de efectividad. Conforme a la revisión se sugiere, que las metas del producto estipulada de un 50% al 2020, se distribuyan entre 2020. 2021 y 2022</t>
  </si>
  <si>
    <t xml:space="preserve">En el ejercicio de seguimiento y reflexión de esta actividad, como una de las tareas del Plan de mejoramiento, se materializa una propuesta inicial denominada Escuela de Participación, Democracia y Ciudadanía. Allí se exponen elementos relacionados con el diagnostico, cuyo énfasis se soporta en los lineamientos pedagógicos del PEU, los antecedentes, los ejes temáticos, la conceptualización, la metodología y las estrategias de desarrollo; en el proceso de revisión de los años anteriores, se logra compilar los antecedentes del trabajo realizado en el 2018 (propuesta de Escuela y el desarrollo del Pilotaje de la misma). Se logra un avance en el cumplimiento para el tercer trimestre del 80% en el indicador de efectividad. Conforme a la revisión y cumplimiento, se sugiere solicitar la ampliación de la vigencia en el año 2021, teniendo presente que en el PMI inicial, dicho cumplimiento se proyectó para el año 2018. </t>
  </si>
  <si>
    <t>De acuerdo a la modificación del proyecto de escuela de liderazgo, dado el contexto y la situación de la emergecnia sanitaria, se replanteó el proyecto de escuela y su metodología durante el 2020 con el propisito de su desarrollo en la vigencia 2021. Se proyecta que la particpacion de los estudiantes corresponda a la realización de las estrategias contenidas en el proyecto de escuela de liderazgo.</t>
  </si>
  <si>
    <t>En esta actividad se propiciaron importantes acciones que se desarrollaron para la Revisión y ajustes al documento borrador de la política de inclusión elaborado en el 2018, en el segundo semestre del 2020, se realización de encuentros de socialización de la política con: comunidades indígenas, comunidades negras, raizales y palenqueras, pueblos Rrom, diversidades sexuales, diversidades funcionales, colectivas de mujeres y comunidad en general; posteriormente se realizaron los ajustes de acuerdo con las observaciones y/o comentarios realizados por parte de la comunidad participante. Se logra la aprobación de la política por parte del Consejo Superior Universitario el día 10 de diciembre mediante el acuerdo No 053 del 2020.  Se logra el cumplimiento para el cuarto trimestre del 100% en el indicador de efectividad.</t>
  </si>
  <si>
    <t>Junto con la Escuela de Formación Pedagógica(EFP) se realizaron actividades encaminadas a la discusión del estatuto de profesores, registrando los elementos de mayor reflexión y definición de cronograma de jornadas(1) académicas para retomar las discusiones en los espacios del gremio docente; producto de ello se elabora un documento de reflexión normativa del Estatuto, teniendo en cuenta la normatividad de la Institución y la externa.  2. Se identifican aspectos problemáticos en cada capítulo del Estatuto. 3. Se socializa este documento en espacios ampliados de Consejo Académico y de facultades(relatorías, productos audiovisuales, documentos insumos). Por ello, se ha planteado la elaboración un diagnóstico sobre el tema; este diagnóstico será el insumo para la construcción de una propuesta de reforma estatutaria, para lo cual se propone la conformación de otro escenario institucional. Se logra un avance en el cumplimiento para el cuarto trimestre del 50% en el indicador de efectividad.(conforme la revisión, criterios y proyección de cumplimimiento de este proyecto, se requiere mayores esfuerzos para el 2021 y 2022)Junto con la Escuela de Formación Pedagógica(EFP) se realizaron actividades encaminadas a la discusión del estatuto de profesores, registrando los elementos de mayor reflexión y definición de cronograma de jornadas(1) académicas para retomar las discusiones en los espacios del gremio docente; producto de ello se elabora un documento de reflexión normativa del Estatuto, teniendo en cuenta la normatividad de la Institución y la externa.  2. Se identifican aspectos problemáticos en cada capítulo del Estatuto. 3. Se socializa este documento en espacios ampliados de Consejo Académico y de facultades(relatorías, productos audiovisuales, documentos insumos). Por ello, se ha planteado la elaboración un diagnóstico sobre el tema; este diagnóstico será el insumo para la construcción de una propuesta de reforma estatutaria, para lo cual se propone la conformación de otro escenario institucional. Se logra un avance en el cumplimiento para el cuarto trimestre del 50% en el indicador de efectividad.(conforme la revisión, criterios y proyección de cumplimimiento de este proyecto, se requiere mayores esfuerzos para el 2021 y 2022)</t>
  </si>
  <si>
    <t>De a la realización de los espacios de trabajo con grupos poblacionales, se hace necesario las evidencias que soporten el trabajo de socialización en el marco de la aprobación de la política institucional de inclusión, que de cuenta del abordaje de las estrategias</t>
  </si>
  <si>
    <t>Conforme a la emergencia sanitaria decretada por el marco normativo nacional y en coherencias con las directrices presidenciales, la Universidad Surcolombiana mediante sus actos administrativos institucionales, suspende todo tipo de convocatoria docente(soportar las evidencias de los actos administrativos)</t>
  </si>
  <si>
    <t xml:space="preserve">Se ha retomado la necesidad de explorar experiencias significativas que han materializado otras instituciones universitarias en el plano nacional. Ello para identificar los elementos y ejes estructurantes de lo que implica la política de relevo generacional para los centros de formación universitaria; en tal sentido, el equipo de la vicerrectoría Académica proyectó el desarrollo de esta acción alrededor de realizar ejercicios de consulta y asesoría académica, mediante la vinculación de un profesional que elaboró la propuesta de documento inicial de política de relevo generacional, que cuenta con concepto positivo del analisis jurídico y financiero, para su respectiva aprobación. Se logra un primer avance en el cumplimiento para el cuarto trimestre del 80% en el indicador de efectividad. </t>
  </si>
  <si>
    <t xml:space="preserve">Conforme al desarrollo de la vigencia del 2020, se retoma un documento inicial de propuesta de política académica curricular, la cual se concreta en el documento técnico, el proyecto de acuerdo de política y el documento de discusión que se ha llevado a cabo durante la vigencia actual. </t>
  </si>
  <si>
    <t xml:space="preserve">El desarrollo cumplimiento de este proyecto, depende de la aprobación e implementación de la política académica y curricular. Por tanto, en el cumplimiento proyectado para el 2021 conforme a la política, este proyecto se desarrollará en coherencia con las estregias que contengan los lineamientos de la política. </t>
  </si>
  <si>
    <t>Esta acción requiere una modificación, relacionada en el memorando 088, la cual se solicita concebirla desde la actualización de la política de adquisición bibliográfica física y digital conforme la implementación de la política académica y curricular para la institución</t>
  </si>
  <si>
    <t>Se reportan tres productos resultados de interacción en redes, tales como:
- Monsieur Germán Alfonso López Daza, rapporteur de la Colombie, nous a fait parvenir son rapport « L'état d'urgence en Colombie pendant la pandémie du coronavirus Covid 19 » qui sera publié dans l’Annuaire international de justice constitutionnelle de 2020, volume 36, à paraître en septembre 2021.
-Artículo científico denomiado: A New Decline Curve Analysis Method for Layered Reservoirs, producto de la alianza con REDES CON CHULALONGKORN UNIVERSITY y NETWORK FOR SPECIALIZED KNOWLEDGE.  Kittiphong Jongkittinarukorn, Chulalongkorn University; Nick Last, Well Test Knowledge International; Freddy Escobar, Universidad Surcolombiana; Kreangkrai Maneeintr, Chulalongkorn University.
-La alianza con la RED CON UNIATLÁNTICO y el Grupo de Geología, Gefísica y Procesos Marinos y Costeros,  con el Grupo de Investigación Pruebas de Pozo del Profesor Fredyy Humberto Escobar,  logran la publicación del artículo: Monitoreo sismológico y estudio geoeléctrico somero para evaluar la geodinámica del volcán El Totumo.</t>
  </si>
  <si>
    <t>Se presentan las evidencias correspondiente al proceso de socialización de la propuesta de Estatuto de Investigación en los Consejos de Facultad de:
-Ciencias Sociales y Humanas
-Ciencias Jurídicas y Políticas 
-Economía y Administración
-Educación
-Salud</t>
  </si>
  <si>
    <t>Proyecto Culminado, puesto que las siete (7) facultades de la Universidad Surcolombiana formalizaron mediante acuerdos sus líneas de investigacion.
- Acuerdo 010 de 2018, Líneas de Investigación de la Facultad de Ciencias Exactas y Naturales.
-Acuerdo 049 de 2016, Líneas de Investigación de la Facultad de Ciencias Jurídicas y Políticas 
-Resolución 08 de 2017, Líneas de Investigación de la Facultad de Ingeniería.
-Acuerdo 027 de 2016,  Líneas de Investigación de la Facultad de Ciencias Sociales y Humanas.
-Documento Maestro de Líneas de Investigación, Facultad de Salud.
-Acuerdo 023 de 2016,  Líneas de Investigación de la Facultad de Educación.
-Acuerdo 038 de 2008,  Líneas de Investigación de la Facultad de Economía y Administración.</t>
  </si>
  <si>
    <t>Proyecto Culminado.</t>
  </si>
  <si>
    <t xml:space="preserve">Durante la vigencia 2020, no se concedieron patentes. </t>
  </si>
  <si>
    <t>Registros en tramité de Patentes:
SOFTWARE PARA LA SOLICITUD Y PRESTACIÓN DEL SERVICIO DE TAXI DE LA EMPRESA COOTRANSGAR 
LTDA “GTAXI”.
DISPOSITIVO TIPO CANALETA PARA MEDIR
CAUDALES PREDIALES, A TRAVÉS DE UN FLOTADOR”, radicada con el consecutivo NC2020/0002661.T74</t>
  </si>
  <si>
    <t xml:space="preserve">Durante el semestre 2020-2, se realizaron  las agendas en línea con el ánimo de socializar los servicios que brinda bienestar a su comunidad académica.  Se adjuntan las respectivas evidencias de las agendas socializadas. </t>
  </si>
  <si>
    <t xml:space="preserve">Se realizaron  infografias informativas donde se presenta la gestión que se realizó desde el subsistema de bienestar, a manera de boletines informativos.  
Se consolidan las evidencias de las boletines informativos (Infografías). </t>
  </si>
  <si>
    <t>Se cumplió en 2020</t>
  </si>
  <si>
    <t xml:space="preserve">Una vez instrumento construido y ajustado, se procede con CTIC, para remitir a la comunidad académica el instrumento que se aplica para la respectiva evaluación de los servicios. 
Se consolida la evidencia con el correo electrónico donde se señala la solicitud específica, para la aplicación del instrumento.  </t>
  </si>
  <si>
    <t xml:space="preserve">El subsistema de investigación, entrega el informe de evaluación de servicios, para el semestre 2020-1, con su respectivo análisis. 
Se consolida ccomo evidencia el informe de evaluación, para el período 2020-1. </t>
  </si>
  <si>
    <t xml:space="preserve">
3. Estudio del Incremento del Factor de Recobro de Hidrocarburos en Yacimientos de Crudos Pesados, Usando Estimulación Térmica en Sinergia con Nanopartículas. - INGENIERÍA DE PETRÓLEOS
5. Caracterización de biopolímeros de grado alimentario - GIRON HERNANDEZ  LUNIER JOEL
6. To-inn From Tradition To Innovation In Teacher Training Institutions - MARCO TULIO ARTUNDUAGA CUELLAR
</t>
  </si>
  <si>
    <t xml:space="preserve">
Nota:
Aunque la acción es promover el aprendizaje de idiomas a través de la inmersión en culturas extranjeras para facilitar la inserción en un mundo globalizado, su indicador  corresponde al Número de movilidades entrantes y salientes internacionales (con finalidad de aprendizajes de idiomas extranjeros). En ese sentido, revisando las evidencias no corresponden a las del indicador, particularmente porque en el período 2020-2, no se realizó este tipo de movilidad presencial.  No obstante hubo los siguientes desarrollos: 
1. Curso de Coreano 43 alumnos y 1 docente de Corea = TOTAL 44
2. Ponentes English Meet : 4 ponentes = TOTAL 4
3. Asistentes de Idiomas: 2 asistentes de idiomas - 1 de Sudafrica y 1 de la India = TOTAL 2
4. Programa Culturale Care Au Pair: 2 movilidades = TOTAL 2
5. Curso de Mandarín  27 alumnos y 1 docente de la China = TOTAL 28
6. Cursos Coursera en tomados en otros idiomas: 745 = TOTAL 745
7. Becas Idiomas Colfuturo : 2 estudiantes beneficiarios. Curso en la Universidad de Victoria, Canadá = TOTAL 2
Se consolidan las evidencias con respectos a estas estrategias,  para promover el aprendizaje de idiomas, pero no son propias del indicador, por lo que la evaluación es de 0%.  
</t>
  </si>
  <si>
    <t xml:space="preserve">Registrar obsrvaciones </t>
  </si>
  <si>
    <t xml:space="preserve">Módulo No. 1: Configuración de convocatorias, registro de proyectos de investigación,
validación de requisitos mínimos, gestión de reclamaciones, registro de pares, asignación
de pares, evaluación pares internos y externos en línea, generación de actas, publicación
de resultados. Este módulo está terminado en un 100% y en producción.
Módulo No. 2: Trámite de avales de Coordinadores de investigación y/o proyección social
de facultad, comité central de investigación (COCEIN) y Vicerrectoría de investigación y
Proyección Social.4. Este módulo No se ha empezado con el desarrollo.
Módulo No. 3: Activación e inicio de proyectos de investigación, legalización de acta de
compromisos, seguimiento financiero, entrega de informe y finalización del proyecto. Este
módulo está terminado en un 100% y en producción.
Módulo No. 4: Registro de grupos (Integrantes, productos, proyectos), trámite para
actualización y reconocimiento de grupos de investigación. Registro de semilleros.
Definición de líneas de investigación. Se encuentra en un 70% de avance. Este módulo
está terminado en un 80% en desarrollo.
Se consolida como evidencia  la  certificación del  CTIC,   donde se indica el  grado de desarrollo de los modulos.  </t>
  </si>
  <si>
    <t xml:space="preserve">Se actualizó el Documento PECTI, el cual esta en proceso de scialización y puesto en consideración, para el tramite de aprobación. </t>
  </si>
  <si>
    <t>8- entrega la matriz en excel de la información de grupos de investigación e investigadores reconocidos + el documento de resultados expedido por MinCiencias</t>
  </si>
  <si>
    <t>5- entrega la matriz en excel de la información de grupos de investigación e investigadores reconocidos + el documento de resultados expedido por MinCiencias</t>
  </si>
  <si>
    <t>46 -  entrega la matriz en excel de la información de grupos de investigación e investigadores reconocidos + el documento de resultados expedido por MinCiencias</t>
  </si>
  <si>
    <t xml:space="preserve">Se actualizó  un  rocedimiento. </t>
  </si>
  <si>
    <t>Fuente: Aseguramiento de la Calidad, Universidad Surcolombiana -13-05-2021</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</si>
</sst>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6" formatCode="&quot;$&quot;#,##0;[Red]\-&quot;$&quot;#,##0"/>
    <numFmt numFmtId="44" formatCode="_-&quot;$&quot;* #,##0.00_-;\-&quot;$&quot;* #,##0.00_-;_-&quot;$&quot;* &quot;-&quot;??_-;_-@_-"/>
    <numFmt numFmtId="43" formatCode="_-* #,##0.00_-;\-* #,##0.00_-;_-* &quot;-&quot;??_-;_-@_-"/>
    <numFmt numFmtId="164" formatCode="_-&quot;$&quot;* #,##0_-;\-&quot;$&quot;* #,##0_-;_-&quot;$&quot;* &quot;-&quot;??_-;_-@_-"/>
    <numFmt numFmtId="165" formatCode="&quot;$&quot;\ #,##0"/>
    <numFmt numFmtId="166" formatCode="_(&quot;$&quot;\ * #,##0_);_(&quot;$&quot;\ * \(#,##0\);_(&quot;$&quot;\ * &quot;-&quot;??_);_(@_)"/>
    <numFmt numFmtId="167" formatCode="0.0"/>
    <numFmt numFmtId="168" formatCode="&quot;$&quot;#,##0"/>
    <numFmt numFmtId="169" formatCode="0.0%"/>
    <numFmt numFmtId="170" formatCode="0.00000000E+00"/>
    <numFmt numFmtId="171" formatCode="_-* #,##0.0000000000000000000_-;\-* #,##0.0000000000000000000_-;_-* &quot;-&quot;??_-;_-@_-"/>
    <numFmt numFmtId="172" formatCode="0.00000000%"/>
    <numFmt numFmtId="173" formatCode="0.000000000%"/>
  </numFmts>
  <fonts count="34" x14ac:knownFonts="1">
    <font>
      <sz val="11"/>
      <color theme="1"/>
      <name val="Calibri"/>
      <family val="2"/>
      <scheme val="minor"/>
    </font>
    <font>
      <b/>
      <sz val="11"/>
      <color theme="1"/>
      <name val="Calibri"/>
      <family val="2"/>
      <scheme val="minor"/>
    </font>
    <font>
      <sz val="11"/>
      <name val="Calibri"/>
      <family val="2"/>
      <scheme val="minor"/>
    </font>
    <font>
      <b/>
      <i/>
      <sz val="11"/>
      <color theme="9" tint="-0.249977111117893"/>
      <name val="Calibri"/>
      <family val="2"/>
      <scheme val="minor"/>
    </font>
    <font>
      <b/>
      <sz val="11"/>
      <color theme="0"/>
      <name val="Calibri"/>
      <family val="2"/>
      <scheme val="minor"/>
    </font>
    <font>
      <sz val="11"/>
      <color theme="1"/>
      <name val="Calibri"/>
      <family val="2"/>
      <scheme val="minor"/>
    </font>
    <font>
      <b/>
      <sz val="12"/>
      <color theme="1"/>
      <name val="Calibri"/>
      <family val="2"/>
      <scheme val="minor"/>
    </font>
    <font>
      <b/>
      <sz val="18"/>
      <color theme="1"/>
      <name val="Calibri"/>
      <family val="2"/>
      <scheme val="minor"/>
    </font>
    <font>
      <sz val="10"/>
      <name val="Arial"/>
      <family val="2"/>
    </font>
    <font>
      <b/>
      <sz val="16"/>
      <color theme="1"/>
      <name val="Calibri"/>
      <family val="2"/>
      <scheme val="minor"/>
    </font>
    <font>
      <b/>
      <sz val="10"/>
      <color theme="1"/>
      <name val="Calibri"/>
      <family val="2"/>
      <scheme val="minor"/>
    </font>
    <font>
      <b/>
      <sz val="10"/>
      <color theme="1"/>
      <name val="Arial"/>
      <family val="2"/>
    </font>
    <font>
      <b/>
      <u/>
      <sz val="10"/>
      <color theme="1"/>
      <name val="Arial"/>
      <family val="2"/>
    </font>
    <font>
      <sz val="10"/>
      <color theme="1"/>
      <name val="Arial"/>
      <family val="2"/>
    </font>
    <font>
      <b/>
      <sz val="10"/>
      <name val="Arial"/>
      <family val="2"/>
    </font>
    <font>
      <sz val="10"/>
      <color rgb="FF000000"/>
      <name val="Arial"/>
      <family val="2"/>
    </font>
    <font>
      <b/>
      <sz val="10"/>
      <color rgb="FFFF0000"/>
      <name val="Arial"/>
      <family val="2"/>
    </font>
    <font>
      <sz val="10"/>
      <color rgb="FF00B050"/>
      <name val="Arial"/>
      <family val="2"/>
    </font>
    <font>
      <sz val="10"/>
      <color rgb="FFFF0000"/>
      <name val="Arial"/>
      <family val="2"/>
    </font>
    <font>
      <b/>
      <sz val="16"/>
      <color theme="1"/>
      <name val="Arial"/>
      <family val="2"/>
    </font>
    <font>
      <sz val="10"/>
      <color rgb="FF00B0F0"/>
      <name val="Arial"/>
      <family val="2"/>
    </font>
    <font>
      <b/>
      <sz val="16"/>
      <name val="Arial"/>
      <family val="2"/>
    </font>
    <font>
      <b/>
      <sz val="9"/>
      <color theme="1"/>
      <name val="Arial"/>
      <family val="2"/>
    </font>
    <font>
      <sz val="11"/>
      <color theme="0"/>
      <name val="Calibri"/>
      <family val="2"/>
      <scheme val="minor"/>
    </font>
    <font>
      <b/>
      <sz val="11"/>
      <name val="Calibri"/>
      <family val="2"/>
      <scheme val="minor"/>
    </font>
    <font>
      <b/>
      <sz val="10"/>
      <color theme="0"/>
      <name val="Calibri"/>
      <family val="2"/>
      <scheme val="minor"/>
    </font>
    <font>
      <b/>
      <i/>
      <sz val="10"/>
      <color theme="1"/>
      <name val="Calibri"/>
      <family val="2"/>
      <scheme val="minor"/>
    </font>
    <font>
      <b/>
      <sz val="8"/>
      <color theme="1"/>
      <name val="Arial"/>
      <family val="2"/>
    </font>
    <font>
      <sz val="9"/>
      <color indexed="81"/>
      <name val="Tahoma"/>
      <family val="2"/>
    </font>
    <font>
      <b/>
      <sz val="9"/>
      <color indexed="81"/>
      <name val="Tahoma"/>
      <family val="2"/>
    </font>
    <font>
      <i/>
      <sz val="11"/>
      <color theme="1"/>
      <name val="Calibri"/>
      <family val="2"/>
      <scheme val="minor"/>
    </font>
    <font>
      <i/>
      <sz val="10"/>
      <color theme="1"/>
      <name val="Arial"/>
      <family val="2"/>
    </font>
    <font>
      <b/>
      <sz val="11"/>
      <color theme="2"/>
      <name val="Arial"/>
      <family val="2"/>
    </font>
    <font>
      <sz val="11"/>
      <color theme="1"/>
      <name val="Arial"/>
      <family val="2"/>
    </font>
  </fonts>
  <fills count="18">
    <fill>
      <patternFill patternType="none"/>
    </fill>
    <fill>
      <patternFill patternType="gray125"/>
    </fill>
    <fill>
      <patternFill patternType="solid">
        <fgColor theme="0"/>
        <bgColor indexed="64"/>
      </patternFill>
    </fill>
    <fill>
      <patternFill patternType="solid">
        <fgColor rgb="FF92D050"/>
        <bgColor indexed="64"/>
      </patternFill>
    </fill>
    <fill>
      <patternFill patternType="solid">
        <fgColor theme="5" tint="0.39997558519241921"/>
        <bgColor indexed="64"/>
      </patternFill>
    </fill>
    <fill>
      <patternFill patternType="solid">
        <fgColor rgb="FF00B0F0"/>
        <bgColor indexed="64"/>
      </patternFill>
    </fill>
    <fill>
      <patternFill patternType="solid">
        <fgColor rgb="FFFFFFFF"/>
        <bgColor indexed="64"/>
      </patternFill>
    </fill>
    <fill>
      <patternFill patternType="solid">
        <fgColor rgb="FFFF0000"/>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2" tint="-0.249977111117893"/>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8"/>
        <bgColor indexed="64"/>
      </patternFill>
    </fill>
  </fills>
  <borders count="4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right/>
      <top style="medium">
        <color indexed="64"/>
      </top>
      <bottom/>
      <diagonal/>
    </border>
    <border>
      <left/>
      <right/>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style="thin">
        <color auto="1"/>
      </bottom>
      <diagonal/>
    </border>
    <border>
      <left/>
      <right/>
      <top style="medium">
        <color indexed="64"/>
      </top>
      <bottom style="thin">
        <color auto="1"/>
      </bottom>
      <diagonal/>
    </border>
    <border>
      <left/>
      <right style="thin">
        <color auto="1"/>
      </right>
      <top style="medium">
        <color indexed="64"/>
      </top>
      <bottom style="thin">
        <color auto="1"/>
      </bottom>
      <diagonal/>
    </border>
    <border>
      <left style="thin">
        <color auto="1"/>
      </left>
      <right style="medium">
        <color indexed="64"/>
      </right>
      <top style="medium">
        <color indexed="64"/>
      </top>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medium">
        <color indexed="64"/>
      </right>
      <top/>
      <bottom style="medium">
        <color indexed="64"/>
      </bottom>
      <diagonal/>
    </border>
    <border>
      <left style="medium">
        <color indexed="64"/>
      </left>
      <right style="thin">
        <color auto="1"/>
      </right>
      <top/>
      <bottom/>
      <diagonal/>
    </border>
    <border>
      <left/>
      <right style="medium">
        <color indexed="64"/>
      </right>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thin">
        <color auto="1"/>
      </left>
      <right style="medium">
        <color indexed="64"/>
      </right>
      <top/>
      <bottom/>
      <diagonal/>
    </border>
    <border>
      <left style="thin">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indexed="64"/>
      </left>
      <right/>
      <top/>
      <bottom style="thin">
        <color indexed="64"/>
      </bottom>
      <diagonal/>
    </border>
    <border>
      <left/>
      <right style="thin">
        <color auto="1"/>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top/>
      <bottom style="thin">
        <color indexed="64"/>
      </bottom>
      <diagonal/>
    </border>
  </borders>
  <cellStyleXfs count="5">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8" fillId="0" borderId="0"/>
  </cellStyleXfs>
  <cellXfs count="604">
    <xf numFmtId="0" fontId="0" fillId="0" borderId="0" xfId="0"/>
    <xf numFmtId="0" fontId="0" fillId="0" borderId="1" xfId="0" applyBorder="1"/>
    <xf numFmtId="0" fontId="0" fillId="0" borderId="10" xfId="0" applyBorder="1"/>
    <xf numFmtId="0" fontId="0" fillId="0" borderId="10" xfId="0" applyBorder="1" applyAlignment="1">
      <alignment horizontal="center" vertical="center"/>
    </xf>
    <xf numFmtId="0" fontId="0" fillId="0" borderId="6" xfId="0" applyBorder="1"/>
    <xf numFmtId="0" fontId="0" fillId="0" borderId="7" xfId="0" applyBorder="1"/>
    <xf numFmtId="0" fontId="0" fillId="0" borderId="8" xfId="0" applyBorder="1"/>
    <xf numFmtId="0" fontId="0" fillId="0" borderId="12" xfId="0" applyBorder="1"/>
    <xf numFmtId="0" fontId="0" fillId="0" borderId="13" xfId="0" applyBorder="1"/>
    <xf numFmtId="0" fontId="0" fillId="0" borderId="9" xfId="0" applyBorder="1"/>
    <xf numFmtId="0" fontId="0" fillId="0" borderId="11" xfId="0" applyBorder="1"/>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0" fillId="0" borderId="0" xfId="0" applyBorder="1"/>
    <xf numFmtId="0" fontId="1" fillId="4" borderId="10" xfId="0" applyFont="1" applyFill="1" applyBorder="1" applyAlignment="1">
      <alignment horizontal="center" vertical="center"/>
    </xf>
    <xf numFmtId="0" fontId="1" fillId="4" borderId="10" xfId="0" applyFont="1" applyFill="1" applyBorder="1" applyAlignment="1">
      <alignment horizontal="center" vertical="center" wrapText="1"/>
    </xf>
    <xf numFmtId="0" fontId="0" fillId="0" borderId="7" xfId="0" applyFont="1" applyBorder="1" applyAlignment="1">
      <alignment horizontal="center" vertical="center" wrapText="1"/>
    </xf>
    <xf numFmtId="0" fontId="0" fillId="0" borderId="8" xfId="0" applyFont="1" applyBorder="1" applyAlignment="1">
      <alignment horizontal="center" vertical="center" wrapText="1"/>
    </xf>
    <xf numFmtId="0" fontId="0" fillId="0" borderId="1" xfId="0" applyFont="1" applyBorder="1" applyAlignment="1">
      <alignment horizontal="center" vertical="center" wrapText="1"/>
    </xf>
    <xf numFmtId="0" fontId="0" fillId="0" borderId="13" xfId="0" applyFont="1" applyBorder="1" applyAlignment="1">
      <alignment horizontal="center" vertical="center" wrapText="1"/>
    </xf>
    <xf numFmtId="0" fontId="0" fillId="5" borderId="10" xfId="0" applyFont="1" applyFill="1" applyBorder="1" applyAlignment="1">
      <alignment horizontal="center" vertical="center" wrapText="1"/>
    </xf>
    <xf numFmtId="10" fontId="0" fillId="5" borderId="11" xfId="0" applyNumberFormat="1" applyFont="1" applyFill="1" applyBorder="1" applyAlignment="1">
      <alignment horizontal="center" vertical="center" wrapText="1"/>
    </xf>
    <xf numFmtId="0" fontId="0" fillId="0" borderId="8" xfId="0" applyFont="1" applyBorder="1" applyAlignment="1">
      <alignment horizontal="center" vertical="center"/>
    </xf>
    <xf numFmtId="0" fontId="0" fillId="0" borderId="26" xfId="0" applyFont="1" applyBorder="1" applyAlignment="1">
      <alignment horizontal="center" vertical="center"/>
    </xf>
    <xf numFmtId="0" fontId="0" fillId="0" borderId="13" xfId="0" applyFont="1" applyBorder="1" applyAlignment="1">
      <alignment horizontal="center" vertical="center"/>
    </xf>
    <xf numFmtId="0" fontId="0" fillId="0" borderId="27" xfId="0" applyFont="1" applyBorder="1" applyAlignment="1">
      <alignment horizontal="center" vertical="center"/>
    </xf>
    <xf numFmtId="0" fontId="0" fillId="5" borderId="11" xfId="0" applyFont="1" applyFill="1" applyBorder="1" applyAlignment="1">
      <alignment horizontal="center" vertical="center" wrapText="1"/>
    </xf>
    <xf numFmtId="9" fontId="0" fillId="5" borderId="28" xfId="0" applyNumberFormat="1" applyFont="1" applyFill="1" applyBorder="1" applyAlignment="1">
      <alignment horizontal="center" vertical="center"/>
    </xf>
    <xf numFmtId="0" fontId="1" fillId="0" borderId="3" xfId="0" applyFont="1" applyBorder="1" applyAlignment="1">
      <alignment horizontal="center" vertical="center"/>
    </xf>
    <xf numFmtId="0" fontId="1" fillId="0" borderId="1" xfId="0" applyFont="1" applyBorder="1" applyAlignment="1">
      <alignment horizontal="center" vertical="center"/>
    </xf>
    <xf numFmtId="0" fontId="0" fillId="3" borderId="1" xfId="0" applyFill="1" applyBorder="1" applyAlignment="1">
      <alignment horizontal="center" vertical="center" wrapText="1"/>
    </xf>
    <xf numFmtId="9" fontId="0" fillId="3" borderId="1" xfId="0" applyNumberForma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Border="1" applyAlignment="1">
      <alignment vertical="center" wrapText="1"/>
    </xf>
    <xf numFmtId="14" fontId="0" fillId="0" borderId="1" xfId="0" applyNumberFormat="1" applyBorder="1" applyAlignment="1">
      <alignment horizontal="center" vertical="center"/>
    </xf>
    <xf numFmtId="14" fontId="0" fillId="0" borderId="1" xfId="0" applyNumberFormat="1" applyBorder="1" applyAlignment="1">
      <alignment horizontal="center" vertical="center" wrapText="1"/>
    </xf>
    <xf numFmtId="0" fontId="0" fillId="3" borderId="1" xfId="0" applyFill="1" applyBorder="1" applyAlignment="1">
      <alignment horizontal="center" vertical="center"/>
    </xf>
    <xf numFmtId="0" fontId="0" fillId="0" borderId="0" xfId="0" applyBorder="1" applyAlignment="1">
      <alignment horizontal="center" vertical="center"/>
    </xf>
    <xf numFmtId="164" fontId="0" fillId="0" borderId="1" xfId="2" applyNumberFormat="1" applyFont="1" applyBorder="1"/>
    <xf numFmtId="0" fontId="0" fillId="0" borderId="0" xfId="0" applyFont="1"/>
    <xf numFmtId="164" fontId="0" fillId="0" borderId="1" xfId="0" applyNumberFormat="1" applyBorder="1"/>
    <xf numFmtId="0" fontId="0" fillId="0" borderId="2" xfId="0" applyBorder="1" applyAlignment="1">
      <alignment vertical="center"/>
    </xf>
    <xf numFmtId="0" fontId="0" fillId="0" borderId="2" xfId="0" applyBorder="1" applyAlignment="1">
      <alignment vertical="center" wrapText="1"/>
    </xf>
    <xf numFmtId="164" fontId="0" fillId="0" borderId="0" xfId="0" applyNumberFormat="1"/>
    <xf numFmtId="0" fontId="0" fillId="0" borderId="1" xfId="0" applyFont="1" applyBorder="1" applyAlignment="1">
      <alignment horizontal="left"/>
    </xf>
    <xf numFmtId="165" fontId="0" fillId="0" borderId="1" xfId="1" applyNumberFormat="1" applyFont="1" applyBorder="1"/>
    <xf numFmtId="165" fontId="0" fillId="0" borderId="0" xfId="0" applyNumberFormat="1" applyFont="1"/>
    <xf numFmtId="0" fontId="13" fillId="0" borderId="0" xfId="0" applyFont="1"/>
    <xf numFmtId="0" fontId="13" fillId="0" borderId="0" xfId="0" applyFont="1" applyAlignment="1">
      <alignment horizontal="center" vertical="center"/>
    </xf>
    <xf numFmtId="0" fontId="13" fillId="0" borderId="0" xfId="0" applyFont="1" applyAlignment="1">
      <alignment horizontal="center"/>
    </xf>
    <xf numFmtId="0" fontId="8" fillId="0" borderId="0" xfId="0" applyFont="1" applyFill="1" applyBorder="1"/>
    <xf numFmtId="0" fontId="8" fillId="0" borderId="0" xfId="0" applyFont="1" applyFill="1" applyBorder="1" applyAlignment="1">
      <alignment horizontal="center" vertical="center"/>
    </xf>
    <xf numFmtId="0" fontId="14" fillId="0" borderId="0" xfId="4" applyFont="1" applyFill="1" applyBorder="1" applyAlignment="1">
      <alignment vertical="center" wrapText="1"/>
    </xf>
    <xf numFmtId="0" fontId="14" fillId="0" borderId="0" xfId="4" applyFont="1" applyFill="1" applyBorder="1" applyAlignment="1">
      <alignment horizontal="center" vertical="center" wrapText="1"/>
    </xf>
    <xf numFmtId="0" fontId="8" fillId="0" borderId="0" xfId="4" applyFont="1" applyFill="1" applyBorder="1" applyAlignment="1">
      <alignment vertical="center" wrapText="1"/>
    </xf>
    <xf numFmtId="0" fontId="11" fillId="0" borderId="0" xfId="0" applyFont="1" applyBorder="1" applyAlignment="1">
      <alignment horizontal="center" vertical="center" wrapText="1"/>
    </xf>
    <xf numFmtId="0" fontId="13" fillId="0" borderId="0" xfId="0" applyFont="1" applyBorder="1"/>
    <xf numFmtId="0" fontId="13" fillId="0" borderId="1" xfId="0" applyFont="1" applyBorder="1" applyAlignment="1">
      <alignment horizontal="center" vertical="center"/>
    </xf>
    <xf numFmtId="0" fontId="13" fillId="0" borderId="1" xfId="0" applyFont="1" applyBorder="1" applyAlignment="1">
      <alignment horizontal="center" vertical="center" wrapText="1"/>
    </xf>
    <xf numFmtId="17" fontId="13" fillId="0" borderId="1" xfId="0" applyNumberFormat="1" applyFont="1" applyBorder="1" applyAlignment="1">
      <alignment horizontal="center" vertical="center" wrapText="1"/>
    </xf>
    <xf numFmtId="0" fontId="8" fillId="2" borderId="1" xfId="0" applyFont="1" applyFill="1" applyBorder="1" applyAlignment="1">
      <alignment horizontal="center" vertical="center" wrapText="1"/>
    </xf>
    <xf numFmtId="9" fontId="13" fillId="0" borderId="1" xfId="3" applyFont="1" applyBorder="1" applyAlignment="1">
      <alignment horizontal="center" vertical="center" wrapText="1"/>
    </xf>
    <xf numFmtId="9" fontId="13" fillId="0" borderId="1" xfId="3" applyFont="1" applyFill="1" applyBorder="1" applyAlignment="1">
      <alignment horizontal="center" vertical="center" wrapText="1"/>
    </xf>
    <xf numFmtId="9" fontId="11" fillId="0" borderId="1" xfId="0" applyNumberFormat="1" applyFont="1" applyFill="1" applyBorder="1" applyAlignment="1">
      <alignment horizontal="center" vertical="center" wrapText="1"/>
    </xf>
    <xf numFmtId="6" fontId="11" fillId="0" borderId="1" xfId="0" applyNumberFormat="1" applyFont="1" applyFill="1" applyBorder="1" applyAlignment="1">
      <alignment horizontal="center" vertical="center" wrapText="1"/>
    </xf>
    <xf numFmtId="9" fontId="13" fillId="0" borderId="1" xfId="0" applyNumberFormat="1" applyFont="1" applyFill="1" applyBorder="1" applyAlignment="1">
      <alignment horizontal="center" vertical="center" wrapText="1"/>
    </xf>
    <xf numFmtId="168" fontId="13" fillId="0" borderId="1" xfId="0" applyNumberFormat="1" applyFont="1" applyFill="1" applyBorder="1" applyAlignment="1">
      <alignment horizontal="center" vertical="center" wrapText="1"/>
    </xf>
    <xf numFmtId="0" fontId="15" fillId="2"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13" fillId="0" borderId="1" xfId="0" applyFont="1" applyFill="1" applyBorder="1" applyAlignment="1">
      <alignment horizontal="center" vertical="center" wrapText="1"/>
    </xf>
    <xf numFmtId="168" fontId="13" fillId="0" borderId="1" xfId="2" applyNumberFormat="1" applyFont="1" applyFill="1" applyBorder="1" applyAlignment="1">
      <alignment horizontal="center" vertical="center" wrapText="1"/>
    </xf>
    <xf numFmtId="0" fontId="13" fillId="0" borderId="0" xfId="0" applyFont="1" applyBorder="1" applyAlignment="1">
      <alignment horizontal="center" vertical="center" wrapText="1"/>
    </xf>
    <xf numFmtId="9" fontId="13" fillId="0" borderId="0" xfId="3" applyFont="1" applyBorder="1" applyAlignment="1">
      <alignment horizontal="center" vertical="center" wrapText="1"/>
    </xf>
    <xf numFmtId="9" fontId="13" fillId="0" borderId="0" xfId="3" applyFont="1"/>
    <xf numFmtId="0" fontId="13" fillId="0" borderId="0" xfId="0" applyFont="1" applyFill="1"/>
    <xf numFmtId="9" fontId="11" fillId="0" borderId="1" xfId="3" applyFont="1" applyFill="1" applyBorder="1" applyAlignment="1">
      <alignment horizontal="center" vertical="center" wrapText="1"/>
    </xf>
    <xf numFmtId="0" fontId="13" fillId="0" borderId="0" xfId="0" applyFont="1" applyBorder="1" applyAlignment="1">
      <alignment horizontal="center" vertical="center"/>
    </xf>
    <xf numFmtId="0" fontId="11" fillId="0" borderId="1" xfId="0" applyFont="1" applyBorder="1" applyAlignment="1">
      <alignment horizontal="center"/>
    </xf>
    <xf numFmtId="0" fontId="13" fillId="7" borderId="1" xfId="0" applyFont="1" applyFill="1" applyBorder="1" applyAlignment="1">
      <alignment horizontal="center"/>
    </xf>
    <xf numFmtId="0" fontId="13" fillId="10" borderId="1" xfId="0" applyFont="1" applyFill="1" applyBorder="1" applyAlignment="1">
      <alignment horizontal="center"/>
    </xf>
    <xf numFmtId="0" fontId="13" fillId="8" borderId="1" xfId="0" applyFont="1" applyFill="1" applyBorder="1" applyAlignment="1">
      <alignment horizontal="center"/>
    </xf>
    <xf numFmtId="0" fontId="13" fillId="3" borderId="1" xfId="0" applyFont="1" applyFill="1" applyBorder="1" applyAlignment="1">
      <alignment horizontal="center"/>
    </xf>
    <xf numFmtId="0" fontId="13" fillId="9" borderId="1" xfId="0" applyFont="1" applyFill="1" applyBorder="1" applyAlignment="1">
      <alignment horizontal="center"/>
    </xf>
    <xf numFmtId="0" fontId="13" fillId="0" borderId="1" xfId="0" applyFont="1" applyBorder="1" applyAlignment="1">
      <alignment horizontal="center"/>
    </xf>
    <xf numFmtId="0" fontId="15" fillId="6" borderId="31" xfId="0" applyFont="1" applyFill="1" applyBorder="1" applyAlignment="1">
      <alignment horizontal="center" vertical="center"/>
    </xf>
    <xf numFmtId="0" fontId="14" fillId="0" borderId="0" xfId="0" applyFont="1" applyFill="1" applyBorder="1" applyAlignment="1">
      <alignment horizontal="center" vertical="center"/>
    </xf>
    <xf numFmtId="0" fontId="8" fillId="0" borderId="0" xfId="0" applyFont="1" applyFill="1" applyBorder="1" applyAlignment="1">
      <alignment horizontal="left" vertical="center"/>
    </xf>
    <xf numFmtId="0" fontId="14" fillId="0" borderId="0" xfId="4" applyFont="1" applyFill="1" applyBorder="1" applyAlignment="1">
      <alignment horizontal="left" vertical="center" wrapText="1"/>
    </xf>
    <xf numFmtId="0" fontId="11" fillId="0" borderId="0" xfId="0" applyFont="1" applyAlignment="1">
      <alignment horizontal="center" vertical="center"/>
    </xf>
    <xf numFmtId="0" fontId="11" fillId="0" borderId="0" xfId="0" applyFont="1" applyAlignment="1">
      <alignment horizontal="left" vertical="center"/>
    </xf>
    <xf numFmtId="0" fontId="13" fillId="0" borderId="0" xfId="0" applyFont="1" applyAlignment="1">
      <alignment horizontal="left" vertical="center"/>
    </xf>
    <xf numFmtId="0" fontId="14" fillId="11" borderId="1" xfId="0" applyFont="1" applyFill="1" applyBorder="1" applyAlignment="1">
      <alignment horizontal="center" vertical="center" wrapText="1"/>
    </xf>
    <xf numFmtId="0" fontId="15" fillId="2" borderId="1" xfId="0" applyFont="1" applyFill="1" applyBorder="1" applyAlignment="1">
      <alignment horizontal="left" vertical="center" wrapText="1"/>
    </xf>
    <xf numFmtId="0" fontId="13" fillId="2" borderId="1" xfId="0" applyFont="1" applyFill="1" applyBorder="1" applyAlignment="1">
      <alignment horizontal="left" vertical="center" wrapText="1"/>
    </xf>
    <xf numFmtId="1" fontId="8" fillId="2" borderId="1" xfId="0" applyNumberFormat="1" applyFont="1" applyFill="1" applyBorder="1" applyAlignment="1">
      <alignment horizontal="center" vertical="center" wrapText="1"/>
    </xf>
    <xf numFmtId="1" fontId="8" fillId="10" borderId="1" xfId="3" applyNumberFormat="1" applyFont="1" applyFill="1" applyBorder="1" applyAlignment="1">
      <alignment horizontal="center" vertical="center" wrapText="1"/>
    </xf>
    <xf numFmtId="9" fontId="15" fillId="2" borderId="1" xfId="3" applyFont="1" applyFill="1" applyBorder="1" applyAlignment="1">
      <alignment horizontal="center" vertical="center" wrapText="1"/>
    </xf>
    <xf numFmtId="9" fontId="15" fillId="10" borderId="1" xfId="0" applyNumberFormat="1" applyFont="1" applyFill="1" applyBorder="1" applyAlignment="1">
      <alignment horizontal="center" vertical="center" wrapText="1"/>
    </xf>
    <xf numFmtId="164" fontId="8" fillId="2" borderId="1" xfId="2" applyNumberFormat="1" applyFont="1" applyFill="1" applyBorder="1" applyAlignment="1">
      <alignment horizontal="left" vertical="center" wrapText="1"/>
    </xf>
    <xf numFmtId="0" fontId="11" fillId="0" borderId="0" xfId="0" applyFont="1" applyBorder="1" applyAlignment="1">
      <alignment horizontal="center" vertical="center"/>
    </xf>
    <xf numFmtId="0" fontId="15" fillId="2" borderId="0" xfId="0" applyFont="1" applyFill="1" applyBorder="1" applyAlignment="1">
      <alignment horizontal="left" vertical="center" wrapText="1"/>
    </xf>
    <xf numFmtId="0" fontId="13" fillId="2" borderId="0" xfId="0" applyFont="1" applyFill="1" applyBorder="1" applyAlignment="1">
      <alignment horizontal="left" vertical="center" wrapText="1"/>
    </xf>
    <xf numFmtId="0" fontId="8" fillId="2" borderId="0" xfId="0" applyFont="1" applyFill="1" applyBorder="1" applyAlignment="1">
      <alignment horizontal="center" vertical="center" wrapText="1"/>
    </xf>
    <xf numFmtId="9" fontId="8" fillId="2" borderId="0" xfId="3" applyFont="1" applyFill="1" applyBorder="1" applyAlignment="1">
      <alignment horizontal="left" vertical="center" wrapText="1"/>
    </xf>
    <xf numFmtId="1" fontId="8" fillId="2" borderId="0" xfId="3" applyNumberFormat="1" applyFont="1" applyFill="1" applyBorder="1" applyAlignment="1">
      <alignment horizontal="left" vertical="center" wrapText="1"/>
    </xf>
    <xf numFmtId="166" fontId="8" fillId="2" borderId="0" xfId="2" applyNumberFormat="1" applyFont="1" applyFill="1" applyBorder="1" applyAlignment="1">
      <alignment horizontal="left" vertical="center" wrapText="1"/>
    </xf>
    <xf numFmtId="0" fontId="13" fillId="0" borderId="0" xfId="0" applyFont="1" applyBorder="1" applyAlignment="1">
      <alignment horizontal="left" vertical="center"/>
    </xf>
    <xf numFmtId="0" fontId="8" fillId="2" borderId="1" xfId="0" applyFont="1" applyFill="1" applyBorder="1" applyAlignment="1">
      <alignment horizontal="left" vertical="center" wrapText="1"/>
    </xf>
    <xf numFmtId="167" fontId="8" fillId="0" borderId="1" xfId="3" applyNumberFormat="1" applyFont="1" applyFill="1" applyBorder="1" applyAlignment="1">
      <alignment horizontal="center" vertical="center" wrapText="1"/>
    </xf>
    <xf numFmtId="1" fontId="8" fillId="0" borderId="1" xfId="3" applyNumberFormat="1" applyFont="1" applyFill="1" applyBorder="1" applyAlignment="1">
      <alignment horizontal="center" vertical="center" wrapText="1"/>
    </xf>
    <xf numFmtId="2" fontId="8" fillId="0" borderId="1" xfId="3" applyNumberFormat="1" applyFont="1" applyFill="1" applyBorder="1" applyAlignment="1">
      <alignment horizontal="center" vertical="center" wrapText="1"/>
    </xf>
    <xf numFmtId="1" fontId="8" fillId="2" borderId="1" xfId="3" applyNumberFormat="1" applyFont="1" applyFill="1" applyBorder="1" applyAlignment="1">
      <alignment horizontal="center" vertical="center" wrapText="1"/>
    </xf>
    <xf numFmtId="164" fontId="13" fillId="2" borderId="1" xfId="2" applyNumberFormat="1" applyFont="1" applyFill="1" applyBorder="1" applyAlignment="1">
      <alignment horizontal="left" vertical="center" wrapText="1"/>
    </xf>
    <xf numFmtId="164" fontId="8" fillId="2" borderId="1" xfId="2" applyNumberFormat="1" applyFont="1" applyFill="1" applyBorder="1" applyAlignment="1">
      <alignment horizontal="center" vertical="center" wrapText="1"/>
    </xf>
    <xf numFmtId="0" fontId="13" fillId="0" borderId="1" xfId="0" applyFont="1" applyFill="1" applyBorder="1" applyAlignment="1">
      <alignment horizontal="left" vertical="center" wrapText="1"/>
    </xf>
    <xf numFmtId="9" fontId="8" fillId="2" borderId="1" xfId="3" applyFont="1" applyFill="1" applyBorder="1" applyAlignment="1">
      <alignment horizontal="center" vertical="center" wrapText="1"/>
    </xf>
    <xf numFmtId="1" fontId="15" fillId="1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wrapText="1"/>
    </xf>
    <xf numFmtId="0" fontId="13" fillId="0" borderId="1" xfId="0" applyFont="1" applyFill="1" applyBorder="1" applyAlignment="1">
      <alignment vertical="center" wrapText="1"/>
    </xf>
    <xf numFmtId="0" fontId="8" fillId="0" borderId="1" xfId="0" applyFont="1" applyFill="1" applyBorder="1" applyAlignment="1">
      <alignment horizontal="center" vertical="center" wrapText="1"/>
    </xf>
    <xf numFmtId="1" fontId="13" fillId="0" borderId="1" xfId="0" applyNumberFormat="1" applyFont="1" applyFill="1" applyBorder="1" applyAlignment="1">
      <alignment horizontal="center" vertical="center" wrapText="1"/>
    </xf>
    <xf numFmtId="0" fontId="8" fillId="0" borderId="1" xfId="0" applyFont="1" applyFill="1" applyBorder="1" applyAlignment="1">
      <alignment vertical="center" wrapText="1"/>
    </xf>
    <xf numFmtId="9" fontId="8" fillId="0" borderId="1" xfId="3" applyFont="1" applyFill="1" applyBorder="1" applyAlignment="1">
      <alignment horizontal="center" vertical="center" wrapText="1"/>
    </xf>
    <xf numFmtId="9" fontId="8" fillId="10" borderId="1" xfId="0" applyNumberFormat="1" applyFont="1" applyFill="1" applyBorder="1" applyAlignment="1">
      <alignment horizontal="center" vertical="center" wrapText="1"/>
    </xf>
    <xf numFmtId="166" fontId="8" fillId="2" borderId="1" xfId="2" applyNumberFormat="1" applyFont="1" applyFill="1" applyBorder="1" applyAlignment="1">
      <alignment vertical="center" wrapText="1"/>
    </xf>
    <xf numFmtId="0" fontId="8" fillId="2" borderId="1" xfId="0" applyFont="1" applyFill="1" applyBorder="1" applyAlignment="1">
      <alignment vertical="center" wrapText="1"/>
    </xf>
    <xf numFmtId="0" fontId="15" fillId="0" borderId="1" xfId="0" applyFont="1" applyFill="1" applyBorder="1" applyAlignment="1">
      <alignment horizontal="left" vertical="center" wrapText="1"/>
    </xf>
    <xf numFmtId="9" fontId="15" fillId="10" borderId="1" xfId="3" applyFont="1" applyFill="1" applyBorder="1" applyAlignment="1">
      <alignment horizontal="center" vertical="center" wrapText="1"/>
    </xf>
    <xf numFmtId="166" fontId="8" fillId="2" borderId="1" xfId="2" applyNumberFormat="1" applyFont="1" applyFill="1" applyBorder="1" applyAlignment="1">
      <alignment horizontal="left" vertical="center" wrapText="1"/>
    </xf>
    <xf numFmtId="1" fontId="13" fillId="0" borderId="0" xfId="0" applyNumberFormat="1" applyFont="1" applyAlignment="1">
      <alignment horizontal="left" vertical="center"/>
    </xf>
    <xf numFmtId="44" fontId="8" fillId="2" borderId="1" xfId="2" applyFont="1" applyFill="1" applyBorder="1" applyAlignment="1">
      <alignment vertical="center" wrapText="1"/>
    </xf>
    <xf numFmtId="164" fontId="8" fillId="2" borderId="1" xfId="2" applyNumberFormat="1" applyFont="1" applyFill="1" applyBorder="1" applyAlignment="1">
      <alignment vertical="center" wrapText="1"/>
    </xf>
    <xf numFmtId="0" fontId="8" fillId="2" borderId="30" xfId="0" applyFont="1" applyFill="1" applyBorder="1" applyAlignment="1">
      <alignment horizontal="left" vertical="center" wrapText="1"/>
    </xf>
    <xf numFmtId="0" fontId="11" fillId="0" borderId="0" xfId="0" applyFont="1" applyFill="1" applyAlignment="1">
      <alignment horizontal="center" vertical="center"/>
    </xf>
    <xf numFmtId="0" fontId="8" fillId="2" borderId="1" xfId="3" applyNumberFormat="1" applyFont="1" applyFill="1" applyBorder="1" applyAlignment="1">
      <alignment horizontal="center" vertical="center" wrapText="1"/>
    </xf>
    <xf numFmtId="2" fontId="8" fillId="2" borderId="1" xfId="3" applyNumberFormat="1" applyFont="1" applyFill="1" applyBorder="1" applyAlignment="1">
      <alignment horizontal="center" vertical="center" wrapText="1"/>
    </xf>
    <xf numFmtId="0" fontId="13" fillId="2" borderId="3" xfId="0" applyFont="1" applyFill="1" applyBorder="1" applyAlignment="1">
      <alignment horizontal="left" vertical="center" wrapText="1"/>
    </xf>
    <xf numFmtId="1" fontId="8" fillId="10" borderId="1" xfId="0" applyNumberFormat="1" applyFont="1" applyFill="1" applyBorder="1" applyAlignment="1">
      <alignment horizontal="center" vertical="center" wrapText="1"/>
    </xf>
    <xf numFmtId="0" fontId="11" fillId="0" borderId="36" xfId="0" applyFont="1" applyBorder="1" applyAlignment="1">
      <alignment horizontal="center" vertical="center" textRotation="255"/>
    </xf>
    <xf numFmtId="0" fontId="8" fillId="2" borderId="3" xfId="0" applyFont="1" applyFill="1" applyBorder="1" applyAlignment="1">
      <alignment horizontal="left" vertical="center" wrapText="1"/>
    </xf>
    <xf numFmtId="9" fontId="8" fillId="2" borderId="30" xfId="0" applyNumberFormat="1" applyFont="1" applyFill="1" applyBorder="1" applyAlignment="1">
      <alignment horizontal="left" vertical="center" wrapText="1"/>
    </xf>
    <xf numFmtId="9" fontId="15" fillId="2" borderId="1" xfId="0" applyNumberFormat="1" applyFont="1" applyFill="1" applyBorder="1" applyAlignment="1">
      <alignment horizontal="left" vertical="center" wrapText="1"/>
    </xf>
    <xf numFmtId="166" fontId="13" fillId="0" borderId="1" xfId="2" applyNumberFormat="1" applyFont="1" applyBorder="1" applyAlignment="1">
      <alignment vertical="center"/>
    </xf>
    <xf numFmtId="167" fontId="8" fillId="2" borderId="1" xfId="3" applyNumberFormat="1" applyFont="1" applyFill="1" applyBorder="1" applyAlignment="1">
      <alignment horizontal="center" vertical="center" wrapText="1"/>
    </xf>
    <xf numFmtId="0" fontId="13" fillId="0" borderId="0" xfId="0" applyFont="1" applyFill="1" applyAlignment="1">
      <alignment horizontal="left" vertical="center"/>
    </xf>
    <xf numFmtId="166" fontId="8" fillId="0" borderId="1" xfId="2" applyNumberFormat="1" applyFont="1" applyBorder="1" applyAlignment="1">
      <alignment vertical="center"/>
    </xf>
    <xf numFmtId="44" fontId="13" fillId="0" borderId="1" xfId="2" applyFont="1" applyBorder="1" applyAlignment="1">
      <alignment vertical="center"/>
    </xf>
    <xf numFmtId="164" fontId="8" fillId="2" borderId="2" xfId="2" applyNumberFormat="1" applyFont="1" applyFill="1" applyBorder="1" applyAlignment="1">
      <alignment vertical="center" wrapText="1"/>
    </xf>
    <xf numFmtId="9" fontId="17" fillId="2" borderId="0" xfId="3" applyFont="1" applyFill="1" applyBorder="1" applyAlignment="1">
      <alignment horizontal="center" vertical="center" wrapText="1"/>
    </xf>
    <xf numFmtId="9" fontId="18" fillId="2" borderId="0" xfId="3" applyFont="1" applyFill="1" applyBorder="1" applyAlignment="1">
      <alignment horizontal="left" vertical="center" wrapText="1"/>
    </xf>
    <xf numFmtId="9" fontId="17" fillId="2" borderId="0" xfId="3" applyFont="1" applyFill="1" applyBorder="1" applyAlignment="1">
      <alignment horizontal="left" vertical="center" wrapText="1"/>
    </xf>
    <xf numFmtId="9" fontId="8" fillId="2" borderId="0" xfId="3" applyFont="1" applyFill="1" applyBorder="1" applyAlignment="1">
      <alignment horizontal="center" vertical="center" wrapText="1"/>
    </xf>
    <xf numFmtId="1" fontId="8" fillId="0" borderId="0" xfId="3" applyNumberFormat="1" applyFont="1" applyFill="1" applyBorder="1" applyAlignment="1">
      <alignment horizontal="center" vertical="center" wrapText="1"/>
    </xf>
    <xf numFmtId="0" fontId="17" fillId="2" borderId="0" xfId="0" applyFont="1" applyFill="1" applyBorder="1" applyAlignment="1">
      <alignment horizontal="left" vertical="center" wrapText="1"/>
    </xf>
    <xf numFmtId="10" fontId="15" fillId="2" borderId="0" xfId="0" applyNumberFormat="1" applyFont="1" applyFill="1" applyBorder="1" applyAlignment="1">
      <alignment horizontal="center" vertical="center" wrapText="1"/>
    </xf>
    <xf numFmtId="166" fontId="18" fillId="0" borderId="0" xfId="2" applyNumberFormat="1" applyFont="1" applyBorder="1" applyAlignment="1">
      <alignment horizontal="left" vertical="center" wrapText="1"/>
    </xf>
    <xf numFmtId="166" fontId="13" fillId="0" borderId="0" xfId="2" applyNumberFormat="1" applyFont="1" applyBorder="1" applyAlignment="1">
      <alignment horizontal="left" vertical="center" wrapText="1"/>
    </xf>
    <xf numFmtId="9" fontId="8" fillId="2" borderId="1" xfId="3" applyFont="1" applyFill="1" applyBorder="1" applyAlignment="1">
      <alignment horizontal="left" vertical="center" wrapText="1"/>
    </xf>
    <xf numFmtId="9" fontId="8" fillId="2" borderId="1" xfId="3" applyNumberFormat="1" applyFont="1" applyFill="1" applyBorder="1" applyAlignment="1">
      <alignment horizontal="center" vertical="center" wrapText="1"/>
    </xf>
    <xf numFmtId="9" fontId="8" fillId="10" borderId="1" xfId="3" applyNumberFormat="1" applyFont="1" applyFill="1" applyBorder="1" applyAlignment="1">
      <alignment horizontal="center" vertical="center" wrapText="1"/>
    </xf>
    <xf numFmtId="166" fontId="8" fillId="0" borderId="1" xfId="2" applyNumberFormat="1" applyFont="1" applyBorder="1" applyAlignment="1">
      <alignment horizontal="left" vertical="center" wrapText="1"/>
    </xf>
    <xf numFmtId="166" fontId="8" fillId="0" borderId="1" xfId="2" applyNumberFormat="1" applyFont="1" applyBorder="1" applyAlignment="1">
      <alignment vertical="center" wrapText="1"/>
    </xf>
    <xf numFmtId="166" fontId="13" fillId="0" borderId="1" xfId="2" applyNumberFormat="1" applyFont="1" applyBorder="1" applyAlignment="1">
      <alignment vertical="center" wrapText="1"/>
    </xf>
    <xf numFmtId="44" fontId="8" fillId="2" borderId="1" xfId="2" applyFont="1" applyFill="1" applyBorder="1" applyAlignment="1">
      <alignment horizontal="left" vertical="center" wrapText="1"/>
    </xf>
    <xf numFmtId="166" fontId="13" fillId="0" borderId="1" xfId="2" applyNumberFormat="1" applyFont="1" applyBorder="1" applyAlignment="1">
      <alignment horizontal="left" vertical="center"/>
    </xf>
    <xf numFmtId="0" fontId="15" fillId="2" borderId="1" xfId="0" applyFont="1" applyFill="1" applyBorder="1" applyAlignment="1">
      <alignment vertical="center" wrapText="1"/>
    </xf>
    <xf numFmtId="0" fontId="11" fillId="0" borderId="1" xfId="0" applyFont="1" applyBorder="1" applyAlignment="1">
      <alignment horizontal="center" vertical="center"/>
    </xf>
    <xf numFmtId="166" fontId="11" fillId="0" borderId="1" xfId="0" applyNumberFormat="1" applyFont="1" applyBorder="1" applyAlignment="1">
      <alignment horizontal="left" vertical="center"/>
    </xf>
    <xf numFmtId="0" fontId="11" fillId="0" borderId="0" xfId="0" applyFont="1" applyAlignment="1">
      <alignment vertical="center"/>
    </xf>
    <xf numFmtId="0" fontId="14" fillId="10"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14" fontId="13" fillId="0" borderId="1" xfId="0" applyNumberFormat="1" applyFont="1" applyFill="1" applyBorder="1" applyAlignment="1">
      <alignment horizontal="center" vertical="center" wrapText="1"/>
    </xf>
    <xf numFmtId="164" fontId="13" fillId="0" borderId="1" xfId="2" applyNumberFormat="1" applyFont="1" applyFill="1" applyBorder="1" applyAlignment="1">
      <alignment horizontal="center" vertical="center" wrapText="1"/>
    </xf>
    <xf numFmtId="0" fontId="8" fillId="10" borderId="1" xfId="0" applyFont="1" applyFill="1" applyBorder="1" applyAlignment="1">
      <alignment horizontal="center" vertical="center" wrapText="1"/>
    </xf>
    <xf numFmtId="14" fontId="8" fillId="0" borderId="1" xfId="0" applyNumberFormat="1" applyFont="1" applyFill="1" applyBorder="1" applyAlignment="1">
      <alignment horizontal="center" vertical="center" wrapText="1"/>
    </xf>
    <xf numFmtId="164" fontId="8" fillId="0" borderId="1" xfId="2" applyNumberFormat="1" applyFont="1" applyFill="1" applyBorder="1" applyAlignment="1">
      <alignment horizontal="center" vertical="center" wrapText="1"/>
    </xf>
    <xf numFmtId="0" fontId="13" fillId="2" borderId="0" xfId="0" applyFont="1" applyFill="1" applyAlignment="1">
      <alignment horizontal="center" vertical="center" wrapText="1"/>
    </xf>
    <xf numFmtId="164" fontId="11" fillId="0" borderId="0" xfId="2" applyNumberFormat="1" applyFont="1"/>
    <xf numFmtId="0" fontId="11" fillId="12" borderId="1" xfId="0" applyFont="1" applyFill="1" applyBorder="1" applyAlignment="1">
      <alignment horizontal="center" vertical="center" wrapText="1"/>
    </xf>
    <xf numFmtId="0" fontId="14" fillId="12" borderId="1" xfId="0" applyFont="1" applyFill="1" applyBorder="1" applyAlignment="1">
      <alignment horizontal="left" vertical="center" wrapText="1"/>
    </xf>
    <xf numFmtId="0" fontId="14" fillId="12" borderId="2" xfId="0" applyFont="1" applyFill="1" applyBorder="1" applyAlignment="1">
      <alignment horizontal="left" vertical="center" wrapText="1"/>
    </xf>
    <xf numFmtId="0" fontId="14" fillId="12" borderId="1" xfId="0" applyFont="1" applyFill="1" applyBorder="1" applyAlignment="1">
      <alignment horizontal="center" vertical="center" wrapText="1"/>
    </xf>
    <xf numFmtId="0" fontId="14" fillId="12" borderId="1" xfId="0" applyNumberFormat="1" applyFont="1" applyFill="1" applyBorder="1" applyAlignment="1">
      <alignment horizontal="center" vertical="center" wrapText="1"/>
    </xf>
    <xf numFmtId="0" fontId="14" fillId="12" borderId="2" xfId="0" applyFont="1" applyFill="1" applyBorder="1" applyAlignment="1">
      <alignment horizontal="center" vertical="center" wrapText="1"/>
    </xf>
    <xf numFmtId="0" fontId="7" fillId="0" borderId="0" xfId="0" applyFont="1" applyAlignment="1">
      <alignment horizontal="center" vertical="center"/>
    </xf>
    <xf numFmtId="6" fontId="14" fillId="0" borderId="1" xfId="0" applyNumberFormat="1" applyFont="1" applyFill="1" applyBorder="1" applyAlignment="1">
      <alignment horizontal="center" vertical="center" wrapText="1"/>
    </xf>
    <xf numFmtId="164" fontId="0" fillId="0" borderId="0" xfId="2" applyNumberFormat="1" applyFont="1"/>
    <xf numFmtId="6" fontId="11" fillId="13" borderId="1" xfId="0" applyNumberFormat="1" applyFont="1" applyFill="1" applyBorder="1" applyAlignment="1">
      <alignment horizontal="center" vertical="center"/>
    </xf>
    <xf numFmtId="168" fontId="11" fillId="13" borderId="1" xfId="0" applyNumberFormat="1" applyFont="1" applyFill="1" applyBorder="1" applyAlignment="1">
      <alignment horizontal="center"/>
    </xf>
    <xf numFmtId="6" fontId="11" fillId="13" borderId="1" xfId="0" applyNumberFormat="1" applyFont="1" applyFill="1" applyBorder="1" applyAlignment="1">
      <alignment horizontal="center"/>
    </xf>
    <xf numFmtId="9" fontId="14" fillId="0" borderId="1" xfId="3" applyFont="1" applyFill="1" applyBorder="1" applyAlignment="1">
      <alignment horizontal="center" vertical="center" wrapText="1"/>
    </xf>
    <xf numFmtId="10" fontId="11" fillId="0" borderId="1" xfId="3" applyNumberFormat="1" applyFont="1" applyFill="1" applyBorder="1" applyAlignment="1">
      <alignment horizontal="center" vertical="center" wrapText="1"/>
    </xf>
    <xf numFmtId="9" fontId="11" fillId="0" borderId="1" xfId="3" applyFont="1" applyFill="1" applyBorder="1" applyAlignment="1">
      <alignment horizontal="center"/>
    </xf>
    <xf numFmtId="6" fontId="11" fillId="0" borderId="0" xfId="0" applyNumberFormat="1" applyFont="1" applyFill="1" applyBorder="1" applyAlignment="1">
      <alignment horizontal="center" vertical="center"/>
    </xf>
    <xf numFmtId="168" fontId="11" fillId="0" borderId="0" xfId="0" applyNumberFormat="1" applyFont="1" applyFill="1" applyBorder="1" applyAlignment="1">
      <alignment horizontal="center"/>
    </xf>
    <xf numFmtId="6" fontId="11" fillId="0" borderId="0" xfId="0" applyNumberFormat="1" applyFont="1" applyFill="1" applyBorder="1" applyAlignment="1">
      <alignment horizontal="center"/>
    </xf>
    <xf numFmtId="0" fontId="22" fillId="0" borderId="1" xfId="0" applyFont="1" applyBorder="1" applyAlignment="1">
      <alignment horizontal="center"/>
    </xf>
    <xf numFmtId="9" fontId="22" fillId="0" borderId="1" xfId="3" applyFont="1" applyFill="1" applyBorder="1" applyAlignment="1">
      <alignment horizontal="center" vertical="center" wrapText="1"/>
    </xf>
    <xf numFmtId="9" fontId="22" fillId="0" borderId="1" xfId="0" applyNumberFormat="1" applyFont="1" applyBorder="1" applyAlignment="1">
      <alignment horizontal="center"/>
    </xf>
    <xf numFmtId="10" fontId="22" fillId="0" borderId="1" xfId="0" applyNumberFormat="1" applyFont="1" applyBorder="1" applyAlignment="1">
      <alignment horizontal="center"/>
    </xf>
    <xf numFmtId="169" fontId="22" fillId="0" borderId="1" xfId="0" applyNumberFormat="1" applyFont="1" applyBorder="1" applyAlignment="1">
      <alignment horizontal="center"/>
    </xf>
    <xf numFmtId="0" fontId="10" fillId="13" borderId="1" xfId="0" applyFont="1" applyFill="1" applyBorder="1" applyAlignment="1">
      <alignment horizontal="center" vertical="center" wrapText="1"/>
    </xf>
    <xf numFmtId="0" fontId="0" fillId="0" borderId="2" xfId="0" applyBorder="1"/>
    <xf numFmtId="164" fontId="0" fillId="0" borderId="2" xfId="2" applyNumberFormat="1" applyFont="1" applyBorder="1"/>
    <xf numFmtId="0" fontId="0" fillId="0" borderId="4" xfId="0" applyBorder="1" applyAlignment="1">
      <alignment vertical="center"/>
    </xf>
    <xf numFmtId="0" fontId="0" fillId="0" borderId="3" xfId="0" applyFill="1" applyBorder="1"/>
    <xf numFmtId="0" fontId="0" fillId="0" borderId="3" xfId="0" applyBorder="1"/>
    <xf numFmtId="164" fontId="0" fillId="0" borderId="3" xfId="2" applyNumberFormat="1" applyFont="1" applyBorder="1"/>
    <xf numFmtId="164" fontId="0" fillId="0" borderId="3" xfId="0" applyNumberFormat="1" applyBorder="1"/>
    <xf numFmtId="0" fontId="1" fillId="0" borderId="37" xfId="0" applyFont="1" applyBorder="1" applyAlignment="1">
      <alignment vertical="center"/>
    </xf>
    <xf numFmtId="0" fontId="1" fillId="0" borderId="38" xfId="0" applyFont="1" applyBorder="1" applyAlignment="1">
      <alignment vertical="center"/>
    </xf>
    <xf numFmtId="0" fontId="1" fillId="0" borderId="39" xfId="0" applyFont="1" applyBorder="1" applyAlignment="1">
      <alignment vertical="center"/>
    </xf>
    <xf numFmtId="164" fontId="1" fillId="0" borderId="40" xfId="2" applyNumberFormat="1" applyFont="1" applyBorder="1"/>
    <xf numFmtId="0" fontId="0" fillId="0" borderId="4" xfId="0" applyBorder="1" applyAlignment="1">
      <alignment vertical="center" wrapText="1"/>
    </xf>
    <xf numFmtId="164" fontId="0" fillId="0" borderId="2" xfId="0" applyNumberFormat="1" applyBorder="1"/>
    <xf numFmtId="0" fontId="0" fillId="0" borderId="40" xfId="0" applyBorder="1"/>
    <xf numFmtId="0" fontId="1" fillId="0" borderId="3" xfId="0" applyFont="1" applyFill="1" applyBorder="1" applyAlignment="1">
      <alignment horizontal="center" vertical="center"/>
    </xf>
    <xf numFmtId="0" fontId="0" fillId="0" borderId="3" xfId="0" applyFill="1" applyBorder="1" applyAlignment="1">
      <alignment horizontal="center" vertical="center"/>
    </xf>
    <xf numFmtId="164" fontId="1" fillId="0" borderId="3" xfId="0" applyNumberFormat="1" applyFont="1" applyFill="1" applyBorder="1" applyAlignment="1">
      <alignment horizontal="center" vertical="center"/>
    </xf>
    <xf numFmtId="0" fontId="0" fillId="0" borderId="0" xfId="0" applyAlignment="1">
      <alignment horizontal="center" vertical="center"/>
    </xf>
    <xf numFmtId="0" fontId="1" fillId="13" borderId="1" xfId="0" applyFont="1" applyFill="1" applyBorder="1" applyAlignment="1">
      <alignment horizontal="center" vertical="center" wrapText="1"/>
    </xf>
    <xf numFmtId="165" fontId="4" fillId="10" borderId="1" xfId="0" applyNumberFormat="1" applyFont="1" applyFill="1" applyBorder="1"/>
    <xf numFmtId="165" fontId="24" fillId="0" borderId="1" xfId="0" applyNumberFormat="1" applyFont="1" applyFill="1" applyBorder="1"/>
    <xf numFmtId="165" fontId="24" fillId="0" borderId="1" xfId="1" applyNumberFormat="1" applyFont="1" applyFill="1" applyBorder="1" applyAlignment="1">
      <alignment horizontal="center" vertical="center"/>
    </xf>
    <xf numFmtId="0" fontId="2" fillId="0" borderId="0" xfId="0" applyFont="1" applyFill="1" applyAlignment="1">
      <alignment horizontal="center" vertical="center"/>
    </xf>
    <xf numFmtId="0" fontId="24" fillId="0" borderId="1" xfId="0" applyFont="1" applyFill="1" applyBorder="1" applyAlignment="1">
      <alignment horizontal="left" vertical="center"/>
    </xf>
    <xf numFmtId="0" fontId="4" fillId="10" borderId="1" xfId="0" applyFont="1" applyFill="1" applyBorder="1" applyAlignment="1">
      <alignment horizontal="center" vertical="center" wrapText="1"/>
    </xf>
    <xf numFmtId="165" fontId="4" fillId="10" borderId="1" xfId="1" applyNumberFormat="1" applyFont="1" applyFill="1" applyBorder="1" applyAlignment="1">
      <alignment horizontal="center" vertical="center"/>
    </xf>
    <xf numFmtId="165" fontId="23" fillId="10" borderId="1" xfId="1" applyNumberFormat="1" applyFont="1" applyFill="1" applyBorder="1"/>
    <xf numFmtId="0" fontId="7" fillId="0" borderId="0" xfId="0" applyFont="1" applyAlignment="1">
      <alignment vertical="center"/>
    </xf>
    <xf numFmtId="0" fontId="25" fillId="10" borderId="1" xfId="0" applyFont="1" applyFill="1" applyBorder="1" applyAlignment="1">
      <alignment horizontal="center" vertical="center" wrapText="1"/>
    </xf>
    <xf numFmtId="164" fontId="23" fillId="10" borderId="1" xfId="2" applyNumberFormat="1" applyFont="1" applyFill="1" applyBorder="1"/>
    <xf numFmtId="164" fontId="23" fillId="10" borderId="2" xfId="2" applyNumberFormat="1" applyFont="1" applyFill="1" applyBorder="1"/>
    <xf numFmtId="164" fontId="4" fillId="10" borderId="40" xfId="2" applyNumberFormat="1" applyFont="1" applyFill="1" applyBorder="1"/>
    <xf numFmtId="164" fontId="23" fillId="10" borderId="3" xfId="2" applyNumberFormat="1" applyFont="1" applyFill="1" applyBorder="1"/>
    <xf numFmtId="164" fontId="4" fillId="10" borderId="3" xfId="0" applyNumberFormat="1" applyFont="1" applyFill="1" applyBorder="1" applyAlignment="1">
      <alignment horizontal="center" vertical="center"/>
    </xf>
    <xf numFmtId="164" fontId="23" fillId="10" borderId="3" xfId="0" applyNumberFormat="1" applyFont="1" applyFill="1" applyBorder="1"/>
    <xf numFmtId="164" fontId="23" fillId="10" borderId="1" xfId="0" applyNumberFormat="1" applyFont="1" applyFill="1" applyBorder="1"/>
    <xf numFmtId="164" fontId="23" fillId="10" borderId="2" xfId="0" applyNumberFormat="1" applyFont="1" applyFill="1" applyBorder="1"/>
    <xf numFmtId="0" fontId="23" fillId="10" borderId="3" xfId="0" applyFont="1" applyFill="1" applyBorder="1"/>
    <xf numFmtId="14" fontId="13"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0" fontId="11" fillId="12" borderId="1" xfId="0" applyFont="1" applyFill="1" applyBorder="1" applyAlignment="1">
      <alignment horizontal="center" vertical="center" wrapText="1"/>
    </xf>
    <xf numFmtId="0" fontId="11" fillId="12" borderId="33" xfId="0" applyFont="1" applyFill="1" applyBorder="1" applyAlignment="1">
      <alignment horizontal="center" vertical="center" wrapText="1"/>
    </xf>
    <xf numFmtId="0" fontId="11" fillId="12" borderId="2" xfId="0" applyFont="1" applyFill="1" applyBorder="1" applyAlignment="1">
      <alignment horizontal="center" vertical="center" wrapText="1"/>
    </xf>
    <xf numFmtId="9" fontId="11"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164" fontId="13" fillId="0" borderId="1" xfId="2" applyNumberFormat="1" applyFont="1" applyFill="1" applyBorder="1" applyAlignment="1">
      <alignment horizontal="center" vertical="center" wrapText="1"/>
    </xf>
    <xf numFmtId="0" fontId="21" fillId="0" borderId="0" xfId="4" applyFont="1" applyFill="1" applyBorder="1" applyAlignment="1">
      <alignment horizontal="center" vertical="center" wrapText="1"/>
    </xf>
    <xf numFmtId="9" fontId="11" fillId="0" borderId="1" xfId="3" applyFont="1" applyFill="1" applyBorder="1" applyAlignment="1">
      <alignment horizontal="center" vertical="center" wrapText="1"/>
    </xf>
    <xf numFmtId="9" fontId="11" fillId="0" borderId="1" xfId="0" applyNumberFormat="1" applyFont="1" applyFill="1" applyBorder="1" applyAlignment="1">
      <alignment horizontal="center" vertical="center" wrapText="1"/>
    </xf>
    <xf numFmtId="0" fontId="11" fillId="12" borderId="1" xfId="0" applyFont="1" applyFill="1" applyBorder="1" applyAlignment="1">
      <alignment horizontal="center" vertical="center" wrapText="1"/>
    </xf>
    <xf numFmtId="164" fontId="11" fillId="0" borderId="1" xfId="2" applyNumberFormat="1" applyFont="1" applyFill="1" applyBorder="1" applyAlignment="1">
      <alignment horizontal="right" vertical="center" wrapText="1"/>
    </xf>
    <xf numFmtId="164" fontId="13" fillId="0" borderId="1" xfId="2" applyNumberFormat="1" applyFont="1" applyFill="1" applyBorder="1" applyAlignment="1">
      <alignment horizontal="right" vertical="center" wrapText="1"/>
    </xf>
    <xf numFmtId="0" fontId="13" fillId="0" borderId="5" xfId="0" applyFont="1" applyBorder="1" applyAlignment="1">
      <alignment horizontal="center" vertical="center" wrapText="1"/>
    </xf>
    <xf numFmtId="164" fontId="11" fillId="0" borderId="2" xfId="2" applyNumberFormat="1" applyFont="1" applyFill="1" applyBorder="1" applyAlignment="1">
      <alignment horizontal="center" vertical="center" wrapText="1"/>
    </xf>
    <xf numFmtId="164" fontId="13" fillId="0" borderId="2" xfId="2" applyNumberFormat="1" applyFont="1" applyFill="1" applyBorder="1" applyAlignment="1">
      <alignment horizontal="center" vertical="center" wrapText="1"/>
    </xf>
    <xf numFmtId="164" fontId="11" fillId="0" borderId="1" xfId="2" applyNumberFormat="1" applyFont="1" applyFill="1" applyBorder="1" applyAlignment="1">
      <alignment horizontal="center" vertical="center" wrapText="1"/>
    </xf>
    <xf numFmtId="0" fontId="11" fillId="0" borderId="1" xfId="3" applyNumberFormat="1" applyFont="1" applyFill="1" applyBorder="1" applyAlignment="1">
      <alignment horizontal="center" vertical="center" wrapText="1"/>
    </xf>
    <xf numFmtId="164" fontId="11" fillId="13" borderId="1" xfId="0" applyNumberFormat="1" applyFont="1" applyFill="1" applyBorder="1" applyAlignment="1">
      <alignment horizontal="right" vertical="center"/>
    </xf>
    <xf numFmtId="9" fontId="11" fillId="0" borderId="1" xfId="3" applyFont="1" applyBorder="1" applyAlignment="1">
      <alignment horizontal="center"/>
    </xf>
    <xf numFmtId="9" fontId="22" fillId="0" borderId="1" xfId="3" applyFont="1" applyBorder="1" applyAlignment="1">
      <alignment horizontal="center"/>
    </xf>
    <xf numFmtId="44" fontId="23" fillId="10" borderId="3" xfId="2" applyFont="1" applyFill="1" applyBorder="1"/>
    <xf numFmtId="0" fontId="26" fillId="0" borderId="0" xfId="0" applyFont="1"/>
    <xf numFmtId="0" fontId="13" fillId="0" borderId="1" xfId="0" applyFont="1" applyFill="1" applyBorder="1" applyAlignment="1">
      <alignment horizontal="center"/>
    </xf>
    <xf numFmtId="0" fontId="13" fillId="0" borderId="1" xfId="0" applyFont="1" applyFill="1" applyBorder="1" applyAlignment="1">
      <alignment horizontal="center" vertical="center" wrapText="1"/>
    </xf>
    <xf numFmtId="164" fontId="13" fillId="0" borderId="1" xfId="2" applyNumberFormat="1" applyFont="1" applyFill="1" applyBorder="1" applyAlignment="1">
      <alignment horizontal="center" vertical="center" wrapText="1"/>
    </xf>
    <xf numFmtId="0" fontId="8" fillId="2" borderId="3" xfId="0" applyFont="1" applyFill="1" applyBorder="1" applyAlignment="1">
      <alignment horizontal="left" vertical="center" wrapText="1"/>
    </xf>
    <xf numFmtId="9" fontId="11" fillId="0" borderId="1" xfId="3" applyFont="1" applyFill="1" applyBorder="1" applyAlignment="1">
      <alignment horizontal="center" vertical="center" wrapText="1"/>
    </xf>
    <xf numFmtId="9" fontId="11" fillId="0" borderId="1" xfId="0"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164" fontId="13" fillId="0" borderId="1" xfId="2" applyNumberFormat="1" applyFont="1" applyFill="1" applyBorder="1" applyAlignment="1">
      <alignment horizontal="center" vertical="center" wrapText="1"/>
    </xf>
    <xf numFmtId="0" fontId="13" fillId="10" borderId="1" xfId="0" applyFont="1" applyFill="1" applyBorder="1" applyAlignment="1">
      <alignment horizontal="center" vertical="center" wrapText="1"/>
    </xf>
    <xf numFmtId="0" fontId="13" fillId="0" borderId="1" xfId="0" applyFont="1" applyFill="1" applyBorder="1" applyAlignment="1">
      <alignment horizontal="left" vertical="center" wrapText="1"/>
    </xf>
    <xf numFmtId="166" fontId="8" fillId="2" borderId="1" xfId="2" applyNumberFormat="1" applyFont="1" applyFill="1" applyBorder="1" applyAlignment="1">
      <alignment horizontal="center" vertical="center" wrapText="1"/>
    </xf>
    <xf numFmtId="0" fontId="13" fillId="0" borderId="1" xfId="0" applyFont="1" applyFill="1" applyBorder="1" applyAlignment="1">
      <alignment horizontal="center" vertical="center" wrapText="1"/>
    </xf>
    <xf numFmtId="9" fontId="11" fillId="0" borderId="1" xfId="3" applyFont="1" applyFill="1" applyBorder="1" applyAlignment="1">
      <alignment horizontal="center" vertical="center" wrapText="1"/>
    </xf>
    <xf numFmtId="6" fontId="11" fillId="0" borderId="1" xfId="0" applyNumberFormat="1" applyFont="1" applyFill="1" applyBorder="1" applyAlignment="1">
      <alignment horizontal="center" vertical="center" wrapText="1"/>
    </xf>
    <xf numFmtId="9" fontId="11" fillId="0" borderId="1" xfId="0" applyNumberFormat="1" applyFont="1" applyFill="1" applyBorder="1" applyAlignment="1">
      <alignment horizontal="center" vertical="center" wrapText="1"/>
    </xf>
    <xf numFmtId="168" fontId="13" fillId="0" borderId="1" xfId="0" applyNumberFormat="1" applyFont="1" applyFill="1" applyBorder="1" applyAlignment="1">
      <alignment horizontal="center" vertical="center" wrapText="1"/>
    </xf>
    <xf numFmtId="0" fontId="11" fillId="12" borderId="1" xfId="0" applyFont="1" applyFill="1" applyBorder="1" applyAlignment="1">
      <alignment horizontal="center" vertical="center" wrapText="1"/>
    </xf>
    <xf numFmtId="0" fontId="13" fillId="0" borderId="1" xfId="0" applyFont="1" applyFill="1" applyBorder="1" applyAlignment="1">
      <alignment horizontal="center" vertical="center" wrapText="1"/>
    </xf>
    <xf numFmtId="164" fontId="13" fillId="0" borderId="1" xfId="2" applyNumberFormat="1" applyFont="1" applyFill="1" applyBorder="1" applyAlignment="1">
      <alignment horizontal="center" vertical="center" wrapText="1"/>
    </xf>
    <xf numFmtId="14" fontId="13" fillId="0" borderId="1" xfId="0" applyNumberFormat="1" applyFont="1" applyFill="1" applyBorder="1" applyAlignment="1">
      <alignment horizontal="center" vertical="center" wrapText="1"/>
    </xf>
    <xf numFmtId="6" fontId="11" fillId="0" borderId="1" xfId="0" applyNumberFormat="1" applyFont="1" applyFill="1" applyBorder="1" applyAlignment="1">
      <alignment horizontal="center" vertical="center" wrapText="1"/>
    </xf>
    <xf numFmtId="168" fontId="13" fillId="0" borderId="1" xfId="0" applyNumberFormat="1" applyFont="1" applyFill="1" applyBorder="1" applyAlignment="1">
      <alignment horizontal="center" vertical="center" wrapText="1"/>
    </xf>
    <xf numFmtId="6" fontId="11" fillId="0" borderId="2" xfId="0" applyNumberFormat="1" applyFont="1" applyFill="1" applyBorder="1" applyAlignment="1">
      <alignment horizontal="center" vertical="center" wrapText="1"/>
    </xf>
    <xf numFmtId="9" fontId="11" fillId="0" borderId="1" xfId="0" applyNumberFormat="1" applyFont="1" applyFill="1" applyBorder="1" applyAlignment="1">
      <alignment horizontal="center" vertical="center" wrapText="1"/>
    </xf>
    <xf numFmtId="9" fontId="11" fillId="0" borderId="2" xfId="3" applyFont="1" applyFill="1" applyBorder="1" applyAlignment="1">
      <alignment horizontal="center" vertical="center" wrapText="1"/>
    </xf>
    <xf numFmtId="0" fontId="13" fillId="0" borderId="1" xfId="0" applyFont="1" applyFill="1" applyBorder="1" applyAlignment="1">
      <alignment horizontal="center" vertical="center" wrapText="1"/>
    </xf>
    <xf numFmtId="0" fontId="15" fillId="6" borderId="1" xfId="0" applyFont="1" applyFill="1" applyBorder="1" applyAlignment="1">
      <alignment horizontal="center" vertical="center"/>
    </xf>
    <xf numFmtId="9" fontId="11" fillId="0" borderId="1" xfId="3" applyFont="1" applyFill="1" applyBorder="1" applyAlignment="1">
      <alignment horizontal="center" vertical="center" wrapText="1"/>
    </xf>
    <xf numFmtId="0" fontId="13" fillId="0" borderId="31" xfId="0" applyFont="1" applyBorder="1" applyAlignment="1">
      <alignment horizontal="center" vertical="center" wrapText="1"/>
    </xf>
    <xf numFmtId="169" fontId="13" fillId="0" borderId="1" xfId="3" applyNumberFormat="1" applyFont="1" applyBorder="1" applyAlignment="1">
      <alignment horizontal="center" vertical="center" wrapText="1"/>
    </xf>
    <xf numFmtId="9" fontId="22" fillId="10" borderId="1" xfId="3" applyFont="1" applyFill="1" applyBorder="1" applyAlignment="1">
      <alignment horizontal="center" vertical="center" wrapText="1"/>
    </xf>
    <xf numFmtId="0" fontId="13" fillId="0" borderId="1" xfId="0" quotePrefix="1" applyFont="1" applyBorder="1" applyAlignment="1">
      <alignment horizontal="center" vertical="center" wrapText="1"/>
    </xf>
    <xf numFmtId="9" fontId="11" fillId="0" borderId="1" xfId="3" applyFont="1" applyFill="1" applyBorder="1" applyAlignment="1">
      <alignment horizontal="center" vertical="center" wrapText="1"/>
    </xf>
    <xf numFmtId="0" fontId="13" fillId="0" borderId="1" xfId="0" applyFont="1" applyBorder="1" applyAlignment="1">
      <alignment horizontal="left" vertical="center" wrapText="1"/>
    </xf>
    <xf numFmtId="0" fontId="13" fillId="0" borderId="5" xfId="0" applyFont="1" applyBorder="1" applyAlignment="1">
      <alignment horizontal="left" vertical="center" wrapText="1"/>
    </xf>
    <xf numFmtId="0" fontId="13" fillId="0" borderId="1" xfId="0" applyFont="1" applyBorder="1" applyAlignment="1">
      <alignment vertical="center" wrapText="1"/>
    </xf>
    <xf numFmtId="0" fontId="13" fillId="0" borderId="1" xfId="0" applyFont="1" applyBorder="1" applyAlignment="1">
      <alignment horizontal="left" vertical="top" wrapText="1"/>
    </xf>
    <xf numFmtId="0" fontId="13" fillId="0" borderId="5" xfId="0" applyFont="1" applyBorder="1" applyAlignment="1">
      <alignment horizontal="left" vertical="top" wrapText="1"/>
    </xf>
    <xf numFmtId="0" fontId="13" fillId="0" borderId="0" xfId="0" applyFont="1" applyAlignment="1">
      <alignment horizontal="center" vertical="center" wrapText="1"/>
    </xf>
    <xf numFmtId="0" fontId="13" fillId="0" borderId="0" xfId="0" applyFont="1" applyAlignment="1">
      <alignment horizontal="left" vertical="center" wrapText="1"/>
    </xf>
    <xf numFmtId="9" fontId="11" fillId="0" borderId="1" xfId="3" applyFont="1" applyFill="1" applyBorder="1" applyAlignment="1">
      <alignment horizontal="center" vertical="center" wrapText="1"/>
    </xf>
    <xf numFmtId="0" fontId="8" fillId="0" borderId="1" xfId="0" applyFont="1" applyBorder="1" applyAlignment="1">
      <alignment vertical="center" wrapText="1"/>
    </xf>
    <xf numFmtId="9" fontId="13" fillId="0" borderId="1" xfId="3" applyNumberFormat="1" applyFont="1" applyFill="1" applyBorder="1" applyAlignment="1">
      <alignment horizontal="center" vertical="center" wrapText="1"/>
    </xf>
    <xf numFmtId="9" fontId="13" fillId="6" borderId="1" xfId="0" applyNumberFormat="1" applyFont="1" applyFill="1" applyBorder="1" applyAlignment="1">
      <alignment horizontal="center" vertical="center"/>
    </xf>
    <xf numFmtId="0" fontId="30" fillId="0" borderId="0" xfId="0" applyFont="1"/>
    <xf numFmtId="9" fontId="0" fillId="0" borderId="0" xfId="3" applyFont="1"/>
    <xf numFmtId="0" fontId="0" fillId="0" borderId="0" xfId="0" applyFont="1" applyAlignment="1">
      <alignment wrapText="1"/>
    </xf>
    <xf numFmtId="170" fontId="0" fillId="0" borderId="0" xfId="0" applyNumberFormat="1" applyFont="1"/>
    <xf numFmtId="171" fontId="0" fillId="0" borderId="0" xfId="1" applyNumberFormat="1" applyFont="1"/>
    <xf numFmtId="172" fontId="0" fillId="0" borderId="0" xfId="3" applyNumberFormat="1" applyFont="1" applyAlignment="1">
      <alignment wrapText="1"/>
    </xf>
    <xf numFmtId="173" fontId="0" fillId="0" borderId="0" xfId="3" applyNumberFormat="1" applyFont="1"/>
    <xf numFmtId="9" fontId="13" fillId="9" borderId="1" xfId="3" applyFont="1" applyFill="1" applyBorder="1" applyAlignment="1">
      <alignment horizontal="center" vertical="center" wrapText="1"/>
    </xf>
    <xf numFmtId="9" fontId="11" fillId="0" borderId="1" xfId="0" applyNumberFormat="1" applyFont="1" applyFill="1" applyBorder="1" applyAlignment="1">
      <alignment horizontal="center" vertical="center" wrapText="1"/>
    </xf>
    <xf numFmtId="9" fontId="11" fillId="3" borderId="1" xfId="3" applyFont="1" applyFill="1" applyBorder="1" applyAlignment="1">
      <alignment horizontal="center" vertical="center" wrapText="1"/>
    </xf>
    <xf numFmtId="14" fontId="31" fillId="0" borderId="0" xfId="0" applyNumberFormat="1" applyFont="1" applyAlignment="1">
      <alignment horizontal="left"/>
    </xf>
    <xf numFmtId="0" fontId="13" fillId="0" borderId="0" xfId="0" applyFont="1" applyAlignment="1">
      <alignment horizontal="left"/>
    </xf>
    <xf numFmtId="0" fontId="8" fillId="0" borderId="0" xfId="0" applyFont="1" applyFill="1" applyBorder="1" applyAlignment="1">
      <alignment horizontal="left"/>
    </xf>
    <xf numFmtId="9" fontId="13" fillId="0" borderId="1" xfId="0" applyNumberFormat="1" applyFont="1" applyBorder="1" applyAlignment="1">
      <alignment horizontal="center" vertical="center"/>
    </xf>
    <xf numFmtId="9" fontId="13"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0" xfId="0" applyFont="1" applyAlignment="1">
      <alignment wrapText="1"/>
    </xf>
    <xf numFmtId="9" fontId="13" fillId="0" borderId="3" xfId="3" applyFont="1" applyFill="1" applyBorder="1" applyAlignment="1">
      <alignment horizontal="center" vertical="center" wrapText="1"/>
    </xf>
    <xf numFmtId="9" fontId="13" fillId="0" borderId="3" xfId="0" applyNumberFormat="1" applyFont="1" applyBorder="1" applyAlignment="1">
      <alignment horizontal="center" vertical="center"/>
    </xf>
    <xf numFmtId="0" fontId="11" fillId="13" borderId="1" xfId="0" applyFont="1" applyFill="1" applyBorder="1" applyAlignment="1">
      <alignment horizontal="center" vertical="center"/>
    </xf>
    <xf numFmtId="0" fontId="11" fillId="13" borderId="1" xfId="0" applyFont="1" applyFill="1" applyBorder="1" applyAlignment="1">
      <alignment horizontal="center" vertical="center" wrapText="1"/>
    </xf>
    <xf numFmtId="0" fontId="13" fillId="0" borderId="1" xfId="0" applyFont="1" applyBorder="1"/>
    <xf numFmtId="9" fontId="13" fillId="0" borderId="1" xfId="0" applyNumberFormat="1" applyFont="1" applyBorder="1"/>
    <xf numFmtId="9" fontId="13" fillId="0" borderId="1" xfId="0" applyNumberFormat="1" applyFont="1" applyBorder="1" applyAlignment="1">
      <alignment horizontal="center"/>
    </xf>
    <xf numFmtId="0" fontId="11" fillId="13" borderId="2" xfId="0" applyFont="1" applyFill="1" applyBorder="1" applyAlignment="1">
      <alignment horizontal="center" vertical="center" wrapText="1"/>
    </xf>
    <xf numFmtId="0" fontId="13" fillId="0" borderId="1" xfId="0" applyFont="1" applyBorder="1" applyAlignment="1">
      <alignment horizontal="left"/>
    </xf>
    <xf numFmtId="9" fontId="11" fillId="0" borderId="1" xfId="0" applyNumberFormat="1" applyFont="1" applyFill="1" applyBorder="1" applyAlignment="1">
      <alignment horizontal="center" vertical="center" wrapText="1"/>
    </xf>
    <xf numFmtId="164" fontId="11" fillId="0" borderId="1" xfId="2" applyNumberFormat="1" applyFont="1" applyFill="1" applyBorder="1" applyAlignment="1">
      <alignment horizontal="center" vertical="center" wrapText="1"/>
    </xf>
    <xf numFmtId="9" fontId="13" fillId="14" borderId="1" xfId="3" applyFont="1" applyFill="1" applyBorder="1" applyAlignment="1">
      <alignment horizontal="center" vertical="center" wrapText="1"/>
    </xf>
    <xf numFmtId="0" fontId="11" fillId="0" borderId="1" xfId="0" applyFont="1" applyBorder="1" applyAlignment="1">
      <alignment horizontal="center"/>
    </xf>
    <xf numFmtId="0" fontId="11" fillId="0" borderId="0" xfId="0" applyFont="1" applyAlignment="1">
      <alignment horizontal="center"/>
    </xf>
    <xf numFmtId="9" fontId="8" fillId="0" borderId="1" xfId="0" applyNumberFormat="1" applyFont="1" applyBorder="1" applyAlignment="1">
      <alignment horizontal="center"/>
    </xf>
    <xf numFmtId="9" fontId="15" fillId="0" borderId="1" xfId="3" applyFont="1" applyFill="1" applyBorder="1" applyAlignment="1">
      <alignment horizontal="center" vertical="center" wrapText="1"/>
    </xf>
    <xf numFmtId="0" fontId="13" fillId="0" borderId="1" xfId="0" applyFont="1" applyFill="1" applyBorder="1" applyAlignment="1">
      <alignment horizontal="center" vertical="center" wrapText="1"/>
    </xf>
    <xf numFmtId="164" fontId="13" fillId="0" borderId="1" xfId="2" applyNumberFormat="1" applyFont="1" applyFill="1" applyBorder="1" applyAlignment="1">
      <alignment horizontal="center" vertical="center" wrapText="1"/>
    </xf>
    <xf numFmtId="0" fontId="21" fillId="0" borderId="0" xfId="4" applyFont="1" applyFill="1" applyBorder="1" applyAlignment="1">
      <alignment horizontal="center" vertical="center" wrapText="1"/>
    </xf>
    <xf numFmtId="9" fontId="11" fillId="0" borderId="1" xfId="3" applyFont="1" applyFill="1" applyBorder="1" applyAlignment="1">
      <alignment horizontal="center" vertical="center" wrapText="1"/>
    </xf>
    <xf numFmtId="9" fontId="11" fillId="0" borderId="1" xfId="0" applyNumberFormat="1" applyFont="1" applyFill="1" applyBorder="1" applyAlignment="1">
      <alignment horizontal="center" vertical="center" wrapText="1"/>
    </xf>
    <xf numFmtId="0" fontId="11" fillId="12" borderId="1" xfId="0" applyFont="1" applyFill="1" applyBorder="1" applyAlignment="1">
      <alignment horizontal="center" vertical="center" wrapText="1"/>
    </xf>
    <xf numFmtId="164" fontId="11" fillId="0" borderId="2" xfId="2" applyNumberFormat="1" applyFont="1" applyFill="1" applyBorder="1" applyAlignment="1">
      <alignment horizontal="center" vertical="center" wrapText="1"/>
    </xf>
    <xf numFmtId="164" fontId="13" fillId="0" borderId="2" xfId="2" applyNumberFormat="1" applyFont="1" applyFill="1" applyBorder="1" applyAlignment="1">
      <alignment horizontal="center" vertical="center" wrapText="1"/>
    </xf>
    <xf numFmtId="164" fontId="11" fillId="0" borderId="1" xfId="2" applyNumberFormat="1" applyFont="1" applyFill="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center" vertical="center"/>
    </xf>
    <xf numFmtId="0" fontId="11" fillId="0" borderId="1" xfId="0" applyFont="1" applyBorder="1" applyAlignment="1">
      <alignment horizontal="center"/>
    </xf>
    <xf numFmtId="9" fontId="13" fillId="0" borderId="1" xfId="0" applyNumberFormat="1" applyFont="1" applyBorder="1" applyAlignment="1">
      <alignment horizontal="center" vertical="center" wrapText="1"/>
    </xf>
    <xf numFmtId="164" fontId="11" fillId="0" borderId="1" xfId="2" applyNumberFormat="1" applyFont="1" applyFill="1" applyBorder="1" applyAlignment="1">
      <alignment vertical="center" wrapText="1"/>
    </xf>
    <xf numFmtId="164" fontId="13" fillId="0" borderId="1" xfId="2" applyNumberFormat="1" applyFont="1" applyFill="1" applyBorder="1" applyAlignment="1">
      <alignment vertical="center" wrapText="1"/>
    </xf>
    <xf numFmtId="9" fontId="11" fillId="0" borderId="1" xfId="3" applyFont="1" applyFill="1" applyBorder="1" applyAlignment="1">
      <alignment vertical="center" wrapText="1"/>
    </xf>
    <xf numFmtId="0" fontId="22" fillId="11" borderId="1" xfId="0" applyFont="1" applyFill="1" applyBorder="1" applyAlignment="1">
      <alignment horizontal="center" vertical="center" wrapText="1"/>
    </xf>
    <xf numFmtId="164" fontId="11" fillId="0" borderId="2" xfId="2" applyNumberFormat="1" applyFont="1" applyFill="1" applyBorder="1" applyAlignment="1">
      <alignment vertical="center" wrapText="1"/>
    </xf>
    <xf numFmtId="164" fontId="13" fillId="0" borderId="2" xfId="2" applyNumberFormat="1" applyFont="1" applyFill="1" applyBorder="1" applyAlignment="1">
      <alignment vertical="center" wrapText="1"/>
    </xf>
    <xf numFmtId="164" fontId="11" fillId="13" borderId="1" xfId="0" applyNumberFormat="1" applyFont="1" applyFill="1" applyBorder="1" applyAlignment="1">
      <alignment horizontal="center" vertical="center"/>
    </xf>
    <xf numFmtId="9" fontId="11" fillId="0" borderId="1" xfId="3" applyFont="1" applyBorder="1" applyAlignment="1">
      <alignment horizontal="center" vertical="center"/>
    </xf>
    <xf numFmtId="9" fontId="11" fillId="0" borderId="2" xfId="3" applyFont="1" applyFill="1" applyBorder="1" applyAlignment="1">
      <alignment vertical="center" wrapText="1"/>
    </xf>
    <xf numFmtId="0" fontId="13" fillId="0" borderId="1" xfId="0" applyFont="1" applyBorder="1" applyAlignment="1">
      <alignment vertical="top" wrapText="1"/>
    </xf>
    <xf numFmtId="0" fontId="13" fillId="0" borderId="2" xfId="0" applyFont="1" applyBorder="1" applyAlignment="1">
      <alignment vertical="center" wrapText="1"/>
    </xf>
    <xf numFmtId="0" fontId="22" fillId="16" borderId="1" xfId="0" applyFont="1" applyFill="1" applyBorder="1" applyAlignment="1">
      <alignment horizontal="center" vertical="center"/>
    </xf>
    <xf numFmtId="0" fontId="22" fillId="16" borderId="1" xfId="0" applyFont="1" applyFill="1" applyBorder="1" applyAlignment="1">
      <alignment horizontal="center" vertical="center" wrapText="1"/>
    </xf>
    <xf numFmtId="0" fontId="21" fillId="0" borderId="0" xfId="4" applyFont="1" applyFill="1" applyBorder="1" applyAlignment="1">
      <alignment horizontal="center" vertical="center" wrapText="1"/>
    </xf>
    <xf numFmtId="0" fontId="11" fillId="0" borderId="1" xfId="0" applyFont="1" applyBorder="1" applyAlignment="1">
      <alignment horizontal="center" vertical="center"/>
    </xf>
    <xf numFmtId="0" fontId="18" fillId="0" borderId="1" xfId="0" applyFont="1" applyBorder="1" applyAlignment="1">
      <alignment horizontal="center" vertical="center" wrapText="1"/>
    </xf>
    <xf numFmtId="0" fontId="33" fillId="0" borderId="1" xfId="0" applyFont="1" applyBorder="1" applyAlignment="1">
      <alignment vertical="center" wrapText="1"/>
    </xf>
    <xf numFmtId="0" fontId="33" fillId="0" borderId="0" xfId="0" applyFont="1" applyAlignment="1">
      <alignment vertical="center" wrapText="1"/>
    </xf>
    <xf numFmtId="9" fontId="11" fillId="0" borderId="1" xfId="0" applyNumberFormat="1" applyFont="1" applyBorder="1" applyAlignment="1">
      <alignment horizontal="center" vertical="center"/>
    </xf>
    <xf numFmtId="0" fontId="13" fillId="7" borderId="1" xfId="0" applyFont="1" applyFill="1" applyBorder="1" applyAlignment="1">
      <alignment horizontal="center" vertical="center"/>
    </xf>
    <xf numFmtId="0" fontId="13" fillId="10" borderId="1" xfId="0" applyFont="1" applyFill="1" applyBorder="1" applyAlignment="1">
      <alignment horizontal="center" vertical="center"/>
    </xf>
    <xf numFmtId="0" fontId="13" fillId="8" borderId="1" xfId="0" applyFont="1" applyFill="1" applyBorder="1" applyAlignment="1">
      <alignment horizontal="center" vertical="center"/>
    </xf>
    <xf numFmtId="0" fontId="13" fillId="3" borderId="1" xfId="0" applyFont="1" applyFill="1" applyBorder="1" applyAlignment="1">
      <alignment horizontal="center" vertical="center"/>
    </xf>
    <xf numFmtId="0" fontId="13" fillId="9" borderId="1" xfId="0" applyFont="1" applyFill="1" applyBorder="1" applyAlignment="1">
      <alignment horizontal="center" vertical="center"/>
    </xf>
    <xf numFmtId="9" fontId="13" fillId="0" borderId="1" xfId="3" applyNumberFormat="1" applyFont="1" applyBorder="1" applyAlignment="1">
      <alignment horizontal="center" vertical="center" wrapText="1"/>
    </xf>
    <xf numFmtId="0" fontId="27" fillId="0" borderId="0" xfId="0" applyFont="1"/>
    <xf numFmtId="0" fontId="33" fillId="0" borderId="1" xfId="0" applyFont="1" applyBorder="1" applyAlignment="1">
      <alignment horizontal="center" vertical="center" wrapText="1"/>
    </xf>
    <xf numFmtId="1" fontId="18" fillId="2" borderId="1" xfId="0" applyNumberFormat="1" applyFont="1" applyFill="1" applyBorder="1" applyAlignment="1">
      <alignment horizontal="center" vertical="center" wrapText="1"/>
    </xf>
    <xf numFmtId="167" fontId="18" fillId="0" borderId="1" xfId="3" applyNumberFormat="1" applyFont="1" applyFill="1" applyBorder="1" applyAlignment="1">
      <alignment horizontal="center" vertical="center" wrapText="1"/>
    </xf>
    <xf numFmtId="2" fontId="18" fillId="0" borderId="1" xfId="3" applyNumberFormat="1" applyFont="1" applyFill="1" applyBorder="1" applyAlignment="1">
      <alignment horizontal="center" vertical="center" wrapText="1"/>
    </xf>
    <xf numFmtId="1" fontId="18" fillId="0" borderId="1" xfId="3" applyNumberFormat="1" applyFont="1" applyFill="1" applyBorder="1" applyAlignment="1">
      <alignment horizontal="center" vertical="center" wrapText="1"/>
    </xf>
    <xf numFmtId="0" fontId="18" fillId="2" borderId="1" xfId="0" applyFont="1" applyFill="1" applyBorder="1" applyAlignment="1">
      <alignment horizontal="left" vertical="center" wrapText="1"/>
    </xf>
    <xf numFmtId="0" fontId="13" fillId="0" borderId="2"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13" fillId="10" borderId="1" xfId="0" applyFont="1" applyFill="1" applyBorder="1" applyAlignment="1">
      <alignment horizontal="center" vertical="center" wrapText="1"/>
    </xf>
    <xf numFmtId="14" fontId="13"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3" fillId="10" borderId="3" xfId="0" applyFont="1" applyFill="1" applyBorder="1" applyAlignment="1">
      <alignment horizontal="center" vertical="center" wrapText="1"/>
    </xf>
    <xf numFmtId="14" fontId="8" fillId="0" borderId="1" xfId="0" applyNumberFormat="1" applyFont="1" applyFill="1" applyBorder="1" applyAlignment="1">
      <alignment horizontal="center" vertical="center" wrapText="1"/>
    </xf>
    <xf numFmtId="164" fontId="13" fillId="0" borderId="1" xfId="2" applyNumberFormat="1" applyFont="1" applyFill="1" applyBorder="1" applyAlignment="1">
      <alignment horizontal="center" vertical="center" wrapText="1"/>
    </xf>
    <xf numFmtId="0" fontId="19" fillId="0" borderId="0" xfId="0" applyFont="1" applyAlignment="1">
      <alignment horizontal="center" vertical="center"/>
    </xf>
    <xf numFmtId="0" fontId="11" fillId="0" borderId="0" xfId="0" applyFont="1" applyAlignment="1">
      <alignment horizontal="left" wrapText="1"/>
    </xf>
    <xf numFmtId="0" fontId="14" fillId="12" borderId="1" xfId="0" applyFont="1" applyFill="1" applyBorder="1" applyAlignment="1">
      <alignment horizontal="left" vertical="center" wrapText="1"/>
    </xf>
    <xf numFmtId="0" fontId="14" fillId="12" borderId="2" xfId="0" applyFont="1" applyFill="1" applyBorder="1" applyAlignment="1">
      <alignment horizontal="center" vertical="center" wrapText="1"/>
    </xf>
    <xf numFmtId="0" fontId="14" fillId="12" borderId="3" xfId="0" applyFont="1" applyFill="1" applyBorder="1" applyAlignment="1">
      <alignment horizontal="center" vertical="center" wrapText="1"/>
    </xf>
    <xf numFmtId="0" fontId="14" fillId="12" borderId="1" xfId="0" applyFont="1" applyFill="1" applyBorder="1" applyAlignment="1">
      <alignment horizontal="center" vertical="center" wrapText="1"/>
    </xf>
    <xf numFmtId="0" fontId="13" fillId="12" borderId="1" xfId="0" applyFont="1" applyFill="1" applyBorder="1" applyAlignment="1">
      <alignment horizontal="left" vertical="center"/>
    </xf>
    <xf numFmtId="0" fontId="13" fillId="12" borderId="1" xfId="0" applyFont="1" applyFill="1" applyBorder="1" applyAlignment="1">
      <alignment horizontal="center" vertical="center"/>
    </xf>
    <xf numFmtId="0" fontId="14" fillId="12" borderId="1" xfId="0" applyFont="1" applyFill="1" applyBorder="1" applyAlignment="1">
      <alignment horizontal="center" vertical="center"/>
    </xf>
    <xf numFmtId="0" fontId="14" fillId="12" borderId="34" xfId="0" applyFont="1" applyFill="1" applyBorder="1" applyAlignment="1">
      <alignment horizontal="center" vertical="center" wrapText="1"/>
    </xf>
    <xf numFmtId="1" fontId="14" fillId="10" borderId="2" xfId="0" applyNumberFormat="1" applyFont="1" applyFill="1" applyBorder="1" applyAlignment="1">
      <alignment horizontal="center" vertical="center" wrapText="1"/>
    </xf>
    <xf numFmtId="1" fontId="14" fillId="10" borderId="3" xfId="0" applyNumberFormat="1"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4" fillId="10" borderId="3" xfId="0" applyFont="1" applyFill="1" applyBorder="1" applyAlignment="1">
      <alignment horizontal="center" vertical="center" wrapText="1"/>
    </xf>
    <xf numFmtId="0" fontId="14" fillId="12" borderId="30" xfId="0" applyFont="1" applyFill="1" applyBorder="1" applyAlignment="1">
      <alignment horizontal="center" vertical="center"/>
    </xf>
    <xf numFmtId="0" fontId="14" fillId="12" borderId="34" xfId="0" applyFont="1" applyFill="1" applyBorder="1" applyAlignment="1">
      <alignment horizontal="center" vertical="center"/>
    </xf>
    <xf numFmtId="0" fontId="14" fillId="12" borderId="5" xfId="0" applyFont="1" applyFill="1" applyBorder="1" applyAlignment="1">
      <alignment horizontal="center" vertical="center"/>
    </xf>
    <xf numFmtId="164" fontId="8" fillId="2" borderId="2" xfId="2" applyNumberFormat="1" applyFont="1" applyFill="1" applyBorder="1" applyAlignment="1">
      <alignment horizontal="center" vertical="center" wrapText="1"/>
    </xf>
    <xf numFmtId="164" fontId="8" fillId="2" borderId="4" xfId="2" applyNumberFormat="1" applyFont="1" applyFill="1" applyBorder="1" applyAlignment="1">
      <alignment horizontal="center" vertical="center" wrapText="1"/>
    </xf>
    <xf numFmtId="164" fontId="8" fillId="2" borderId="3" xfId="2" applyNumberFormat="1" applyFont="1" applyFill="1" applyBorder="1" applyAlignment="1">
      <alignment horizontal="center" vertical="center" wrapText="1"/>
    </xf>
    <xf numFmtId="0" fontId="13" fillId="0" borderId="1" xfId="0" applyFont="1" applyFill="1" applyBorder="1" applyAlignment="1">
      <alignment horizontal="left" vertical="center" wrapText="1"/>
    </xf>
    <xf numFmtId="9" fontId="8" fillId="2" borderId="1" xfId="3" applyFont="1" applyFill="1" applyBorder="1" applyAlignment="1">
      <alignment horizontal="left" vertical="center" wrapText="1"/>
    </xf>
    <xf numFmtId="0" fontId="21" fillId="0" borderId="0" xfId="4" applyFont="1" applyFill="1" applyBorder="1" applyAlignment="1">
      <alignment horizontal="center" vertical="center" wrapText="1"/>
    </xf>
    <xf numFmtId="166" fontId="8" fillId="2" borderId="2" xfId="2" applyNumberFormat="1" applyFont="1" applyFill="1" applyBorder="1" applyAlignment="1">
      <alignment horizontal="center" vertical="center" wrapText="1"/>
    </xf>
    <xf numFmtId="166" fontId="8" fillId="2" borderId="4" xfId="2" applyNumberFormat="1" applyFont="1" applyFill="1" applyBorder="1" applyAlignment="1">
      <alignment horizontal="center" vertical="center" wrapText="1"/>
    </xf>
    <xf numFmtId="166" fontId="8" fillId="2" borderId="3" xfId="2" applyNumberFormat="1" applyFont="1" applyFill="1" applyBorder="1" applyAlignment="1">
      <alignment horizontal="center" vertical="center" wrapText="1"/>
    </xf>
    <xf numFmtId="0" fontId="14" fillId="12" borderId="30" xfId="0" applyFont="1" applyFill="1" applyBorder="1" applyAlignment="1">
      <alignment horizontal="left" vertical="center" wrapText="1"/>
    </xf>
    <xf numFmtId="0" fontId="14" fillId="12" borderId="34" xfId="0" applyFont="1" applyFill="1" applyBorder="1" applyAlignment="1">
      <alignment horizontal="left" vertical="center" wrapText="1"/>
    </xf>
    <xf numFmtId="0" fontId="14" fillId="12" borderId="5" xfId="0" applyFont="1" applyFill="1" applyBorder="1" applyAlignment="1">
      <alignment horizontal="left" vertical="center" wrapText="1"/>
    </xf>
    <xf numFmtId="0" fontId="8" fillId="2" borderId="2" xfId="0" applyFont="1" applyFill="1" applyBorder="1" applyAlignment="1">
      <alignment horizontal="left" vertical="center" wrapText="1"/>
    </xf>
    <xf numFmtId="0" fontId="8" fillId="2" borderId="3" xfId="0" applyFont="1" applyFill="1" applyBorder="1" applyAlignment="1">
      <alignment horizontal="left" vertical="center" wrapText="1"/>
    </xf>
    <xf numFmtId="164" fontId="8" fillId="2" borderId="1" xfId="2" applyNumberFormat="1" applyFont="1" applyFill="1" applyBorder="1" applyAlignment="1">
      <alignment horizontal="center" vertical="center" wrapText="1"/>
    </xf>
    <xf numFmtId="0" fontId="11" fillId="0" borderId="1" xfId="0" applyFont="1" applyBorder="1" applyAlignment="1">
      <alignment horizontal="center" vertical="center"/>
    </xf>
    <xf numFmtId="0" fontId="22" fillId="0" borderId="1" xfId="0" applyFont="1" applyBorder="1" applyAlignment="1">
      <alignment horizontal="left"/>
    </xf>
    <xf numFmtId="0" fontId="11" fillId="12" borderId="1" xfId="0" applyFont="1" applyFill="1" applyBorder="1" applyAlignment="1">
      <alignment horizontal="center" vertical="center" wrapText="1"/>
    </xf>
    <xf numFmtId="0" fontId="11" fillId="12" borderId="33" xfId="0" applyFont="1" applyFill="1" applyBorder="1" applyAlignment="1">
      <alignment horizontal="center" vertical="center" wrapText="1"/>
    </xf>
    <xf numFmtId="0" fontId="11" fillId="12" borderId="32" xfId="0" applyFont="1" applyFill="1" applyBorder="1" applyAlignment="1">
      <alignment horizontal="center" vertical="center" wrapText="1"/>
    </xf>
    <xf numFmtId="0" fontId="11" fillId="12" borderId="35" xfId="0" applyFont="1" applyFill="1" applyBorder="1" applyAlignment="1">
      <alignment horizontal="center" vertical="center" wrapText="1"/>
    </xf>
    <xf numFmtId="0" fontId="11" fillId="12" borderId="31" xfId="0" applyFont="1" applyFill="1" applyBorder="1" applyAlignment="1">
      <alignment horizontal="center" vertical="center" wrapText="1"/>
    </xf>
    <xf numFmtId="0" fontId="11" fillId="12" borderId="30" xfId="0" applyFont="1" applyFill="1" applyBorder="1" applyAlignment="1">
      <alignment horizontal="center" vertical="center" wrapText="1"/>
    </xf>
    <xf numFmtId="0" fontId="11" fillId="12" borderId="34" xfId="0" applyFont="1" applyFill="1" applyBorder="1" applyAlignment="1">
      <alignment horizontal="center" vertical="center" wrapText="1"/>
    </xf>
    <xf numFmtId="0" fontId="11" fillId="12" borderId="5" xfId="0" applyFont="1" applyFill="1" applyBorder="1" applyAlignment="1">
      <alignment horizontal="center" vertical="center" wrapText="1"/>
    </xf>
    <xf numFmtId="0" fontId="11" fillId="10" borderId="1" xfId="0" applyFont="1" applyFill="1" applyBorder="1" applyAlignment="1">
      <alignment horizontal="center" vertical="center" wrapText="1"/>
    </xf>
    <xf numFmtId="0" fontId="11" fillId="10" borderId="2" xfId="0" applyFont="1" applyFill="1" applyBorder="1" applyAlignment="1">
      <alignment horizontal="center" vertical="center" wrapText="1"/>
    </xf>
    <xf numFmtId="0" fontId="11" fillId="10" borderId="3" xfId="0" applyFont="1" applyFill="1" applyBorder="1" applyAlignment="1">
      <alignment horizontal="center" vertical="center" wrapText="1"/>
    </xf>
    <xf numFmtId="0" fontId="11" fillId="12" borderId="2" xfId="0" applyFont="1" applyFill="1" applyBorder="1" applyAlignment="1">
      <alignment horizontal="center" vertical="center" wrapText="1"/>
    </xf>
    <xf numFmtId="0" fontId="11" fillId="12" borderId="3" xfId="0" applyFont="1" applyFill="1" applyBorder="1" applyAlignment="1">
      <alignment horizontal="center" vertical="center" wrapText="1"/>
    </xf>
    <xf numFmtId="6" fontId="11" fillId="0" borderId="1" xfId="0" applyNumberFormat="1" applyFont="1" applyFill="1" applyBorder="1" applyAlignment="1">
      <alignment horizontal="center" vertical="center" wrapText="1"/>
    </xf>
    <xf numFmtId="168" fontId="13" fillId="0" borderId="1" xfId="0" applyNumberFormat="1" applyFont="1" applyFill="1" applyBorder="1" applyAlignment="1">
      <alignment horizontal="center" vertical="center" wrapText="1"/>
    </xf>
    <xf numFmtId="6" fontId="11" fillId="0" borderId="2" xfId="0" applyNumberFormat="1" applyFont="1" applyFill="1" applyBorder="1" applyAlignment="1">
      <alignment horizontal="center" vertical="center" wrapText="1"/>
    </xf>
    <xf numFmtId="9" fontId="11" fillId="0" borderId="3" xfId="0" applyNumberFormat="1" applyFont="1" applyFill="1" applyBorder="1" applyAlignment="1">
      <alignment horizontal="center" vertical="center" wrapText="1"/>
    </xf>
    <xf numFmtId="168" fontId="13" fillId="0" borderId="2" xfId="0" applyNumberFormat="1" applyFont="1" applyFill="1" applyBorder="1" applyAlignment="1">
      <alignment horizontal="center" vertical="center" wrapText="1"/>
    </xf>
    <xf numFmtId="168" fontId="13" fillId="0" borderId="3" xfId="0" applyNumberFormat="1" applyFont="1" applyFill="1" applyBorder="1" applyAlignment="1">
      <alignment horizontal="center" vertical="center" wrapText="1"/>
    </xf>
    <xf numFmtId="9" fontId="11" fillId="0" borderId="4" xfId="0" applyNumberFormat="1" applyFont="1" applyFill="1" applyBorder="1" applyAlignment="1">
      <alignment horizontal="center" vertical="center" wrapText="1"/>
    </xf>
    <xf numFmtId="168" fontId="13" fillId="0" borderId="4" xfId="0" applyNumberFormat="1" applyFont="1" applyFill="1" applyBorder="1" applyAlignment="1">
      <alignment horizontal="center" vertical="center" wrapText="1"/>
    </xf>
    <xf numFmtId="6" fontId="11" fillId="0" borderId="4" xfId="0" applyNumberFormat="1" applyFont="1" applyFill="1" applyBorder="1" applyAlignment="1">
      <alignment horizontal="center" vertical="center" wrapText="1"/>
    </xf>
    <xf numFmtId="6" fontId="11" fillId="0" borderId="3" xfId="0" applyNumberFormat="1" applyFont="1" applyFill="1" applyBorder="1" applyAlignment="1">
      <alignment horizontal="center" vertical="center" wrapText="1"/>
    </xf>
    <xf numFmtId="9" fontId="11" fillId="0" borderId="1" xfId="0" applyNumberFormat="1" applyFont="1" applyFill="1" applyBorder="1" applyAlignment="1">
      <alignment horizontal="center" vertical="center" wrapText="1"/>
    </xf>
    <xf numFmtId="0" fontId="11" fillId="0" borderId="30" xfId="0" applyFont="1" applyBorder="1" applyAlignment="1">
      <alignment horizontal="center" vertical="center"/>
    </xf>
    <xf numFmtId="0" fontId="11" fillId="0" borderId="5" xfId="0" applyFont="1" applyBorder="1" applyAlignment="1">
      <alignment horizontal="center" vertical="center"/>
    </xf>
    <xf numFmtId="0" fontId="22" fillId="0" borderId="1" xfId="0" applyFont="1" applyBorder="1" applyAlignment="1">
      <alignment horizontal="center" vertical="center"/>
    </xf>
    <xf numFmtId="9" fontId="11" fillId="0" borderId="2" xfId="3" applyFont="1" applyFill="1" applyBorder="1" applyAlignment="1">
      <alignment horizontal="center" vertical="center" wrapText="1"/>
    </xf>
    <xf numFmtId="9" fontId="11" fillId="0" borderId="3" xfId="3" applyFont="1" applyFill="1" applyBorder="1" applyAlignment="1">
      <alignment horizontal="center" vertical="center" wrapText="1"/>
    </xf>
    <xf numFmtId="9" fontId="11" fillId="0" borderId="4" xfId="3" applyFont="1" applyFill="1" applyBorder="1" applyAlignment="1">
      <alignment horizontal="center" vertical="center" wrapText="1"/>
    </xf>
    <xf numFmtId="9" fontId="11" fillId="0" borderId="1" xfId="3" applyFont="1" applyFill="1" applyBorder="1" applyAlignment="1">
      <alignment horizontal="center" vertical="center" wrapText="1"/>
    </xf>
    <xf numFmtId="168" fontId="13" fillId="0" borderId="2" xfId="2" applyNumberFormat="1" applyFont="1" applyFill="1" applyBorder="1" applyAlignment="1">
      <alignment horizontal="center" vertical="center" wrapText="1"/>
    </xf>
    <xf numFmtId="168" fontId="13" fillId="0" borderId="4" xfId="2" applyNumberFormat="1" applyFont="1" applyFill="1" applyBorder="1" applyAlignment="1">
      <alignment horizontal="center" vertical="center" wrapText="1"/>
    </xf>
    <xf numFmtId="168" fontId="13" fillId="0" borderId="3" xfId="2" applyNumberFormat="1"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12" borderId="4" xfId="0" applyFont="1" applyFill="1" applyBorder="1" applyAlignment="1">
      <alignment horizontal="center" vertical="center" wrapText="1"/>
    </xf>
    <xf numFmtId="164" fontId="11" fillId="0" borderId="1" xfId="2" applyNumberFormat="1" applyFont="1" applyFill="1" applyBorder="1" applyAlignment="1">
      <alignment horizontal="center" vertical="center" wrapText="1"/>
    </xf>
    <xf numFmtId="164" fontId="11" fillId="0" borderId="4" xfId="2" applyNumberFormat="1" applyFont="1" applyFill="1" applyBorder="1" applyAlignment="1">
      <alignment horizontal="center" vertical="center" wrapText="1"/>
    </xf>
    <xf numFmtId="164" fontId="11" fillId="0" borderId="3" xfId="2" applyNumberFormat="1" applyFont="1" applyFill="1" applyBorder="1" applyAlignment="1">
      <alignment horizontal="center" vertical="center" wrapText="1"/>
    </xf>
    <xf numFmtId="164" fontId="13" fillId="0" borderId="4" xfId="2" applyNumberFormat="1" applyFont="1" applyFill="1" applyBorder="1" applyAlignment="1">
      <alignment horizontal="center" vertical="center" wrapText="1"/>
    </xf>
    <xf numFmtId="164" fontId="13" fillId="0" borderId="3" xfId="2" applyNumberFormat="1" applyFont="1" applyFill="1" applyBorder="1" applyAlignment="1">
      <alignment horizontal="center" vertical="center" wrapText="1"/>
    </xf>
    <xf numFmtId="0" fontId="13" fillId="0" borderId="2" xfId="0" applyFont="1" applyBorder="1" applyAlignment="1">
      <alignment horizontal="left" vertical="center" wrapText="1"/>
    </xf>
    <xf numFmtId="0" fontId="13" fillId="0" borderId="3" xfId="0" applyFont="1" applyBorder="1" applyAlignment="1">
      <alignment horizontal="left" vertical="center" wrapText="1"/>
    </xf>
    <xf numFmtId="164" fontId="11" fillId="0" borderId="2" xfId="2" applyNumberFormat="1" applyFont="1" applyFill="1" applyBorder="1" applyAlignment="1">
      <alignment horizontal="right" vertical="center" wrapText="1"/>
    </xf>
    <xf numFmtId="164" fontId="11" fillId="0" borderId="3" xfId="2" applyNumberFormat="1" applyFont="1" applyFill="1" applyBorder="1" applyAlignment="1">
      <alignment horizontal="right" vertical="center" wrapText="1"/>
    </xf>
    <xf numFmtId="164" fontId="13" fillId="0" borderId="2" xfId="2" applyNumberFormat="1" applyFont="1" applyFill="1" applyBorder="1" applyAlignment="1">
      <alignment horizontal="right" vertical="center" wrapText="1"/>
    </xf>
    <xf numFmtId="164" fontId="13" fillId="0" borderId="3" xfId="2" applyNumberFormat="1" applyFont="1" applyFill="1" applyBorder="1" applyAlignment="1">
      <alignment horizontal="right" vertical="center" wrapText="1"/>
    </xf>
    <xf numFmtId="0" fontId="13" fillId="0" borderId="2" xfId="0" applyFont="1" applyBorder="1" applyAlignment="1">
      <alignment horizontal="left" vertical="top" wrapText="1"/>
    </xf>
    <xf numFmtId="0" fontId="13" fillId="0" borderId="3" xfId="0" applyFont="1" applyBorder="1" applyAlignment="1">
      <alignment horizontal="left" vertical="top" wrapText="1"/>
    </xf>
    <xf numFmtId="164" fontId="11" fillId="0" borderId="4" xfId="2" applyNumberFormat="1" applyFont="1" applyFill="1" applyBorder="1" applyAlignment="1">
      <alignment horizontal="right" vertical="center" wrapText="1"/>
    </xf>
    <xf numFmtId="164" fontId="13" fillId="0" borderId="4" xfId="2" applyNumberFormat="1" applyFont="1" applyFill="1" applyBorder="1" applyAlignment="1">
      <alignment horizontal="right" vertical="center" wrapText="1"/>
    </xf>
    <xf numFmtId="0" fontId="13" fillId="0" borderId="4" xfId="0" applyFont="1" applyBorder="1" applyAlignment="1">
      <alignment horizontal="left" vertical="top" wrapText="1"/>
    </xf>
    <xf numFmtId="0" fontId="11" fillId="0" borderId="2" xfId="3" applyNumberFormat="1" applyFont="1" applyFill="1" applyBorder="1" applyAlignment="1">
      <alignment horizontal="center" vertical="center" wrapText="1"/>
    </xf>
    <xf numFmtId="0" fontId="11" fillId="0" borderId="4" xfId="3" applyNumberFormat="1" applyFont="1" applyFill="1" applyBorder="1" applyAlignment="1">
      <alignment horizontal="center" vertical="center" wrapText="1"/>
    </xf>
    <xf numFmtId="0" fontId="11" fillId="0" borderId="3" xfId="3" applyNumberFormat="1" applyFont="1" applyFill="1" applyBorder="1" applyAlignment="1">
      <alignment horizontal="center" vertical="center" wrapText="1"/>
    </xf>
    <xf numFmtId="0" fontId="13" fillId="0" borderId="4" xfId="0" applyFont="1" applyBorder="1" applyAlignment="1">
      <alignment horizontal="left" vertical="center" wrapText="1"/>
    </xf>
    <xf numFmtId="0" fontId="22" fillId="0" borderId="30" xfId="0" applyFont="1" applyBorder="1" applyAlignment="1">
      <alignment horizontal="left"/>
    </xf>
    <xf numFmtId="0" fontId="22" fillId="0" borderId="5" xfId="0" applyFont="1" applyBorder="1" applyAlignment="1">
      <alignment horizontal="left"/>
    </xf>
    <xf numFmtId="0" fontId="8" fillId="0" borderId="2" xfId="0" applyFont="1" applyBorder="1" applyAlignment="1">
      <alignment horizontal="left" vertical="center" wrapText="1"/>
    </xf>
    <xf numFmtId="0" fontId="8" fillId="0" borderId="3" xfId="0" applyFont="1" applyBorder="1" applyAlignment="1">
      <alignment horizontal="left" vertical="center" wrapText="1"/>
    </xf>
    <xf numFmtId="0" fontId="22" fillId="0" borderId="33" xfId="0" applyFont="1" applyBorder="1" applyAlignment="1">
      <alignment horizontal="center" vertical="center"/>
    </xf>
    <xf numFmtId="0" fontId="22" fillId="0" borderId="32" xfId="0" applyFont="1" applyBorder="1" applyAlignment="1">
      <alignment horizontal="center" vertical="center"/>
    </xf>
    <xf numFmtId="0" fontId="22" fillId="0" borderId="35" xfId="0" applyFont="1" applyBorder="1" applyAlignment="1">
      <alignment horizontal="center" vertical="center"/>
    </xf>
    <xf numFmtId="0" fontId="22" fillId="0" borderId="31" xfId="0" applyFont="1" applyBorder="1" applyAlignment="1">
      <alignment horizontal="center" vertical="center"/>
    </xf>
    <xf numFmtId="164" fontId="11" fillId="0" borderId="2" xfId="2" applyNumberFormat="1" applyFont="1" applyFill="1" applyBorder="1" applyAlignment="1">
      <alignment horizontal="center" vertical="center" wrapText="1"/>
    </xf>
    <xf numFmtId="164" fontId="13" fillId="0" borderId="2" xfId="2" applyNumberFormat="1" applyFont="1" applyFill="1" applyBorder="1" applyAlignment="1">
      <alignment horizontal="center" vertical="center" wrapText="1"/>
    </xf>
    <xf numFmtId="0" fontId="11" fillId="11" borderId="1" xfId="0" applyFont="1" applyFill="1" applyBorder="1" applyAlignment="1">
      <alignment horizontal="center" vertical="center"/>
    </xf>
    <xf numFmtId="0" fontId="22" fillId="11" borderId="1" xfId="0" applyFont="1" applyFill="1" applyBorder="1" applyAlignment="1">
      <alignment horizontal="center"/>
    </xf>
    <xf numFmtId="9" fontId="13" fillId="0" borderId="1" xfId="0" applyNumberFormat="1" applyFont="1" applyBorder="1" applyAlignment="1">
      <alignment horizontal="center" vertical="center"/>
    </xf>
    <xf numFmtId="9" fontId="13" fillId="0" borderId="1" xfId="3" applyNumberFormat="1" applyFont="1" applyBorder="1" applyAlignment="1">
      <alignment horizontal="center" vertical="center"/>
    </xf>
    <xf numFmtId="0" fontId="11" fillId="0" borderId="30" xfId="0" applyFont="1" applyBorder="1" applyAlignment="1">
      <alignment horizontal="center"/>
    </xf>
    <xf numFmtId="0" fontId="11" fillId="0" borderId="5" xfId="0" applyFont="1" applyBorder="1" applyAlignment="1">
      <alignment horizontal="center"/>
    </xf>
    <xf numFmtId="0" fontId="13" fillId="0" borderId="1" xfId="0" applyFont="1" applyBorder="1" applyAlignment="1">
      <alignment horizontal="center" vertical="center"/>
    </xf>
    <xf numFmtId="9" fontId="13" fillId="0" borderId="1" xfId="0" applyNumberFormat="1" applyFont="1" applyBorder="1" applyAlignment="1">
      <alignment horizontal="center" vertical="center" wrapText="1"/>
    </xf>
    <xf numFmtId="0" fontId="11" fillId="12" borderId="30" xfId="0" applyFont="1" applyFill="1" applyBorder="1" applyAlignment="1">
      <alignment horizontal="center"/>
    </xf>
    <xf numFmtId="0" fontId="11" fillId="12" borderId="34" xfId="0" applyFont="1" applyFill="1" applyBorder="1" applyAlignment="1">
      <alignment horizontal="center"/>
    </xf>
    <xf numFmtId="0" fontId="11" fillId="0" borderId="1" xfId="0" applyFont="1" applyBorder="1" applyAlignment="1">
      <alignment horizontal="center" vertical="center" wrapText="1"/>
    </xf>
    <xf numFmtId="0" fontId="11" fillId="0" borderId="1" xfId="0" applyFont="1" applyBorder="1" applyAlignment="1">
      <alignment horizontal="center"/>
    </xf>
    <xf numFmtId="0" fontId="11" fillId="15" borderId="1" xfId="0" applyFont="1" applyFill="1" applyBorder="1" applyAlignment="1">
      <alignment horizontal="center"/>
    </xf>
    <xf numFmtId="0" fontId="33" fillId="0" borderId="30" xfId="0" applyFont="1" applyBorder="1" applyAlignment="1">
      <alignment horizontal="center" vertical="center" wrapText="1"/>
    </xf>
    <xf numFmtId="0" fontId="33" fillId="0" borderId="5" xfId="0" applyFont="1" applyBorder="1" applyAlignment="1">
      <alignment horizontal="center" vertical="center" wrapText="1"/>
    </xf>
    <xf numFmtId="0" fontId="32" fillId="17" borderId="41" xfId="0" applyFont="1" applyFill="1" applyBorder="1" applyAlignment="1">
      <alignment horizontal="center" vertical="center" wrapText="1"/>
    </xf>
    <xf numFmtId="164" fontId="23" fillId="10" borderId="2" xfId="2" applyNumberFormat="1" applyFont="1" applyFill="1" applyBorder="1" applyAlignment="1">
      <alignment horizontal="center" vertical="center"/>
    </xf>
    <xf numFmtId="164" fontId="23" fillId="10" borderId="4" xfId="2" applyNumberFormat="1" applyFont="1" applyFill="1" applyBorder="1" applyAlignment="1">
      <alignment horizontal="center" vertical="center"/>
    </xf>
    <xf numFmtId="164" fontId="23" fillId="10" borderId="3" xfId="2" applyNumberFormat="1" applyFont="1" applyFill="1" applyBorder="1" applyAlignment="1">
      <alignment horizontal="center" vertical="center"/>
    </xf>
    <xf numFmtId="0" fontId="9" fillId="0" borderId="0" xfId="0" applyFont="1" applyAlignment="1">
      <alignment horizontal="center" vertical="center" wrapText="1"/>
    </xf>
    <xf numFmtId="0" fontId="10" fillId="13" borderId="2" xfId="0" applyFont="1" applyFill="1" applyBorder="1" applyAlignment="1">
      <alignment horizontal="center" vertical="center" wrapText="1"/>
    </xf>
    <xf numFmtId="0" fontId="10" fillId="13" borderId="3" xfId="0" applyFont="1" applyFill="1" applyBorder="1" applyAlignment="1">
      <alignment horizontal="center" vertical="center" wrapText="1"/>
    </xf>
    <xf numFmtId="0" fontId="10" fillId="13" borderId="30" xfId="0" applyFont="1" applyFill="1" applyBorder="1" applyAlignment="1">
      <alignment horizontal="center" vertical="center" wrapText="1"/>
    </xf>
    <xf numFmtId="0" fontId="10" fillId="13" borderId="5"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1" fillId="13" borderId="30" xfId="0" applyFont="1" applyFill="1" applyBorder="1" applyAlignment="1">
      <alignment horizontal="center" vertical="center" wrapText="1"/>
    </xf>
    <xf numFmtId="0" fontId="1" fillId="13" borderId="5"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7" fillId="0" borderId="0" xfId="0" applyFont="1" applyAlignment="1">
      <alignment horizontal="center" vertical="center"/>
    </xf>
    <xf numFmtId="0" fontId="1" fillId="13" borderId="2" xfId="0" applyFont="1" applyFill="1" applyBorder="1" applyAlignment="1">
      <alignment horizontal="center" vertical="center" wrapText="1"/>
    </xf>
    <xf numFmtId="0" fontId="1" fillId="13" borderId="3" xfId="0" applyFont="1" applyFill="1" applyBorder="1" applyAlignment="1">
      <alignment horizontal="center" vertical="center" wrapText="1"/>
    </xf>
    <xf numFmtId="0" fontId="1" fillId="4" borderId="21" xfId="0" applyFont="1" applyFill="1" applyBorder="1" applyAlignment="1">
      <alignment horizontal="center" vertical="center"/>
    </xf>
    <xf numFmtId="0" fontId="1" fillId="4" borderId="24" xfId="0" applyFont="1" applyFill="1" applyBorder="1" applyAlignment="1">
      <alignment horizontal="center" vertical="center"/>
    </xf>
    <xf numFmtId="0" fontId="0" fillId="0" borderId="15" xfId="0" applyBorder="1" applyAlignment="1">
      <alignment horizontal="left"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0" fillId="0" borderId="7"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top" wrapText="1"/>
    </xf>
    <xf numFmtId="0" fontId="0" fillId="0" borderId="10" xfId="0" applyBorder="1" applyAlignment="1">
      <alignment horizontal="center" vertical="top"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4" xfId="0" applyBorder="1" applyAlignment="1">
      <alignment horizontal="center" vertical="top" wrapText="1"/>
    </xf>
    <xf numFmtId="0" fontId="0" fillId="0" borderId="0" xfId="0" applyAlignment="1">
      <alignment horizontal="center" vertical="top" wrapText="1"/>
    </xf>
    <xf numFmtId="0" fontId="1" fillId="4" borderId="17"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0" fillId="0" borderId="17" xfId="0" applyFont="1" applyBorder="1" applyAlignment="1">
      <alignment horizontal="center" vertical="center" wrapText="1"/>
    </xf>
    <xf numFmtId="0" fontId="0" fillId="0" borderId="4" xfId="0" applyFont="1" applyBorder="1" applyAlignment="1">
      <alignment horizontal="center" vertical="center" wrapText="1"/>
    </xf>
    <xf numFmtId="0" fontId="0" fillId="0" borderId="23" xfId="0" applyFont="1" applyBorder="1" applyAlignment="1">
      <alignment horizontal="center" vertical="center" wrapText="1"/>
    </xf>
    <xf numFmtId="9" fontId="0" fillId="0" borderId="17" xfId="0" applyNumberFormat="1" applyFont="1" applyBorder="1" applyAlignment="1">
      <alignment horizontal="center" vertical="center"/>
    </xf>
    <xf numFmtId="9" fontId="0" fillId="0" borderId="4" xfId="0" applyNumberFormat="1" applyFont="1" applyBorder="1" applyAlignment="1">
      <alignment horizontal="center" vertical="center"/>
    </xf>
    <xf numFmtId="9" fontId="0" fillId="0" borderId="23" xfId="0" applyNumberFormat="1" applyFont="1" applyBorder="1" applyAlignment="1">
      <alignment horizontal="center" vertical="center"/>
    </xf>
    <xf numFmtId="0" fontId="0" fillId="0" borderId="17" xfId="0" applyFont="1" applyBorder="1" applyAlignment="1">
      <alignment horizontal="center" vertical="center"/>
    </xf>
    <xf numFmtId="0" fontId="0" fillId="0" borderId="4" xfId="0" applyFont="1" applyBorder="1" applyAlignment="1">
      <alignment horizontal="center" vertical="center"/>
    </xf>
    <xf numFmtId="0" fontId="0" fillId="0" borderId="23" xfId="0" applyFont="1" applyBorder="1" applyAlignment="1">
      <alignment horizontal="center" vertical="center"/>
    </xf>
    <xf numFmtId="0" fontId="1" fillId="4" borderId="17" xfId="0" applyFont="1" applyFill="1" applyBorder="1" applyAlignment="1">
      <alignment horizontal="center" vertical="center"/>
    </xf>
    <xf numFmtId="0" fontId="1" fillId="4" borderId="23" xfId="0" applyFont="1" applyFill="1" applyBorder="1" applyAlignment="1">
      <alignment horizontal="center" vertical="center"/>
    </xf>
    <xf numFmtId="0" fontId="0" fillId="0" borderId="3" xfId="0" applyFont="1" applyBorder="1" applyAlignment="1">
      <alignment horizontal="center" vertical="center"/>
    </xf>
    <xf numFmtId="0" fontId="1" fillId="0" borderId="17"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0" fillId="0" borderId="21" xfId="0" applyFont="1" applyBorder="1" applyAlignment="1">
      <alignment horizontal="center" vertical="center" wrapText="1"/>
    </xf>
    <xf numFmtId="0" fontId="0" fillId="0" borderId="29" xfId="0" applyFont="1" applyBorder="1" applyAlignment="1">
      <alignment horizontal="center" vertical="center" wrapText="1"/>
    </xf>
    <xf numFmtId="0" fontId="0" fillId="0" borderId="24" xfId="0" applyFont="1" applyBorder="1" applyAlignment="1">
      <alignment horizontal="center" vertical="center" wrapText="1"/>
    </xf>
    <xf numFmtId="0" fontId="1" fillId="0" borderId="2" xfId="0" applyFont="1"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9" fontId="0" fillId="0" borderId="2" xfId="0" applyNumberFormat="1" applyBorder="1" applyAlignment="1">
      <alignment horizontal="center" vertical="center" wrapText="1"/>
    </xf>
    <xf numFmtId="9" fontId="0" fillId="0" borderId="3" xfId="0" applyNumberFormat="1"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14" fontId="0" fillId="0" borderId="2" xfId="0" applyNumberFormat="1" applyBorder="1" applyAlignment="1">
      <alignment horizontal="center" vertical="center"/>
    </xf>
    <xf numFmtId="14" fontId="0" fillId="0" borderId="3" xfId="0" applyNumberFormat="1" applyBorder="1" applyAlignment="1">
      <alignment horizontal="center" vertical="center"/>
    </xf>
    <xf numFmtId="0" fontId="0" fillId="0" borderId="2" xfId="0" applyFont="1" applyBorder="1" applyAlignment="1">
      <alignment horizontal="center" vertical="center" wrapText="1"/>
    </xf>
    <xf numFmtId="0" fontId="0" fillId="0" borderId="3"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Border="1" applyAlignment="1">
      <alignment horizontal="center" vertical="center" wrapText="1"/>
    </xf>
    <xf numFmtId="0" fontId="0" fillId="0" borderId="4" xfId="0" applyBorder="1" applyAlignment="1">
      <alignment horizontal="center" vertical="center"/>
    </xf>
    <xf numFmtId="0" fontId="0" fillId="0" borderId="2" xfId="0" applyFont="1" applyBorder="1" applyAlignment="1">
      <alignment horizontal="center" vertical="center"/>
    </xf>
    <xf numFmtId="0" fontId="1" fillId="4" borderId="16" xfId="0" applyFont="1" applyFill="1" applyBorder="1" applyAlignment="1">
      <alignment horizontal="center" vertical="center"/>
    </xf>
    <xf numFmtId="0" fontId="1" fillId="4" borderId="22"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20" xfId="0" applyFont="1" applyFill="1" applyBorder="1" applyAlignment="1">
      <alignment horizontal="center" vertical="center"/>
    </xf>
    <xf numFmtId="0" fontId="6" fillId="0" borderId="16" xfId="0" applyFont="1" applyBorder="1" applyAlignment="1">
      <alignment horizontal="center" vertical="center" textRotation="90" wrapText="1"/>
    </xf>
    <xf numFmtId="0" fontId="6" fillId="0" borderId="25" xfId="0" applyFont="1" applyBorder="1" applyAlignment="1">
      <alignment horizontal="center" vertical="center" textRotation="90" wrapText="1"/>
    </xf>
    <xf numFmtId="0" fontId="6" fillId="0" borderId="22" xfId="0" applyFont="1" applyBorder="1" applyAlignment="1">
      <alignment horizontal="center" vertical="center" textRotation="90" wrapText="1"/>
    </xf>
    <xf numFmtId="0" fontId="0" fillId="0" borderId="16" xfId="0" applyFont="1" applyBorder="1" applyAlignment="1">
      <alignment horizontal="center" vertical="center" wrapText="1"/>
    </xf>
    <xf numFmtId="0" fontId="0" fillId="0" borderId="25" xfId="0" applyFont="1" applyBorder="1" applyAlignment="1">
      <alignment horizontal="center" vertical="center" wrapText="1"/>
    </xf>
    <xf numFmtId="0" fontId="0" fillId="0" borderId="22" xfId="0" applyFont="1" applyBorder="1" applyAlignment="1">
      <alignment horizontal="center" vertical="center" wrapText="1"/>
    </xf>
    <xf numFmtId="0" fontId="1" fillId="0" borderId="17" xfId="0" applyFont="1" applyBorder="1" applyAlignment="1">
      <alignment horizontal="center" vertical="center" textRotation="90" wrapText="1"/>
    </xf>
    <xf numFmtId="0" fontId="1" fillId="0" borderId="4" xfId="0" applyFont="1" applyBorder="1" applyAlignment="1">
      <alignment horizontal="center" vertical="center" textRotation="90" wrapText="1"/>
    </xf>
    <xf numFmtId="0" fontId="1" fillId="0" borderId="3" xfId="0" applyFont="1" applyBorder="1" applyAlignment="1">
      <alignment horizontal="center" vertical="center" textRotation="90" wrapText="1"/>
    </xf>
    <xf numFmtId="9" fontId="1" fillId="0" borderId="17" xfId="0" applyNumberFormat="1" applyFont="1" applyBorder="1" applyAlignment="1">
      <alignment horizontal="center" vertical="center"/>
    </xf>
    <xf numFmtId="9" fontId="1" fillId="0" borderId="4" xfId="0" applyNumberFormat="1" applyFont="1" applyBorder="1" applyAlignment="1">
      <alignment horizontal="center" vertical="center"/>
    </xf>
    <xf numFmtId="9" fontId="1" fillId="0" borderId="3" xfId="0" applyNumberFormat="1" applyFont="1" applyBorder="1" applyAlignment="1">
      <alignment horizontal="center" vertical="center"/>
    </xf>
    <xf numFmtId="9" fontId="1" fillId="0" borderId="2" xfId="0" applyNumberFormat="1" applyFont="1" applyBorder="1" applyAlignment="1">
      <alignment horizontal="center" vertical="center"/>
    </xf>
    <xf numFmtId="9" fontId="0" fillId="0" borderId="4" xfId="0" applyNumberFormat="1" applyBorder="1" applyAlignment="1">
      <alignment horizontal="center" vertical="center" wrapText="1"/>
    </xf>
  </cellXfs>
  <cellStyles count="5">
    <cellStyle name="Millares" xfId="1" builtinId="3"/>
    <cellStyle name="Moneda" xfId="2" builtinId="4"/>
    <cellStyle name="Normal" xfId="0" builtinId="0"/>
    <cellStyle name="Normal 2" xfId="4"/>
    <cellStyle name="Porcentaje" xfId="3" builtinId="5"/>
  </cellStyles>
  <dxfs count="291">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rgb="FFFFC000"/>
        </patternFill>
      </fill>
    </dxf>
    <dxf>
      <fill>
        <patternFill>
          <bgColor theme="9"/>
        </patternFill>
      </fill>
    </dxf>
    <dxf>
      <fill>
        <patternFill>
          <bgColor theme="4"/>
        </patternFill>
      </fill>
    </dxf>
    <dxf>
      <fill>
        <patternFill>
          <bgColor rgb="FFFF0000"/>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rgb="FFFFC000"/>
        </patternFill>
      </fill>
    </dxf>
    <dxf>
      <fill>
        <patternFill>
          <bgColor theme="9"/>
        </patternFill>
      </fill>
    </dxf>
    <dxf>
      <fill>
        <patternFill>
          <bgColor theme="4"/>
        </patternFill>
      </fill>
    </dxf>
    <dxf>
      <fill>
        <patternFill>
          <bgColor rgb="FFFF0000"/>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theme="9"/>
        </patternFill>
      </fill>
    </dxf>
    <dxf>
      <fill>
        <patternFill>
          <bgColor theme="4"/>
        </patternFill>
      </fill>
    </dxf>
    <dxf>
      <fill>
        <patternFill>
          <bgColor rgb="FFFF0000"/>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
      <fill>
        <patternFill>
          <bgColor rgb="FFFF0000"/>
        </patternFill>
      </fill>
    </dxf>
    <dxf>
      <fill>
        <patternFill>
          <bgColor theme="5"/>
        </patternFill>
      </fill>
    </dxf>
    <dxf>
      <fill>
        <patternFill>
          <bgColor theme="7"/>
        </patternFill>
      </fill>
    </dxf>
    <dxf>
      <fill>
        <patternFill>
          <bgColor rgb="FF92D050"/>
        </patternFill>
      </fill>
    </dxf>
    <dxf>
      <fill>
        <patternFill>
          <bgColor theme="4"/>
        </patternFill>
      </fill>
    </dxf>
  </dxfs>
  <tableStyles count="0" defaultTableStyle="TableStyleMedium2" defaultPivotStyle="PivotStyleLight16"/>
  <colors>
    <mruColors>
      <color rgb="FFFF65FF"/>
      <color rgb="FFD9D9FF"/>
      <color rgb="FFFFFFFF"/>
      <color rgb="FFFFCCFF"/>
      <color rgb="FF6666FF"/>
      <color rgb="FFCCCCFF"/>
      <color rgb="FFFF5229"/>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8163</xdr:colOff>
      <xdr:row>0</xdr:row>
      <xdr:rowOff>76200</xdr:rowOff>
    </xdr:from>
    <xdr:to>
      <xdr:col>2</xdr:col>
      <xdr:colOff>1185498</xdr:colOff>
      <xdr:row>2</xdr:row>
      <xdr:rowOff>289183</xdr:rowOff>
    </xdr:to>
    <xdr:pic>
      <xdr:nvPicPr>
        <xdr:cNvPr id="3" name="1 Imagen">
          <a:extLst>
            <a:ext uri="{FF2B5EF4-FFF2-40B4-BE49-F238E27FC236}">
              <a16:creationId xmlns:a16="http://schemas.microsoft.com/office/drawing/2014/main" xmlns="" id="{00000000-0008-0000-00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641" t="26288" r="11464" b="25208"/>
        <a:stretch/>
      </xdr:blipFill>
      <xdr:spPr>
        <a:xfrm>
          <a:off x="265338" y="76200"/>
          <a:ext cx="1786935" cy="5368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83192</xdr:rowOff>
    </xdr:from>
    <xdr:to>
      <xdr:col>1</xdr:col>
      <xdr:colOff>1895475</xdr:colOff>
      <xdr:row>1</xdr:row>
      <xdr:rowOff>345280</xdr:rowOff>
    </xdr:to>
    <xdr:pic>
      <xdr:nvPicPr>
        <xdr:cNvPr id="3" name="1 Imagen">
          <a:extLst>
            <a:ext uri="{FF2B5EF4-FFF2-40B4-BE49-F238E27FC236}">
              <a16:creationId xmlns:a16="http://schemas.microsoft.com/office/drawing/2014/main" xmlns="" id="{00000000-0008-0000-0100-000003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641" t="26288" r="11464" b="25208"/>
        <a:stretch/>
      </xdr:blipFill>
      <xdr:spPr>
        <a:xfrm>
          <a:off x="266700" y="464192"/>
          <a:ext cx="1895475" cy="55498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9524</xdr:colOff>
      <xdr:row>0</xdr:row>
      <xdr:rowOff>95250</xdr:rowOff>
    </xdr:from>
    <xdr:to>
      <xdr:col>2</xdr:col>
      <xdr:colOff>666749</xdr:colOff>
      <xdr:row>2</xdr:row>
      <xdr:rowOff>66219</xdr:rowOff>
    </xdr:to>
    <xdr:pic>
      <xdr:nvPicPr>
        <xdr:cNvPr id="2" name="1 Imagen">
          <a:extLst>
            <a:ext uri="{FF2B5EF4-FFF2-40B4-BE49-F238E27FC236}">
              <a16:creationId xmlns:a16="http://schemas.microsoft.com/office/drawing/2014/main" xmlns="" id="{00000000-0008-0000-02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641" t="26288" r="11464" b="25208"/>
        <a:stretch/>
      </xdr:blipFill>
      <xdr:spPr>
        <a:xfrm>
          <a:off x="238124" y="95250"/>
          <a:ext cx="1704975" cy="48531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1</xdr:col>
      <xdr:colOff>76200</xdr:colOff>
      <xdr:row>0</xdr:row>
      <xdr:rowOff>65556</xdr:rowOff>
    </xdr:from>
    <xdr:ext cx="1828800" cy="484944"/>
    <xdr:pic>
      <xdr:nvPicPr>
        <xdr:cNvPr id="2" name="1 Imagen">
          <a:extLst>
            <a:ext uri="{FF2B5EF4-FFF2-40B4-BE49-F238E27FC236}">
              <a16:creationId xmlns:a16="http://schemas.microsoft.com/office/drawing/2014/main" xmlns="" id="{00000000-0008-0000-03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641" t="26288" r="11464" b="25208"/>
        <a:stretch/>
      </xdr:blipFill>
      <xdr:spPr>
        <a:xfrm>
          <a:off x="304800" y="65556"/>
          <a:ext cx="1828800" cy="494469"/>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xdr:col>
      <xdr:colOff>76200</xdr:colOff>
      <xdr:row>0</xdr:row>
      <xdr:rowOff>65556</xdr:rowOff>
    </xdr:from>
    <xdr:ext cx="1828800" cy="484944"/>
    <xdr:pic>
      <xdr:nvPicPr>
        <xdr:cNvPr id="2" name="1 Imagen">
          <a:extLst>
            <a:ext uri="{FF2B5EF4-FFF2-40B4-BE49-F238E27FC236}">
              <a16:creationId xmlns:a16="http://schemas.microsoft.com/office/drawing/2014/main" xmlns="" id="{A87B9FA3-D751-4A3B-BF12-7B662053BD1D}"/>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641" t="26288" r="11464" b="25208"/>
        <a:stretch/>
      </xdr:blipFill>
      <xdr:spPr>
        <a:xfrm>
          <a:off x="495300" y="65556"/>
          <a:ext cx="1828800" cy="484944"/>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85724</xdr:colOff>
      <xdr:row>0</xdr:row>
      <xdr:rowOff>57150</xdr:rowOff>
    </xdr:from>
    <xdr:to>
      <xdr:col>2</xdr:col>
      <xdr:colOff>689882</xdr:colOff>
      <xdr:row>2</xdr:row>
      <xdr:rowOff>122652</xdr:rowOff>
    </xdr:to>
    <xdr:pic>
      <xdr:nvPicPr>
        <xdr:cNvPr id="2" name="1 Imagen">
          <a:extLst>
            <a:ext uri="{FF2B5EF4-FFF2-40B4-BE49-F238E27FC236}">
              <a16:creationId xmlns:a16="http://schemas.microsoft.com/office/drawing/2014/main" xmlns="" id="{00000000-0008-0000-04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641" t="26288" r="11464" b="25208"/>
        <a:stretch/>
      </xdr:blipFill>
      <xdr:spPr>
        <a:xfrm>
          <a:off x="314324" y="57150"/>
          <a:ext cx="1838325" cy="48460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129885</xdr:colOff>
      <xdr:row>0</xdr:row>
      <xdr:rowOff>47625</xdr:rowOff>
    </xdr:from>
    <xdr:to>
      <xdr:col>2</xdr:col>
      <xdr:colOff>552211</xdr:colOff>
      <xdr:row>3</xdr:row>
      <xdr:rowOff>6399</xdr:rowOff>
    </xdr:to>
    <xdr:pic>
      <xdr:nvPicPr>
        <xdr:cNvPr id="2" name="1 Imagen">
          <a:extLst>
            <a:ext uri="{FF2B5EF4-FFF2-40B4-BE49-F238E27FC236}">
              <a16:creationId xmlns:a16="http://schemas.microsoft.com/office/drawing/2014/main" xmlns="" id="{00000000-0008-0000-05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641" t="26288" r="11464" b="25208"/>
        <a:stretch/>
      </xdr:blipFill>
      <xdr:spPr>
        <a:xfrm>
          <a:off x="329910" y="47625"/>
          <a:ext cx="1612951" cy="473124"/>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76200</xdr:colOff>
      <xdr:row>0</xdr:row>
      <xdr:rowOff>85725</xdr:rowOff>
    </xdr:from>
    <xdr:to>
      <xdr:col>2</xdr:col>
      <xdr:colOff>171232</xdr:colOff>
      <xdr:row>2</xdr:row>
      <xdr:rowOff>76200</xdr:rowOff>
    </xdr:to>
    <xdr:pic>
      <xdr:nvPicPr>
        <xdr:cNvPr id="2" name="1 Imagen">
          <a:extLst>
            <a:ext uri="{FF2B5EF4-FFF2-40B4-BE49-F238E27FC236}">
              <a16:creationId xmlns:a16="http://schemas.microsoft.com/office/drawing/2014/main" xmlns="" id="{00000000-0008-0000-06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1641" t="26288" r="11464" b="25208"/>
        <a:stretch/>
      </xdr:blipFill>
      <xdr:spPr>
        <a:xfrm>
          <a:off x="257175" y="85725"/>
          <a:ext cx="1580932" cy="47625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Leidy Rocio Murillo Ramirez" id="{755DEBFD-C8B9-449B-8FFC-1F371538340E}" userId="S::lmurillo@poligran.edu.co::f1eea478-3340-4eb1-a4e5-f329ddf54a17"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28" dT="2020-11-12T18:55:31.21" personId="{755DEBFD-C8B9-449B-8FFC-1F371538340E}" id="{9BFD99E5-5ED4-4F7E-AC1F-6D6DDE1FCF75}">
    <text>Pendiente si remiten evidencias y ajustan metas</text>
  </threadedComment>
  <threadedComment ref="J29" dT="2020-11-12T18:55:53.30" personId="{755DEBFD-C8B9-449B-8FFC-1F371538340E}" id="{3074ED75-3B41-43A8-81B0-A8E176CD6C71}">
    <text>Pendiente si remiten evidencias y ajustan metas</text>
  </threadedComment>
  <threadedComment ref="J30" dT="2020-11-12T18:56:08.31" personId="{755DEBFD-C8B9-449B-8FFC-1F371538340E}" id="{57AA6CCB-B838-43A2-A71C-3E3214C313FF}">
    <text>Pendiente si remiten evidencias y ajustan metas</text>
  </threadedComment>
  <threadedComment ref="J33" dT="2020-11-12T18:55:01.69" personId="{755DEBFD-C8B9-449B-8FFC-1F371538340E}" id="{32B30ACE-AB04-439A-9220-DC3A0B349AF4}">
    <text>Pendiente si remiten evidencias</text>
  </threadedComment>
  <threadedComment ref="J43" dT="2020-11-12T18:00:39.76" personId="{755DEBFD-C8B9-449B-8FFC-1F371538340E}" id="{781AB3F3-A9CB-48E6-A757-9A743241ACD8}">
    <text>Está pendiente la entrega de la evidencia.</text>
  </threadedComment>
  <threadedComment ref="J47" dT="2020-11-12T18:02:40.96" personId="{755DEBFD-C8B9-449B-8FFC-1F371538340E}" id="{26490418-6126-4B96-A2CF-9F128620973D}">
    <text>Queda pendiente evidencia de diseño del nuevo módulo financiero</text>
  </threadedComment>
</ThreadedComments>
</file>

<file path=xl/threadedComments/threadedComment2.xml><?xml version="1.0" encoding="utf-8"?>
<ThreadedComments xmlns="http://schemas.microsoft.com/office/spreadsheetml/2018/threadedcomments" xmlns:x="http://schemas.openxmlformats.org/spreadsheetml/2006/main">
  <threadedComment ref="P35" dT="2020-11-12T17:13:52.20" personId="{755DEBFD-C8B9-449B-8FFC-1F371538340E}" id="{47348C1C-6D9F-4F7B-B66F-A16E4DAB214A}">
    <text>Será el momento de corte en cada vigencia dado que se superó la meta del cuatrenio</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microsoft.com/office/2017/10/relationships/threadedComment" Target="../threadedComments/threadedComment1.xm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B1:O59"/>
  <sheetViews>
    <sheetView showGridLines="0" zoomScale="70" zoomScaleNormal="70" workbookViewId="0">
      <pane ySplit="6" topLeftCell="A7" activePane="bottomLeft" state="frozen"/>
      <selection sqref="A1:A1048576"/>
      <selection pane="bottomLeft" activeCell="F1" sqref="F1:F1048576"/>
    </sheetView>
  </sheetViews>
  <sheetFormatPr baseColWidth="10" defaultColWidth="11.42578125" defaultRowHeight="12.75" x14ac:dyDescent="0.2"/>
  <cols>
    <col min="1" max="1" width="3.85546875" style="48" customWidth="1"/>
    <col min="2" max="2" width="9.140625" style="48" customWidth="1"/>
    <col min="3" max="3" width="24" style="48" customWidth="1"/>
    <col min="4" max="4" width="26.28515625" style="48" customWidth="1"/>
    <col min="5" max="5" width="24.42578125" style="48" customWidth="1"/>
    <col min="6" max="6" width="24" style="48" customWidth="1"/>
    <col min="7" max="7" width="32.28515625" style="48" customWidth="1"/>
    <col min="8" max="8" width="16.5703125" style="48" customWidth="1"/>
    <col min="9" max="9" width="17.140625" style="48" customWidth="1"/>
    <col min="10" max="10" width="38.42578125" style="48" customWidth="1"/>
    <col min="11" max="11" width="33.7109375" style="48" customWidth="1"/>
    <col min="12" max="12" width="26.5703125" style="48" customWidth="1"/>
    <col min="13" max="13" width="25.42578125" style="48" customWidth="1"/>
    <col min="14" max="14" width="21.5703125" style="48" customWidth="1"/>
    <col min="15" max="15" width="20.28515625" style="48" customWidth="1"/>
    <col min="16" max="16384" width="11.42578125" style="48"/>
  </cols>
  <sheetData>
    <row r="1" spans="2:15" x14ac:dyDescent="0.2">
      <c r="E1" s="170"/>
      <c r="F1" s="170"/>
      <c r="G1" s="170"/>
      <c r="H1" s="170"/>
      <c r="I1" s="170"/>
      <c r="J1" s="170"/>
      <c r="K1" s="170"/>
      <c r="L1" s="170"/>
      <c r="M1" s="170"/>
      <c r="N1" s="170"/>
      <c r="O1" s="90"/>
    </row>
    <row r="3" spans="2:15" ht="34.5" customHeight="1" x14ac:dyDescent="0.2">
      <c r="D3" s="398" t="s">
        <v>168</v>
      </c>
      <c r="E3" s="398"/>
      <c r="F3" s="398"/>
      <c r="G3" s="398"/>
      <c r="H3" s="398"/>
      <c r="I3" s="398"/>
      <c r="J3" s="398"/>
      <c r="K3" s="398"/>
      <c r="L3" s="398"/>
      <c r="M3" s="398"/>
      <c r="N3" s="398"/>
      <c r="O3" s="398"/>
    </row>
    <row r="4" spans="2:15" x14ac:dyDescent="0.2">
      <c r="B4" s="399" t="s">
        <v>488</v>
      </c>
      <c r="C4" s="399"/>
      <c r="D4" s="399"/>
      <c r="E4" s="399"/>
      <c r="F4" s="399"/>
      <c r="G4" s="399"/>
      <c r="H4" s="399"/>
      <c r="I4" s="399"/>
      <c r="J4" s="399"/>
      <c r="K4" s="399"/>
      <c r="L4" s="399"/>
      <c r="M4" s="399"/>
    </row>
    <row r="6" spans="2:15" ht="25.5" x14ac:dyDescent="0.2">
      <c r="B6" s="93" t="s">
        <v>482</v>
      </c>
      <c r="C6" s="93" t="s">
        <v>483</v>
      </c>
      <c r="D6" s="171" t="s">
        <v>484</v>
      </c>
      <c r="E6" s="93" t="s">
        <v>485</v>
      </c>
      <c r="F6" s="93" t="s">
        <v>9</v>
      </c>
      <c r="G6" s="93" t="s">
        <v>486</v>
      </c>
      <c r="H6" s="93" t="s">
        <v>10</v>
      </c>
      <c r="I6" s="93" t="s">
        <v>93</v>
      </c>
      <c r="J6" s="93" t="s">
        <v>75</v>
      </c>
      <c r="K6" s="93" t="s">
        <v>227</v>
      </c>
      <c r="L6" s="93" t="s">
        <v>487</v>
      </c>
      <c r="M6" s="93" t="s">
        <v>489</v>
      </c>
      <c r="N6" s="93" t="s">
        <v>490</v>
      </c>
      <c r="O6" s="93" t="s">
        <v>11</v>
      </c>
    </row>
    <row r="7" spans="2:15" s="76" customFormat="1" ht="173.25" customHeight="1" x14ac:dyDescent="0.2">
      <c r="B7" s="71">
        <v>1</v>
      </c>
      <c r="C7" s="71" t="s">
        <v>174</v>
      </c>
      <c r="D7" s="172" t="s">
        <v>496</v>
      </c>
      <c r="E7" s="71" t="s">
        <v>12</v>
      </c>
      <c r="F7" s="71" t="s">
        <v>174</v>
      </c>
      <c r="G7" s="71" t="s">
        <v>449</v>
      </c>
      <c r="H7" s="173" t="s">
        <v>159</v>
      </c>
      <c r="I7" s="173" t="s">
        <v>447</v>
      </c>
      <c r="J7" s="71" t="s">
        <v>451</v>
      </c>
      <c r="K7" s="121" t="s">
        <v>450</v>
      </c>
      <c r="L7" s="71" t="s">
        <v>448</v>
      </c>
      <c r="M7" s="71" t="s">
        <v>172</v>
      </c>
      <c r="N7" s="174">
        <f>SUM('SEGUIMIENTO PLAN'!S9:X9)</f>
        <v>15000000</v>
      </c>
      <c r="O7" s="71" t="s">
        <v>0</v>
      </c>
    </row>
    <row r="8" spans="2:15" s="76" customFormat="1" ht="185.25" customHeight="1" x14ac:dyDescent="0.2">
      <c r="B8" s="71">
        <v>2</v>
      </c>
      <c r="C8" s="71" t="s">
        <v>177</v>
      </c>
      <c r="D8" s="175" t="s">
        <v>456</v>
      </c>
      <c r="E8" s="71" t="s">
        <v>13</v>
      </c>
      <c r="F8" s="71" t="s">
        <v>177</v>
      </c>
      <c r="G8" s="71" t="s">
        <v>170</v>
      </c>
      <c r="H8" s="176">
        <v>42985</v>
      </c>
      <c r="I8" s="176">
        <v>43799</v>
      </c>
      <c r="J8" s="71" t="s">
        <v>155</v>
      </c>
      <c r="K8" s="71" t="s">
        <v>171</v>
      </c>
      <c r="L8" s="71" t="s">
        <v>178</v>
      </c>
      <c r="M8" s="71" t="s">
        <v>173</v>
      </c>
      <c r="N8" s="177">
        <f>SUM('SEGUIMIENTO PLAN'!S15:X15)</f>
        <v>15000000</v>
      </c>
      <c r="O8" s="71" t="s">
        <v>182</v>
      </c>
    </row>
    <row r="9" spans="2:15" s="76" customFormat="1" ht="187.5" customHeight="1" x14ac:dyDescent="0.2">
      <c r="B9" s="71">
        <v>3</v>
      </c>
      <c r="C9" s="71" t="s">
        <v>176</v>
      </c>
      <c r="D9" s="172" t="s">
        <v>456</v>
      </c>
      <c r="E9" s="71" t="s">
        <v>14</v>
      </c>
      <c r="F9" s="71" t="s">
        <v>176</v>
      </c>
      <c r="G9" s="71" t="s">
        <v>179</v>
      </c>
      <c r="H9" s="176">
        <v>43102</v>
      </c>
      <c r="I9" s="176">
        <v>44895</v>
      </c>
      <c r="J9" s="71" t="s">
        <v>181</v>
      </c>
      <c r="K9" s="71" t="s">
        <v>180</v>
      </c>
      <c r="L9" s="71" t="s">
        <v>175</v>
      </c>
      <c r="M9" s="176" t="s">
        <v>173</v>
      </c>
      <c r="N9" s="177">
        <f>SUM('SEGUIMIENTO PLAN'!S21:X21)</f>
        <v>20000000</v>
      </c>
      <c r="O9" s="71" t="s">
        <v>182</v>
      </c>
    </row>
    <row r="10" spans="2:15" s="76" customFormat="1" ht="163.5" customHeight="1" x14ac:dyDescent="0.2">
      <c r="B10" s="71">
        <v>4</v>
      </c>
      <c r="C10" s="71" t="s">
        <v>15</v>
      </c>
      <c r="D10" s="175" t="s">
        <v>456</v>
      </c>
      <c r="E10" s="71" t="s">
        <v>14</v>
      </c>
      <c r="F10" s="71" t="s">
        <v>15</v>
      </c>
      <c r="G10" s="71" t="s">
        <v>183</v>
      </c>
      <c r="H10" s="173">
        <v>43102</v>
      </c>
      <c r="I10" s="176">
        <v>44165</v>
      </c>
      <c r="J10" s="71" t="s">
        <v>17</v>
      </c>
      <c r="K10" s="71" t="s">
        <v>16</v>
      </c>
      <c r="L10" s="71" t="s">
        <v>49</v>
      </c>
      <c r="M10" s="71" t="s">
        <v>185</v>
      </c>
      <c r="N10" s="177">
        <f>SUM('SEGUIMIENTO PLAN'!S27:X27)</f>
        <v>8000000</v>
      </c>
      <c r="O10" s="71" t="s">
        <v>184</v>
      </c>
    </row>
    <row r="11" spans="2:15" s="76" customFormat="1" ht="153" customHeight="1" x14ac:dyDescent="0.2">
      <c r="B11" s="71">
        <v>5</v>
      </c>
      <c r="C11" s="71" t="s">
        <v>19</v>
      </c>
      <c r="D11" s="172" t="s">
        <v>41</v>
      </c>
      <c r="E11" s="71" t="s">
        <v>18</v>
      </c>
      <c r="F11" s="71" t="s">
        <v>19</v>
      </c>
      <c r="G11" s="71" t="s">
        <v>47</v>
      </c>
      <c r="H11" s="176">
        <v>42773</v>
      </c>
      <c r="I11" s="176">
        <v>43281</v>
      </c>
      <c r="J11" s="71" t="s">
        <v>414</v>
      </c>
      <c r="K11" s="71" t="s">
        <v>20</v>
      </c>
      <c r="L11" s="71" t="s">
        <v>50</v>
      </c>
      <c r="M11" s="71" t="s">
        <v>30</v>
      </c>
      <c r="N11" s="177">
        <f>SUM('SEGUIMIENTO PLAN'!S33:X33)</f>
        <v>50000000</v>
      </c>
      <c r="O11" s="71" t="s">
        <v>206</v>
      </c>
    </row>
    <row r="12" spans="2:15" s="76" customFormat="1" ht="52.5" customHeight="1" x14ac:dyDescent="0.2">
      <c r="B12" s="390">
        <v>6</v>
      </c>
      <c r="C12" s="390" t="s">
        <v>186</v>
      </c>
      <c r="D12" s="391" t="s">
        <v>438</v>
      </c>
      <c r="E12" s="390" t="s">
        <v>13</v>
      </c>
      <c r="F12" s="390" t="s">
        <v>186</v>
      </c>
      <c r="G12" s="390" t="s">
        <v>188</v>
      </c>
      <c r="H12" s="173">
        <v>43130</v>
      </c>
      <c r="I12" s="173">
        <v>43434</v>
      </c>
      <c r="J12" s="71" t="s">
        <v>462</v>
      </c>
      <c r="K12" s="71" t="s">
        <v>461</v>
      </c>
      <c r="L12" s="390" t="s">
        <v>187</v>
      </c>
      <c r="M12" s="390" t="s">
        <v>194</v>
      </c>
      <c r="N12" s="397">
        <f>SUM('SEGUIMIENTO PLAN'!S39:X40)</f>
        <v>75000000</v>
      </c>
      <c r="O12" s="390" t="s">
        <v>193</v>
      </c>
    </row>
    <row r="13" spans="2:15" s="76" customFormat="1" ht="93" customHeight="1" x14ac:dyDescent="0.2">
      <c r="B13" s="390"/>
      <c r="C13" s="390"/>
      <c r="D13" s="391"/>
      <c r="E13" s="390"/>
      <c r="F13" s="390"/>
      <c r="G13" s="390"/>
      <c r="H13" s="242">
        <v>43495</v>
      </c>
      <c r="I13" s="242">
        <v>44165</v>
      </c>
      <c r="J13" s="71" t="s">
        <v>190</v>
      </c>
      <c r="K13" s="71" t="s">
        <v>189</v>
      </c>
      <c r="L13" s="390"/>
      <c r="M13" s="390"/>
      <c r="N13" s="397"/>
      <c r="O13" s="390"/>
    </row>
    <row r="14" spans="2:15" s="76" customFormat="1" ht="99" customHeight="1" x14ac:dyDescent="0.2">
      <c r="B14" s="390">
        <v>7</v>
      </c>
      <c r="C14" s="390" t="s">
        <v>243</v>
      </c>
      <c r="D14" s="391" t="s">
        <v>454</v>
      </c>
      <c r="E14" s="390" t="s">
        <v>13</v>
      </c>
      <c r="F14" s="390" t="s">
        <v>243</v>
      </c>
      <c r="G14" s="390" t="s">
        <v>195</v>
      </c>
      <c r="H14" s="173">
        <v>42765</v>
      </c>
      <c r="I14" s="173">
        <v>43434</v>
      </c>
      <c r="J14" s="71" t="s">
        <v>400</v>
      </c>
      <c r="K14" s="71" t="s">
        <v>245</v>
      </c>
      <c r="L14" s="390" t="s">
        <v>213</v>
      </c>
      <c r="M14" s="390" t="s">
        <v>31</v>
      </c>
      <c r="N14" s="397">
        <f>SUM('SEGUIMIENTO PLAN'!S46:X47)</f>
        <v>164000000</v>
      </c>
      <c r="O14" s="390" t="s">
        <v>157</v>
      </c>
    </row>
    <row r="15" spans="2:15" s="76" customFormat="1" ht="93" customHeight="1" x14ac:dyDescent="0.2">
      <c r="B15" s="390"/>
      <c r="C15" s="390"/>
      <c r="D15" s="391"/>
      <c r="E15" s="390"/>
      <c r="F15" s="390"/>
      <c r="G15" s="390"/>
      <c r="H15" s="173" t="s">
        <v>416</v>
      </c>
      <c r="I15" s="173" t="s">
        <v>415</v>
      </c>
      <c r="J15" s="71" t="s">
        <v>246</v>
      </c>
      <c r="K15" s="71" t="s">
        <v>294</v>
      </c>
      <c r="L15" s="390"/>
      <c r="M15" s="390"/>
      <c r="N15" s="397"/>
      <c r="O15" s="390"/>
    </row>
    <row r="16" spans="2:15" s="76" customFormat="1" ht="97.5" customHeight="1" x14ac:dyDescent="0.2">
      <c r="B16" s="390">
        <v>8</v>
      </c>
      <c r="C16" s="390" t="s">
        <v>420</v>
      </c>
      <c r="D16" s="391" t="s">
        <v>460</v>
      </c>
      <c r="E16" s="390" t="s">
        <v>22</v>
      </c>
      <c r="F16" s="390" t="s">
        <v>420</v>
      </c>
      <c r="G16" s="390" t="s">
        <v>196</v>
      </c>
      <c r="H16" s="393" t="s">
        <v>191</v>
      </c>
      <c r="I16" s="393" t="s">
        <v>192</v>
      </c>
      <c r="J16" s="121" t="s">
        <v>254</v>
      </c>
      <c r="K16" s="121" t="s">
        <v>256</v>
      </c>
      <c r="L16" s="390" t="s">
        <v>197</v>
      </c>
      <c r="M16" s="390" t="s">
        <v>32</v>
      </c>
      <c r="N16" s="397">
        <f>SUM('SEGUIMIENTO PLAN'!S53:X54)</f>
        <v>69651875</v>
      </c>
      <c r="O16" s="390" t="s">
        <v>429</v>
      </c>
    </row>
    <row r="17" spans="2:15" s="76" customFormat="1" ht="88.5" customHeight="1" x14ac:dyDescent="0.2">
      <c r="B17" s="390"/>
      <c r="C17" s="390"/>
      <c r="D17" s="391"/>
      <c r="E17" s="390"/>
      <c r="F17" s="390"/>
      <c r="G17" s="390"/>
      <c r="H17" s="393"/>
      <c r="I17" s="393"/>
      <c r="J17" s="121" t="s">
        <v>257</v>
      </c>
      <c r="K17" s="121" t="s">
        <v>259</v>
      </c>
      <c r="L17" s="390"/>
      <c r="M17" s="390"/>
      <c r="N17" s="397"/>
      <c r="O17" s="390"/>
    </row>
    <row r="18" spans="2:15" s="76" customFormat="1" ht="166.5" customHeight="1" x14ac:dyDescent="0.2">
      <c r="B18" s="71">
        <v>9</v>
      </c>
      <c r="C18" s="121" t="s">
        <v>419</v>
      </c>
      <c r="D18" s="172" t="s">
        <v>44</v>
      </c>
      <c r="E18" s="71" t="s">
        <v>14</v>
      </c>
      <c r="F18" s="121" t="s">
        <v>419</v>
      </c>
      <c r="G18" s="71" t="s">
        <v>497</v>
      </c>
      <c r="H18" s="173">
        <v>43102</v>
      </c>
      <c r="I18" s="173">
        <v>44895</v>
      </c>
      <c r="J18" s="71" t="s">
        <v>248</v>
      </c>
      <c r="K18" s="71" t="s">
        <v>250</v>
      </c>
      <c r="L18" s="71" t="s">
        <v>198</v>
      </c>
      <c r="M18" s="71" t="s">
        <v>200</v>
      </c>
      <c r="N18" s="174">
        <f>SUM('SEGUIMIENTO PLAN'!S60:X60)</f>
        <v>2000000</v>
      </c>
      <c r="O18" s="71" t="s">
        <v>201</v>
      </c>
    </row>
    <row r="19" spans="2:15" s="76" customFormat="1" ht="148.5" customHeight="1" x14ac:dyDescent="0.2">
      <c r="B19" s="71">
        <v>10</v>
      </c>
      <c r="C19" s="71" t="s">
        <v>234</v>
      </c>
      <c r="D19" s="172" t="s">
        <v>44</v>
      </c>
      <c r="E19" s="71" t="s">
        <v>14</v>
      </c>
      <c r="F19" s="71" t="s">
        <v>234</v>
      </c>
      <c r="G19" s="71" t="s">
        <v>203</v>
      </c>
      <c r="H19" s="173">
        <v>43102</v>
      </c>
      <c r="I19" s="173">
        <v>43799</v>
      </c>
      <c r="J19" s="71" t="s">
        <v>252</v>
      </c>
      <c r="K19" s="71" t="s">
        <v>251</v>
      </c>
      <c r="L19" s="71" t="s">
        <v>202</v>
      </c>
      <c r="M19" s="71" t="s">
        <v>498</v>
      </c>
      <c r="N19" s="174">
        <f>SUM('SEGUIMIENTO PLAN'!S66:X66)</f>
        <v>7000000</v>
      </c>
      <c r="O19" s="71" t="s">
        <v>199</v>
      </c>
    </row>
    <row r="20" spans="2:15" s="76" customFormat="1" ht="121.5" customHeight="1" x14ac:dyDescent="0.2">
      <c r="B20" s="390">
        <v>11</v>
      </c>
      <c r="C20" s="390" t="s">
        <v>214</v>
      </c>
      <c r="D20" s="391" t="s">
        <v>456</v>
      </c>
      <c r="E20" s="390" t="s">
        <v>23</v>
      </c>
      <c r="F20" s="390" t="s">
        <v>214</v>
      </c>
      <c r="G20" s="71" t="s">
        <v>204</v>
      </c>
      <c r="H20" s="173">
        <v>43102</v>
      </c>
      <c r="I20" s="173">
        <v>43799</v>
      </c>
      <c r="J20" s="71" t="s">
        <v>205</v>
      </c>
      <c r="K20" s="71" t="s">
        <v>263</v>
      </c>
      <c r="L20" s="390" t="s">
        <v>215</v>
      </c>
      <c r="M20" s="390" t="s">
        <v>499</v>
      </c>
      <c r="N20" s="397">
        <f>SUM('SEGUIMIENTO PLAN'!S72:X75)</f>
        <v>280000000</v>
      </c>
      <c r="O20" s="390" t="s">
        <v>158</v>
      </c>
    </row>
    <row r="21" spans="2:15" s="76" customFormat="1" ht="141.75" customHeight="1" x14ac:dyDescent="0.2">
      <c r="B21" s="390"/>
      <c r="C21" s="390"/>
      <c r="D21" s="391"/>
      <c r="E21" s="390"/>
      <c r="F21" s="390"/>
      <c r="G21" s="71" t="s">
        <v>51</v>
      </c>
      <c r="H21" s="392">
        <v>43646</v>
      </c>
      <c r="I21" s="392">
        <v>44895</v>
      </c>
      <c r="J21" s="71" t="s">
        <v>265</v>
      </c>
      <c r="K21" s="71" t="s">
        <v>264</v>
      </c>
      <c r="L21" s="390"/>
      <c r="M21" s="390"/>
      <c r="N21" s="397"/>
      <c r="O21" s="390"/>
    </row>
    <row r="22" spans="2:15" s="76" customFormat="1" ht="80.25" customHeight="1" x14ac:dyDescent="0.2">
      <c r="B22" s="390"/>
      <c r="C22" s="390"/>
      <c r="D22" s="391"/>
      <c r="E22" s="390"/>
      <c r="F22" s="390"/>
      <c r="G22" s="71" t="s">
        <v>500</v>
      </c>
      <c r="H22" s="392"/>
      <c r="I22" s="392"/>
      <c r="J22" s="71" t="s">
        <v>267</v>
      </c>
      <c r="K22" s="390" t="s">
        <v>295</v>
      </c>
      <c r="L22" s="390"/>
      <c r="M22" s="390"/>
      <c r="N22" s="397"/>
      <c r="O22" s="390"/>
    </row>
    <row r="23" spans="2:15" s="76" customFormat="1" ht="92.25" customHeight="1" x14ac:dyDescent="0.2">
      <c r="B23" s="390"/>
      <c r="C23" s="390"/>
      <c r="D23" s="391"/>
      <c r="E23" s="390"/>
      <c r="F23" s="390"/>
      <c r="G23" s="71" t="s">
        <v>216</v>
      </c>
      <c r="H23" s="392"/>
      <c r="I23" s="392"/>
      <c r="J23" s="71" t="s">
        <v>268</v>
      </c>
      <c r="K23" s="390"/>
      <c r="L23" s="390"/>
      <c r="M23" s="390"/>
      <c r="N23" s="397"/>
      <c r="O23" s="390"/>
    </row>
    <row r="24" spans="2:15" s="76" customFormat="1" ht="120" customHeight="1" x14ac:dyDescent="0.2">
      <c r="B24" s="388">
        <v>12</v>
      </c>
      <c r="C24" s="388" t="s">
        <v>315</v>
      </c>
      <c r="D24" s="394" t="s">
        <v>42</v>
      </c>
      <c r="E24" s="388" t="s">
        <v>14</v>
      </c>
      <c r="F24" s="267" t="s">
        <v>315</v>
      </c>
      <c r="G24" s="267" t="s">
        <v>552</v>
      </c>
      <c r="H24" s="173">
        <v>43495</v>
      </c>
      <c r="I24" s="173">
        <v>44895</v>
      </c>
      <c r="J24" s="71" t="s">
        <v>551</v>
      </c>
      <c r="K24" s="71" t="s">
        <v>550</v>
      </c>
      <c r="L24" s="267" t="s">
        <v>553</v>
      </c>
      <c r="M24" s="388" t="s">
        <v>33</v>
      </c>
      <c r="N24" s="268">
        <f>SUM('SEGUIMIENTO PLAN'!S81:X81)</f>
        <v>126000000</v>
      </c>
      <c r="O24" s="388" t="s">
        <v>615</v>
      </c>
    </row>
    <row r="25" spans="2:15" s="76" customFormat="1" ht="76.5" x14ac:dyDescent="0.2">
      <c r="B25" s="389"/>
      <c r="C25" s="389"/>
      <c r="D25" s="395"/>
      <c r="E25" s="389"/>
      <c r="F25" s="283" t="s">
        <v>610</v>
      </c>
      <c r="G25" s="283" t="s">
        <v>613</v>
      </c>
      <c r="H25" s="285">
        <v>43495</v>
      </c>
      <c r="I25" s="285">
        <v>44895</v>
      </c>
      <c r="J25" s="283" t="s">
        <v>612</v>
      </c>
      <c r="K25" s="283" t="s">
        <v>611</v>
      </c>
      <c r="L25" s="283" t="s">
        <v>614</v>
      </c>
      <c r="M25" s="389"/>
      <c r="N25" s="284">
        <f>SUM('SEGUIMIENTO PLAN'!S82:X82)</f>
        <v>240000000</v>
      </c>
      <c r="O25" s="389"/>
    </row>
    <row r="26" spans="2:15" s="76" customFormat="1" ht="89.25" x14ac:dyDescent="0.2">
      <c r="B26" s="390">
        <v>13</v>
      </c>
      <c r="C26" s="390" t="s">
        <v>437</v>
      </c>
      <c r="D26" s="391" t="s">
        <v>296</v>
      </c>
      <c r="E26" s="390" t="s">
        <v>46</v>
      </c>
      <c r="F26" s="390" t="s">
        <v>437</v>
      </c>
      <c r="G26" s="267" t="s">
        <v>556</v>
      </c>
      <c r="H26" s="173">
        <v>43130</v>
      </c>
      <c r="I26" s="173">
        <v>43434</v>
      </c>
      <c r="J26" s="71" t="s">
        <v>253</v>
      </c>
      <c r="K26" s="71" t="s">
        <v>555</v>
      </c>
      <c r="L26" s="390" t="s">
        <v>241</v>
      </c>
      <c r="M26" s="390" t="s">
        <v>34</v>
      </c>
      <c r="N26" s="397">
        <f>SUM('SEGUIMIENTO PLAN'!S88:X90)</f>
        <v>38977965</v>
      </c>
      <c r="O26" s="390" t="s">
        <v>417</v>
      </c>
    </row>
    <row r="27" spans="2:15" s="76" customFormat="1" ht="38.25" x14ac:dyDescent="0.2">
      <c r="B27" s="390"/>
      <c r="C27" s="390"/>
      <c r="D27" s="391"/>
      <c r="E27" s="390"/>
      <c r="F27" s="390"/>
      <c r="G27" s="393" t="s">
        <v>240</v>
      </c>
      <c r="H27" s="392">
        <v>43130</v>
      </c>
      <c r="I27" s="392">
        <v>44895</v>
      </c>
      <c r="J27" s="71" t="s">
        <v>558</v>
      </c>
      <c r="K27" s="71" t="s">
        <v>557</v>
      </c>
      <c r="L27" s="390"/>
      <c r="M27" s="390"/>
      <c r="N27" s="397"/>
      <c r="O27" s="390"/>
    </row>
    <row r="28" spans="2:15" s="76" customFormat="1" ht="38.25" x14ac:dyDescent="0.2">
      <c r="B28" s="390"/>
      <c r="C28" s="390"/>
      <c r="D28" s="391"/>
      <c r="E28" s="390"/>
      <c r="F28" s="390"/>
      <c r="G28" s="393"/>
      <c r="H28" s="392"/>
      <c r="I28" s="392">
        <v>44895</v>
      </c>
      <c r="J28" s="71" t="s">
        <v>560</v>
      </c>
      <c r="K28" s="71" t="s">
        <v>559</v>
      </c>
      <c r="L28" s="390"/>
      <c r="M28" s="390"/>
      <c r="N28" s="397"/>
      <c r="O28" s="390"/>
    </row>
    <row r="29" spans="2:15" s="76" customFormat="1" ht="25.5" x14ac:dyDescent="0.2">
      <c r="B29" s="390">
        <v>14</v>
      </c>
      <c r="C29" s="390" t="s">
        <v>1</v>
      </c>
      <c r="D29" s="391" t="s">
        <v>459</v>
      </c>
      <c r="E29" s="390" t="s">
        <v>46</v>
      </c>
      <c r="F29" s="390" t="s">
        <v>1</v>
      </c>
      <c r="G29" s="390" t="s">
        <v>53</v>
      </c>
      <c r="H29" s="392">
        <v>43138</v>
      </c>
      <c r="I29" s="392">
        <v>43799</v>
      </c>
      <c r="J29" s="121" t="s">
        <v>297</v>
      </c>
      <c r="K29" s="71" t="s">
        <v>566</v>
      </c>
      <c r="L29" s="390" t="s">
        <v>52</v>
      </c>
      <c r="M29" s="390" t="s">
        <v>35</v>
      </c>
      <c r="N29" s="397">
        <f>SUM('SEGUIMIENTO PLAN'!S96:X106)</f>
        <v>284000000</v>
      </c>
      <c r="O29" s="390" t="s">
        <v>2</v>
      </c>
    </row>
    <row r="30" spans="2:15" s="76" customFormat="1" ht="25.5" x14ac:dyDescent="0.2">
      <c r="B30" s="390"/>
      <c r="C30" s="390"/>
      <c r="D30" s="391"/>
      <c r="E30" s="390"/>
      <c r="F30" s="390"/>
      <c r="G30" s="390"/>
      <c r="H30" s="390"/>
      <c r="I30" s="390"/>
      <c r="J30" s="71" t="s">
        <v>568</v>
      </c>
      <c r="K30" s="71" t="s">
        <v>567</v>
      </c>
      <c r="L30" s="390"/>
      <c r="M30" s="390"/>
      <c r="N30" s="397"/>
      <c r="O30" s="390"/>
    </row>
    <row r="31" spans="2:15" s="76" customFormat="1" ht="51" x14ac:dyDescent="0.2">
      <c r="B31" s="390"/>
      <c r="C31" s="390"/>
      <c r="D31" s="391"/>
      <c r="E31" s="390"/>
      <c r="F31" s="390"/>
      <c r="G31" s="390"/>
      <c r="H31" s="392">
        <v>43130</v>
      </c>
      <c r="I31" s="392">
        <v>44895</v>
      </c>
      <c r="J31" s="71" t="s">
        <v>570</v>
      </c>
      <c r="K31" s="71" t="s">
        <v>569</v>
      </c>
      <c r="L31" s="390"/>
      <c r="M31" s="390"/>
      <c r="N31" s="397"/>
      <c r="O31" s="390"/>
    </row>
    <row r="32" spans="2:15" s="76" customFormat="1" ht="25.5" x14ac:dyDescent="0.2">
      <c r="B32" s="390"/>
      <c r="C32" s="390"/>
      <c r="D32" s="391"/>
      <c r="E32" s="390"/>
      <c r="F32" s="390"/>
      <c r="G32" s="390"/>
      <c r="H32" s="392"/>
      <c r="I32" s="392"/>
      <c r="J32" s="267" t="s">
        <v>572</v>
      </c>
      <c r="K32" s="267" t="s">
        <v>571</v>
      </c>
      <c r="L32" s="390"/>
      <c r="M32" s="390"/>
      <c r="N32" s="397"/>
      <c r="O32" s="390"/>
    </row>
    <row r="33" spans="2:15" s="76" customFormat="1" ht="36" customHeight="1" x14ac:dyDescent="0.2">
      <c r="B33" s="390"/>
      <c r="C33" s="390"/>
      <c r="D33" s="391"/>
      <c r="E33" s="390"/>
      <c r="F33" s="390"/>
      <c r="G33" s="390"/>
      <c r="H33" s="392"/>
      <c r="I33" s="392"/>
      <c r="J33" s="71" t="s">
        <v>575</v>
      </c>
      <c r="K33" s="71" t="s">
        <v>574</v>
      </c>
      <c r="L33" s="390"/>
      <c r="M33" s="390"/>
      <c r="N33" s="397"/>
      <c r="O33" s="390"/>
    </row>
    <row r="34" spans="2:15" s="76" customFormat="1" ht="36" customHeight="1" x14ac:dyDescent="0.2">
      <c r="B34" s="390"/>
      <c r="C34" s="390"/>
      <c r="D34" s="391"/>
      <c r="E34" s="390"/>
      <c r="F34" s="390"/>
      <c r="G34" s="390"/>
      <c r="H34" s="392"/>
      <c r="I34" s="392"/>
      <c r="J34" s="71" t="s">
        <v>577</v>
      </c>
      <c r="K34" s="71" t="s">
        <v>576</v>
      </c>
      <c r="L34" s="390"/>
      <c r="M34" s="390"/>
      <c r="N34" s="397"/>
      <c r="O34" s="390"/>
    </row>
    <row r="35" spans="2:15" s="76" customFormat="1" ht="36" customHeight="1" x14ac:dyDescent="0.2">
      <c r="B35" s="390"/>
      <c r="C35" s="390"/>
      <c r="D35" s="391"/>
      <c r="E35" s="390"/>
      <c r="F35" s="390"/>
      <c r="G35" s="390"/>
      <c r="H35" s="392"/>
      <c r="I35" s="392"/>
      <c r="J35" s="71" t="s">
        <v>578</v>
      </c>
      <c r="K35" s="71" t="s">
        <v>618</v>
      </c>
      <c r="L35" s="390"/>
      <c r="M35" s="390"/>
      <c r="N35" s="397"/>
      <c r="O35" s="390"/>
    </row>
    <row r="36" spans="2:15" s="76" customFormat="1" ht="30.75" customHeight="1" x14ac:dyDescent="0.2">
      <c r="B36" s="390"/>
      <c r="C36" s="390"/>
      <c r="D36" s="391"/>
      <c r="E36" s="390"/>
      <c r="F36" s="390"/>
      <c r="G36" s="390"/>
      <c r="H36" s="392"/>
      <c r="I36" s="392"/>
      <c r="J36" s="71" t="s">
        <v>580</v>
      </c>
      <c r="K36" s="71" t="s">
        <v>579</v>
      </c>
      <c r="L36" s="390"/>
      <c r="M36" s="390"/>
      <c r="N36" s="397"/>
      <c r="O36" s="390"/>
    </row>
    <row r="37" spans="2:15" s="76" customFormat="1" ht="30.75" customHeight="1" x14ac:dyDescent="0.2">
      <c r="B37" s="390"/>
      <c r="C37" s="390"/>
      <c r="D37" s="391"/>
      <c r="E37" s="390"/>
      <c r="F37" s="390"/>
      <c r="G37" s="390"/>
      <c r="H37" s="392"/>
      <c r="I37" s="392"/>
      <c r="J37" s="71" t="s">
        <v>587</v>
      </c>
      <c r="K37" s="71" t="s">
        <v>582</v>
      </c>
      <c r="L37" s="390"/>
      <c r="M37" s="390"/>
      <c r="N37" s="397"/>
      <c r="O37" s="390"/>
    </row>
    <row r="38" spans="2:15" s="76" customFormat="1" ht="30.75" customHeight="1" x14ac:dyDescent="0.2">
      <c r="B38" s="390"/>
      <c r="C38" s="390"/>
      <c r="D38" s="391"/>
      <c r="E38" s="390"/>
      <c r="F38" s="390"/>
      <c r="G38" s="390"/>
      <c r="H38" s="392"/>
      <c r="I38" s="392"/>
      <c r="J38" s="71" t="s">
        <v>586</v>
      </c>
      <c r="K38" s="71" t="s">
        <v>620</v>
      </c>
      <c r="L38" s="390"/>
      <c r="M38" s="390"/>
      <c r="N38" s="397"/>
      <c r="O38" s="390"/>
    </row>
    <row r="39" spans="2:15" s="76" customFormat="1" ht="30.75" customHeight="1" x14ac:dyDescent="0.2">
      <c r="B39" s="390"/>
      <c r="C39" s="390"/>
      <c r="D39" s="391"/>
      <c r="E39" s="390"/>
      <c r="F39" s="390"/>
      <c r="G39" s="390"/>
      <c r="H39" s="392"/>
      <c r="I39" s="392"/>
      <c r="J39" s="71" t="s">
        <v>585</v>
      </c>
      <c r="K39" s="71" t="s">
        <v>623</v>
      </c>
      <c r="L39" s="390"/>
      <c r="M39" s="390"/>
      <c r="N39" s="397"/>
      <c r="O39" s="390"/>
    </row>
    <row r="40" spans="2:15" s="76" customFormat="1" ht="86.25" customHeight="1" x14ac:dyDescent="0.2">
      <c r="B40" s="390">
        <v>15</v>
      </c>
      <c r="C40" s="390" t="s">
        <v>3</v>
      </c>
      <c r="D40" s="391" t="s">
        <v>45</v>
      </c>
      <c r="E40" s="390" t="s">
        <v>25</v>
      </c>
      <c r="F40" s="390" t="s">
        <v>3</v>
      </c>
      <c r="G40" s="390" t="s">
        <v>609</v>
      </c>
      <c r="H40" s="173">
        <v>43495</v>
      </c>
      <c r="I40" s="173">
        <v>44165</v>
      </c>
      <c r="J40" s="71" t="s">
        <v>313</v>
      </c>
      <c r="K40" s="71" t="s">
        <v>314</v>
      </c>
      <c r="L40" s="390" t="s">
        <v>24</v>
      </c>
      <c r="M40" s="390" t="s">
        <v>36</v>
      </c>
      <c r="N40" s="397">
        <f>SUM('SEGUIMIENTO PLAN'!S112:X113)</f>
        <v>20000000</v>
      </c>
      <c r="O40" s="390" t="s">
        <v>4</v>
      </c>
    </row>
    <row r="41" spans="2:15" s="76" customFormat="1" ht="107.25" customHeight="1" x14ac:dyDescent="0.2">
      <c r="B41" s="390"/>
      <c r="C41" s="390"/>
      <c r="D41" s="391"/>
      <c r="E41" s="390"/>
      <c r="F41" s="390"/>
      <c r="G41" s="390"/>
      <c r="H41" s="173">
        <v>43281</v>
      </c>
      <c r="I41" s="173">
        <v>44012</v>
      </c>
      <c r="J41" s="71" t="s">
        <v>625</v>
      </c>
      <c r="K41" s="71" t="s">
        <v>624</v>
      </c>
      <c r="L41" s="390"/>
      <c r="M41" s="390"/>
      <c r="N41" s="397"/>
      <c r="O41" s="390"/>
    </row>
    <row r="42" spans="2:15" s="76" customFormat="1" ht="140.25" customHeight="1" x14ac:dyDescent="0.2">
      <c r="B42" s="390">
        <v>16</v>
      </c>
      <c r="C42" s="390" t="s">
        <v>311</v>
      </c>
      <c r="D42" s="391" t="s">
        <v>465</v>
      </c>
      <c r="E42" s="390" t="s">
        <v>26</v>
      </c>
      <c r="F42" s="390" t="s">
        <v>311</v>
      </c>
      <c r="G42" s="390" t="s">
        <v>501</v>
      </c>
      <c r="H42" s="173">
        <v>43495</v>
      </c>
      <c r="I42" s="173">
        <v>43799</v>
      </c>
      <c r="J42" s="71" t="s">
        <v>282</v>
      </c>
      <c r="K42" s="71" t="s">
        <v>281</v>
      </c>
      <c r="L42" s="390" t="s">
        <v>54</v>
      </c>
      <c r="M42" s="390" t="s">
        <v>466</v>
      </c>
      <c r="N42" s="397">
        <f>SUM('SEGUIMIENTO PLAN'!S119:X120)</f>
        <v>127200000</v>
      </c>
      <c r="O42" s="390" t="s">
        <v>418</v>
      </c>
    </row>
    <row r="43" spans="2:15" s="76" customFormat="1" ht="129" customHeight="1" x14ac:dyDescent="0.2">
      <c r="B43" s="390"/>
      <c r="C43" s="390"/>
      <c r="D43" s="391"/>
      <c r="E43" s="390"/>
      <c r="F43" s="390"/>
      <c r="G43" s="390"/>
      <c r="H43" s="173">
        <v>43495</v>
      </c>
      <c r="I43" s="173">
        <v>44895</v>
      </c>
      <c r="J43" s="71" t="s">
        <v>283</v>
      </c>
      <c r="K43" s="71" t="s">
        <v>310</v>
      </c>
      <c r="L43" s="390"/>
      <c r="M43" s="390"/>
      <c r="N43" s="397"/>
      <c r="O43" s="390"/>
    </row>
    <row r="44" spans="2:15" s="76" customFormat="1" ht="108" customHeight="1" x14ac:dyDescent="0.2">
      <c r="B44" s="390">
        <v>17</v>
      </c>
      <c r="C44" s="390" t="s">
        <v>48</v>
      </c>
      <c r="D44" s="391" t="s">
        <v>455</v>
      </c>
      <c r="E44" s="390" t="s">
        <v>18</v>
      </c>
      <c r="F44" s="390" t="s">
        <v>48</v>
      </c>
      <c r="G44" s="390" t="s">
        <v>608</v>
      </c>
      <c r="H44" s="173">
        <v>43130</v>
      </c>
      <c r="I44" s="173">
        <v>43799</v>
      </c>
      <c r="J44" s="71" t="s">
        <v>602</v>
      </c>
      <c r="K44" s="71" t="s">
        <v>601</v>
      </c>
      <c r="L44" s="390" t="s">
        <v>421</v>
      </c>
      <c r="M44" s="390" t="s">
        <v>37</v>
      </c>
      <c r="N44" s="397">
        <f>SUM('SEGUIMIENTO PLAN'!S126:X127)</f>
        <v>134303750</v>
      </c>
      <c r="O44" s="390" t="s">
        <v>27</v>
      </c>
    </row>
    <row r="45" spans="2:15" s="76" customFormat="1" ht="83.25" customHeight="1" x14ac:dyDescent="0.2">
      <c r="B45" s="390"/>
      <c r="C45" s="390"/>
      <c r="D45" s="391"/>
      <c r="E45" s="390"/>
      <c r="F45" s="390"/>
      <c r="G45" s="390"/>
      <c r="H45" s="173">
        <v>43130</v>
      </c>
      <c r="I45" s="173">
        <v>44895</v>
      </c>
      <c r="J45" s="71" t="s">
        <v>604</v>
      </c>
      <c r="K45" s="71" t="s">
        <v>603</v>
      </c>
      <c r="L45" s="390"/>
      <c r="M45" s="390"/>
      <c r="N45" s="397"/>
      <c r="O45" s="390"/>
    </row>
    <row r="46" spans="2:15" s="76" customFormat="1" ht="102" customHeight="1" x14ac:dyDescent="0.2">
      <c r="B46" s="390">
        <v>18</v>
      </c>
      <c r="C46" s="390" t="s">
        <v>304</v>
      </c>
      <c r="D46" s="391" t="s">
        <v>238</v>
      </c>
      <c r="E46" s="390" t="s">
        <v>18</v>
      </c>
      <c r="F46" s="390" t="s">
        <v>304</v>
      </c>
      <c r="G46" s="390" t="s">
        <v>423</v>
      </c>
      <c r="H46" s="396">
        <v>42765</v>
      </c>
      <c r="I46" s="396">
        <v>44895</v>
      </c>
      <c r="J46" s="71" t="s">
        <v>306</v>
      </c>
      <c r="K46" s="71" t="s">
        <v>424</v>
      </c>
      <c r="L46" s="390" t="s">
        <v>422</v>
      </c>
      <c r="M46" s="390" t="s">
        <v>38</v>
      </c>
      <c r="N46" s="397">
        <f>SUM('SEGUIMIENTO PLAN'!S133:X134)</f>
        <v>1436664506.25</v>
      </c>
      <c r="O46" s="390" t="s">
        <v>5</v>
      </c>
    </row>
    <row r="47" spans="2:15" s="76" customFormat="1" ht="57.75" customHeight="1" x14ac:dyDescent="0.2">
      <c r="B47" s="390"/>
      <c r="C47" s="390"/>
      <c r="D47" s="391"/>
      <c r="E47" s="390"/>
      <c r="F47" s="390"/>
      <c r="G47" s="390"/>
      <c r="H47" s="393"/>
      <c r="I47" s="393"/>
      <c r="J47" s="71" t="s">
        <v>319</v>
      </c>
      <c r="K47" s="71" t="s">
        <v>305</v>
      </c>
      <c r="L47" s="390"/>
      <c r="M47" s="390"/>
      <c r="N47" s="397"/>
      <c r="O47" s="390"/>
    </row>
    <row r="48" spans="2:15" s="76" customFormat="1" ht="45" customHeight="1" x14ac:dyDescent="0.2">
      <c r="B48" s="390">
        <v>19</v>
      </c>
      <c r="C48" s="390" t="s">
        <v>6</v>
      </c>
      <c r="D48" s="391" t="s">
        <v>425</v>
      </c>
      <c r="E48" s="390" t="s">
        <v>28</v>
      </c>
      <c r="F48" s="390" t="s">
        <v>6</v>
      </c>
      <c r="G48" s="390" t="s">
        <v>55</v>
      </c>
      <c r="H48" s="392">
        <v>43495</v>
      </c>
      <c r="I48" s="392">
        <v>43799</v>
      </c>
      <c r="J48" s="71" t="s">
        <v>271</v>
      </c>
      <c r="K48" s="390" t="s">
        <v>353</v>
      </c>
      <c r="L48" s="390" t="s">
        <v>218</v>
      </c>
      <c r="M48" s="390" t="s">
        <v>222</v>
      </c>
      <c r="N48" s="397">
        <f>SUM('SEGUIMIENTO PLAN'!S140:X144)</f>
        <v>125000000</v>
      </c>
      <c r="O48" s="390" t="s">
        <v>426</v>
      </c>
    </row>
    <row r="49" spans="2:15" s="76" customFormat="1" ht="51" x14ac:dyDescent="0.2">
      <c r="B49" s="390"/>
      <c r="C49" s="390"/>
      <c r="D49" s="391"/>
      <c r="E49" s="390"/>
      <c r="F49" s="390"/>
      <c r="G49" s="390"/>
      <c r="H49" s="392"/>
      <c r="I49" s="392"/>
      <c r="J49" s="71" t="s">
        <v>273</v>
      </c>
      <c r="K49" s="390"/>
      <c r="L49" s="390"/>
      <c r="M49" s="390"/>
      <c r="N49" s="397"/>
      <c r="O49" s="390"/>
    </row>
    <row r="50" spans="2:15" s="76" customFormat="1" ht="95.25" customHeight="1" x14ac:dyDescent="0.2">
      <c r="B50" s="390"/>
      <c r="C50" s="390"/>
      <c r="D50" s="391"/>
      <c r="E50" s="390"/>
      <c r="F50" s="390"/>
      <c r="G50" s="390"/>
      <c r="H50" s="392"/>
      <c r="I50" s="392"/>
      <c r="J50" s="71" t="s">
        <v>274</v>
      </c>
      <c r="K50" s="390"/>
      <c r="L50" s="390"/>
      <c r="M50" s="390"/>
      <c r="N50" s="397"/>
      <c r="O50" s="390"/>
    </row>
    <row r="51" spans="2:15" s="76" customFormat="1" ht="75" customHeight="1" x14ac:dyDescent="0.2">
      <c r="B51" s="390"/>
      <c r="C51" s="390"/>
      <c r="D51" s="391"/>
      <c r="E51" s="390"/>
      <c r="F51" s="390"/>
      <c r="G51" s="390"/>
      <c r="H51" s="392"/>
      <c r="I51" s="392"/>
      <c r="J51" s="71" t="s">
        <v>272</v>
      </c>
      <c r="K51" s="390"/>
      <c r="L51" s="390"/>
      <c r="M51" s="390"/>
      <c r="N51" s="397"/>
      <c r="O51" s="390"/>
    </row>
    <row r="52" spans="2:15" s="76" customFormat="1" ht="75" customHeight="1" x14ac:dyDescent="0.2">
      <c r="B52" s="390"/>
      <c r="C52" s="390"/>
      <c r="D52" s="391"/>
      <c r="E52" s="390"/>
      <c r="F52" s="390"/>
      <c r="G52" s="390"/>
      <c r="H52" s="173">
        <v>43495</v>
      </c>
      <c r="I52" s="176">
        <v>44895</v>
      </c>
      <c r="J52" s="71" t="s">
        <v>293</v>
      </c>
      <c r="K52" s="71" t="s">
        <v>291</v>
      </c>
      <c r="L52" s="390"/>
      <c r="M52" s="390"/>
      <c r="N52" s="397"/>
      <c r="O52" s="390"/>
    </row>
    <row r="53" spans="2:15" s="76" customFormat="1" ht="90.75" customHeight="1" x14ac:dyDescent="0.2">
      <c r="B53" s="390">
        <v>20</v>
      </c>
      <c r="C53" s="390" t="s">
        <v>7</v>
      </c>
      <c r="D53" s="391" t="s">
        <v>427</v>
      </c>
      <c r="E53" s="390" t="s">
        <v>22</v>
      </c>
      <c r="F53" s="390" t="s">
        <v>7</v>
      </c>
      <c r="G53" s="390" t="s">
        <v>57</v>
      </c>
      <c r="H53" s="173">
        <v>42737</v>
      </c>
      <c r="I53" s="173">
        <v>43436</v>
      </c>
      <c r="J53" s="121" t="s">
        <v>260</v>
      </c>
      <c r="K53" s="121" t="s">
        <v>261</v>
      </c>
      <c r="L53" s="390" t="s">
        <v>56</v>
      </c>
      <c r="M53" s="390" t="s">
        <v>39</v>
      </c>
      <c r="N53" s="397">
        <f>SUM('SEGUIMIENTO PLAN'!S150:X152)</f>
        <v>24360750</v>
      </c>
      <c r="O53" s="390" t="s">
        <v>429</v>
      </c>
    </row>
    <row r="54" spans="2:15" s="76" customFormat="1" ht="38.25" x14ac:dyDescent="0.2">
      <c r="B54" s="390"/>
      <c r="C54" s="390"/>
      <c r="D54" s="391"/>
      <c r="E54" s="390"/>
      <c r="F54" s="390"/>
      <c r="G54" s="390"/>
      <c r="H54" s="173">
        <v>43495</v>
      </c>
      <c r="I54" s="173">
        <v>43829</v>
      </c>
      <c r="J54" s="121" t="s">
        <v>428</v>
      </c>
      <c r="K54" s="393" t="s">
        <v>463</v>
      </c>
      <c r="L54" s="390"/>
      <c r="M54" s="390"/>
      <c r="N54" s="397"/>
      <c r="O54" s="390"/>
    </row>
    <row r="55" spans="2:15" s="76" customFormat="1" ht="38.25" x14ac:dyDescent="0.2">
      <c r="B55" s="390"/>
      <c r="C55" s="390"/>
      <c r="D55" s="391"/>
      <c r="E55" s="390"/>
      <c r="F55" s="390"/>
      <c r="G55" s="390"/>
      <c r="H55" s="173">
        <v>43646</v>
      </c>
      <c r="I55" s="173">
        <v>44925</v>
      </c>
      <c r="J55" s="121" t="s">
        <v>278</v>
      </c>
      <c r="K55" s="393"/>
      <c r="L55" s="390"/>
      <c r="M55" s="390"/>
      <c r="N55" s="397"/>
      <c r="O55" s="390"/>
    </row>
    <row r="56" spans="2:15" s="76" customFormat="1" ht="161.25" customHeight="1" x14ac:dyDescent="0.2">
      <c r="B56" s="71">
        <v>21</v>
      </c>
      <c r="C56" s="71" t="s">
        <v>303</v>
      </c>
      <c r="D56" s="172" t="s">
        <v>219</v>
      </c>
      <c r="E56" s="71" t="s">
        <v>26</v>
      </c>
      <c r="F56" s="71" t="s">
        <v>303</v>
      </c>
      <c r="G56" s="71" t="s">
        <v>58</v>
      </c>
      <c r="H56" s="173">
        <v>43495</v>
      </c>
      <c r="I56" s="176">
        <v>43799</v>
      </c>
      <c r="J56" s="71" t="s">
        <v>317</v>
      </c>
      <c r="K56" s="71" t="s">
        <v>309</v>
      </c>
      <c r="L56" s="71" t="s">
        <v>220</v>
      </c>
      <c r="M56" s="71" t="s">
        <v>207</v>
      </c>
      <c r="N56" s="174">
        <f>SUM('SEGUIMIENTO PLAN'!S158:X158)</f>
        <v>6000000</v>
      </c>
      <c r="O56" s="71" t="s">
        <v>5</v>
      </c>
    </row>
    <row r="57" spans="2:15" s="76" customFormat="1" ht="76.5" customHeight="1" x14ac:dyDescent="0.2">
      <c r="B57" s="272">
        <v>22</v>
      </c>
      <c r="C57" s="272" t="s">
        <v>606</v>
      </c>
      <c r="D57" s="274" t="s">
        <v>43</v>
      </c>
      <c r="E57" s="272" t="s">
        <v>46</v>
      </c>
      <c r="F57" s="272" t="s">
        <v>502</v>
      </c>
      <c r="G57" s="272" t="s">
        <v>607</v>
      </c>
      <c r="H57" s="173">
        <v>43130</v>
      </c>
      <c r="I57" s="173">
        <v>43799</v>
      </c>
      <c r="J57" s="121" t="s">
        <v>280</v>
      </c>
      <c r="K57" s="121" t="s">
        <v>627</v>
      </c>
      <c r="L57" s="272" t="s">
        <v>217</v>
      </c>
      <c r="M57" s="272" t="s">
        <v>40</v>
      </c>
      <c r="N57" s="273">
        <f>SUM('SEGUIMIENTO PLAN'!S164:X164)</f>
        <v>12000000</v>
      </c>
      <c r="O57" s="272" t="s">
        <v>8</v>
      </c>
    </row>
    <row r="58" spans="2:15" ht="46.5" customHeight="1" x14ac:dyDescent="0.2">
      <c r="B58" s="178"/>
      <c r="C58" s="178"/>
      <c r="D58" s="178"/>
      <c r="E58" s="178"/>
      <c r="F58" s="178"/>
      <c r="G58" s="178"/>
      <c r="H58" s="178"/>
      <c r="I58" s="178"/>
      <c r="J58" s="178"/>
      <c r="K58" s="178"/>
      <c r="L58" s="178"/>
      <c r="M58" s="178"/>
      <c r="N58" s="179">
        <f>SUM(N7:N57)</f>
        <v>3280158846.25</v>
      </c>
      <c r="O58" s="178"/>
    </row>
    <row r="59" spans="2:15" x14ac:dyDescent="0.2">
      <c r="B59" s="265" t="s">
        <v>546</v>
      </c>
    </row>
  </sheetData>
  <autoFilter ref="B6:N59"/>
  <mergeCells count="144">
    <mergeCell ref="D3:O3"/>
    <mergeCell ref="M12:M13"/>
    <mergeCell ref="G12:G13"/>
    <mergeCell ref="G14:G15"/>
    <mergeCell ref="B4:M4"/>
    <mergeCell ref="O12:O13"/>
    <mergeCell ref="O14:O15"/>
    <mergeCell ref="B12:B13"/>
    <mergeCell ref="C12:C13"/>
    <mergeCell ref="F12:F13"/>
    <mergeCell ref="E12:E13"/>
    <mergeCell ref="D12:D13"/>
    <mergeCell ref="L12:L13"/>
    <mergeCell ref="L14:L15"/>
    <mergeCell ref="D14:D15"/>
    <mergeCell ref="B14:B15"/>
    <mergeCell ref="F14:F15"/>
    <mergeCell ref="E14:E15"/>
    <mergeCell ref="M53:M55"/>
    <mergeCell ref="K54:K55"/>
    <mergeCell ref="O48:O52"/>
    <mergeCell ref="N20:N23"/>
    <mergeCell ref="N26:N28"/>
    <mergeCell ref="N12:N13"/>
    <mergeCell ref="N14:N15"/>
    <mergeCell ref="N40:N41"/>
    <mergeCell ref="N42:N43"/>
    <mergeCell ref="N44:N45"/>
    <mergeCell ref="N29:N39"/>
    <mergeCell ref="N48:N52"/>
    <mergeCell ref="N53:N55"/>
    <mergeCell ref="O53:O55"/>
    <mergeCell ref="O29:O39"/>
    <mergeCell ref="M16:M17"/>
    <mergeCell ref="N16:N17"/>
    <mergeCell ref="M14:M15"/>
    <mergeCell ref="O16:O17"/>
    <mergeCell ref="O20:O23"/>
    <mergeCell ref="O26:O28"/>
    <mergeCell ref="O40:O41"/>
    <mergeCell ref="N46:N47"/>
    <mergeCell ref="O46:O47"/>
    <mergeCell ref="D53:D55"/>
    <mergeCell ref="E53:E55"/>
    <mergeCell ref="F53:F55"/>
    <mergeCell ref="H48:H51"/>
    <mergeCell ref="I48:I51"/>
    <mergeCell ref="B53:B55"/>
    <mergeCell ref="L53:L55"/>
    <mergeCell ref="C53:C55"/>
    <mergeCell ref="G53:G55"/>
    <mergeCell ref="L48:L52"/>
    <mergeCell ref="C46:C47"/>
    <mergeCell ref="C48:C52"/>
    <mergeCell ref="G44:G45"/>
    <mergeCell ref="G46:G47"/>
    <mergeCell ref="G48:G52"/>
    <mergeCell ref="K48:K51"/>
    <mergeCell ref="M42:M43"/>
    <mergeCell ref="M48:M52"/>
    <mergeCell ref="B48:B52"/>
    <mergeCell ref="D48:D52"/>
    <mergeCell ref="E48:E52"/>
    <mergeCell ref="F48:F52"/>
    <mergeCell ref="B46:B47"/>
    <mergeCell ref="D44:D45"/>
    <mergeCell ref="E44:E45"/>
    <mergeCell ref="F44:F45"/>
    <mergeCell ref="D46:D47"/>
    <mergeCell ref="F46:F47"/>
    <mergeCell ref="L44:L45"/>
    <mergeCell ref="L46:L47"/>
    <mergeCell ref="E46:E47"/>
    <mergeCell ref="H46:H47"/>
    <mergeCell ref="I46:I47"/>
    <mergeCell ref="M46:M47"/>
    <mergeCell ref="B20:B23"/>
    <mergeCell ref="E20:E23"/>
    <mergeCell ref="F20:F23"/>
    <mergeCell ref="C20:C23"/>
    <mergeCell ref="C14:C15"/>
    <mergeCell ref="C16:C17"/>
    <mergeCell ref="B26:B28"/>
    <mergeCell ref="M26:M28"/>
    <mergeCell ref="H16:H17"/>
    <mergeCell ref="I16:I17"/>
    <mergeCell ref="G16:G17"/>
    <mergeCell ref="L16:L17"/>
    <mergeCell ref="F16:F17"/>
    <mergeCell ref="E16:E17"/>
    <mergeCell ref="D16:D17"/>
    <mergeCell ref="B16:B17"/>
    <mergeCell ref="B24:B25"/>
    <mergeCell ref="C24:C25"/>
    <mergeCell ref="D24:D25"/>
    <mergeCell ref="E24:E25"/>
    <mergeCell ref="M24:M25"/>
    <mergeCell ref="F42:F43"/>
    <mergeCell ref="H27:H28"/>
    <mergeCell ref="I27:I28"/>
    <mergeCell ref="F26:F28"/>
    <mergeCell ref="C26:C28"/>
    <mergeCell ref="M40:M41"/>
    <mergeCell ref="H21:H23"/>
    <mergeCell ref="I21:I23"/>
    <mergeCell ref="M29:M39"/>
    <mergeCell ref="D20:D23"/>
    <mergeCell ref="K22:K23"/>
    <mergeCell ref="M20:M23"/>
    <mergeCell ref="E26:E28"/>
    <mergeCell ref="G27:G28"/>
    <mergeCell ref="D26:D28"/>
    <mergeCell ref="L20:L23"/>
    <mergeCell ref="L26:L28"/>
    <mergeCell ref="L29:L39"/>
    <mergeCell ref="L40:L41"/>
    <mergeCell ref="L42:L43"/>
    <mergeCell ref="E42:E43"/>
    <mergeCell ref="H29:H30"/>
    <mergeCell ref="I29:I30"/>
    <mergeCell ref="O24:O25"/>
    <mergeCell ref="O44:O45"/>
    <mergeCell ref="O42:O43"/>
    <mergeCell ref="B44:B45"/>
    <mergeCell ref="B40:B41"/>
    <mergeCell ref="D40:D41"/>
    <mergeCell ref="E40:E41"/>
    <mergeCell ref="F40:F41"/>
    <mergeCell ref="B42:B43"/>
    <mergeCell ref="D42:D43"/>
    <mergeCell ref="M44:M45"/>
    <mergeCell ref="C29:C39"/>
    <mergeCell ref="C40:C41"/>
    <mergeCell ref="C42:C43"/>
    <mergeCell ref="C44:C45"/>
    <mergeCell ref="G40:G41"/>
    <mergeCell ref="G42:G43"/>
    <mergeCell ref="H31:H39"/>
    <mergeCell ref="I31:I39"/>
    <mergeCell ref="D29:D39"/>
    <mergeCell ref="E29:E39"/>
    <mergeCell ref="F29:F39"/>
    <mergeCell ref="G29:G39"/>
    <mergeCell ref="B29:B39"/>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M49"/>
  <sheetViews>
    <sheetView workbookViewId="0">
      <selection activeCell="N1" sqref="N1"/>
    </sheetView>
  </sheetViews>
  <sheetFormatPr baseColWidth="10" defaultColWidth="11.42578125" defaultRowHeight="15" x14ac:dyDescent="0.25"/>
  <cols>
    <col min="4" max="4" width="20" customWidth="1"/>
    <col min="6" max="6" width="12.7109375" customWidth="1"/>
    <col min="8" max="8" width="14.140625" customWidth="1"/>
    <col min="12" max="12" width="23.5703125" customWidth="1"/>
  </cols>
  <sheetData>
    <row r="3" spans="2:12" ht="15.75" thickBot="1" x14ac:dyDescent="0.3">
      <c r="B3" s="533" t="s">
        <v>72</v>
      </c>
      <c r="C3" s="533"/>
      <c r="D3" s="533"/>
      <c r="E3" s="533"/>
      <c r="F3" s="533"/>
      <c r="G3" s="533"/>
      <c r="H3" s="533"/>
      <c r="I3" s="533"/>
      <c r="J3" s="533"/>
      <c r="K3" s="533"/>
      <c r="L3" s="533"/>
    </row>
    <row r="4" spans="2:12" x14ac:dyDescent="0.25">
      <c r="B4" s="540" t="s">
        <v>59</v>
      </c>
      <c r="C4" s="542" t="s">
        <v>60</v>
      </c>
      <c r="D4" s="539" t="s">
        <v>63</v>
      </c>
      <c r="E4" s="539"/>
      <c r="F4" s="539" t="s">
        <v>70</v>
      </c>
      <c r="G4" s="539"/>
      <c r="H4" s="539"/>
      <c r="I4" s="539"/>
      <c r="J4" s="539"/>
      <c r="K4" s="539"/>
      <c r="L4" s="544" t="s">
        <v>71</v>
      </c>
    </row>
    <row r="5" spans="2:12" ht="15.75" thickBot="1" x14ac:dyDescent="0.3">
      <c r="B5" s="541"/>
      <c r="C5" s="543"/>
      <c r="D5" s="2" t="s">
        <v>61</v>
      </c>
      <c r="E5" s="2" t="s">
        <v>62</v>
      </c>
      <c r="F5" s="3" t="s">
        <v>64</v>
      </c>
      <c r="G5" s="3" t="s">
        <v>65</v>
      </c>
      <c r="H5" s="3" t="s">
        <v>66</v>
      </c>
      <c r="I5" s="3" t="s">
        <v>67</v>
      </c>
      <c r="J5" s="3" t="s">
        <v>68</v>
      </c>
      <c r="K5" s="3" t="s">
        <v>69</v>
      </c>
      <c r="L5" s="545"/>
    </row>
    <row r="6" spans="2:12" x14ac:dyDescent="0.25">
      <c r="B6" s="4"/>
      <c r="C6" s="5"/>
      <c r="D6" s="5"/>
      <c r="E6" s="5"/>
      <c r="F6" s="5"/>
      <c r="G6" s="5"/>
      <c r="H6" s="5"/>
      <c r="I6" s="5"/>
      <c r="J6" s="5"/>
      <c r="K6" s="5"/>
      <c r="L6" s="6"/>
    </row>
    <row r="7" spans="2:12" x14ac:dyDescent="0.25">
      <c r="B7" s="7"/>
      <c r="C7" s="1"/>
      <c r="D7" s="1"/>
      <c r="E7" s="1"/>
      <c r="F7" s="1"/>
      <c r="G7" s="1"/>
      <c r="H7" s="1"/>
      <c r="I7" s="1"/>
      <c r="J7" s="1"/>
      <c r="K7" s="1"/>
      <c r="L7" s="8"/>
    </row>
    <row r="8" spans="2:12" x14ac:dyDescent="0.25">
      <c r="B8" s="7"/>
      <c r="C8" s="1"/>
      <c r="D8" s="1"/>
      <c r="E8" s="1"/>
      <c r="F8" s="1"/>
      <c r="G8" s="1"/>
      <c r="H8" s="1"/>
      <c r="I8" s="1"/>
      <c r="J8" s="1"/>
      <c r="K8" s="1"/>
      <c r="L8" s="8"/>
    </row>
    <row r="9" spans="2:12" ht="15.75" thickBot="1" x14ac:dyDescent="0.3">
      <c r="B9" s="9"/>
      <c r="C9" s="2"/>
      <c r="D9" s="2"/>
      <c r="E9" s="2"/>
      <c r="F9" s="2"/>
      <c r="G9" s="2"/>
      <c r="H9" s="2"/>
      <c r="I9" s="2"/>
      <c r="J9" s="2"/>
      <c r="K9" s="2"/>
      <c r="L9" s="10"/>
    </row>
    <row r="10" spans="2:12" x14ac:dyDescent="0.25">
      <c r="B10" s="546" t="s">
        <v>83</v>
      </c>
      <c r="C10" s="546"/>
      <c r="D10" s="546"/>
      <c r="E10" s="546"/>
      <c r="F10" s="546"/>
      <c r="G10" s="546"/>
      <c r="H10" s="546"/>
      <c r="I10" s="546"/>
    </row>
    <row r="11" spans="2:12" x14ac:dyDescent="0.25">
      <c r="B11" s="547"/>
      <c r="C11" s="547"/>
      <c r="D11" s="547"/>
      <c r="E11" s="547"/>
      <c r="F11" s="547"/>
      <c r="G11" s="547"/>
      <c r="H11" s="547"/>
      <c r="I11" s="547"/>
    </row>
    <row r="15" spans="2:12" ht="15.75" thickBot="1" x14ac:dyDescent="0.3"/>
    <row r="16" spans="2:12" x14ac:dyDescent="0.25">
      <c r="B16" s="536" t="s">
        <v>73</v>
      </c>
      <c r="C16" s="534" t="s">
        <v>74</v>
      </c>
      <c r="D16" s="534" t="s">
        <v>75</v>
      </c>
      <c r="E16" s="534" t="s">
        <v>76</v>
      </c>
      <c r="F16" s="534" t="s">
        <v>79</v>
      </c>
      <c r="G16" s="534"/>
      <c r="H16" s="534" t="s">
        <v>80</v>
      </c>
      <c r="I16" s="534"/>
      <c r="J16" s="534" t="s">
        <v>81</v>
      </c>
      <c r="K16" s="535"/>
    </row>
    <row r="17" spans="1:13" ht="15.75" thickBot="1" x14ac:dyDescent="0.3">
      <c r="B17" s="537"/>
      <c r="C17" s="538"/>
      <c r="D17" s="538"/>
      <c r="E17" s="538"/>
      <c r="F17" s="11" t="s">
        <v>77</v>
      </c>
      <c r="G17" s="11" t="s">
        <v>78</v>
      </c>
      <c r="H17" s="11" t="s">
        <v>77</v>
      </c>
      <c r="I17" s="11" t="s">
        <v>78</v>
      </c>
      <c r="J17" s="11" t="s">
        <v>77</v>
      </c>
      <c r="K17" s="12" t="s">
        <v>78</v>
      </c>
    </row>
    <row r="18" spans="1:13" x14ac:dyDescent="0.25">
      <c r="B18" s="4"/>
      <c r="C18" s="5"/>
      <c r="D18" s="5"/>
      <c r="E18" s="5"/>
      <c r="F18" s="5"/>
      <c r="G18" s="5"/>
      <c r="H18" s="5"/>
      <c r="I18" s="5"/>
      <c r="J18" s="5"/>
      <c r="K18" s="6"/>
    </row>
    <row r="19" spans="1:13" x14ac:dyDescent="0.25">
      <c r="B19" s="7"/>
      <c r="C19" s="1"/>
      <c r="D19" s="1"/>
      <c r="E19" s="1"/>
      <c r="F19" s="1"/>
      <c r="G19" s="1"/>
      <c r="H19" s="1"/>
      <c r="I19" s="1"/>
      <c r="J19" s="1"/>
      <c r="K19" s="8"/>
    </row>
    <row r="20" spans="1:13" x14ac:dyDescent="0.25">
      <c r="B20" s="7"/>
      <c r="C20" s="1"/>
      <c r="D20" s="1"/>
      <c r="E20" s="1"/>
      <c r="F20" s="1"/>
      <c r="G20" s="1"/>
      <c r="H20" s="1"/>
      <c r="I20" s="1"/>
      <c r="J20" s="1"/>
      <c r="K20" s="8"/>
    </row>
    <row r="21" spans="1:13" ht="15.75" thickBot="1" x14ac:dyDescent="0.3">
      <c r="B21" s="9"/>
      <c r="C21" s="2"/>
      <c r="D21" s="2"/>
      <c r="E21" s="2"/>
      <c r="F21" s="2"/>
      <c r="G21" s="2"/>
      <c r="H21" s="2"/>
      <c r="I21" s="2"/>
      <c r="J21" s="2"/>
      <c r="K21" s="10"/>
    </row>
    <row r="24" spans="1:13" ht="15.75" thickBot="1" x14ac:dyDescent="0.3"/>
    <row r="25" spans="1:13" ht="15" customHeight="1" x14ac:dyDescent="0.25">
      <c r="B25" s="585" t="s">
        <v>84</v>
      </c>
      <c r="C25" s="548" t="s">
        <v>85</v>
      </c>
      <c r="D25" s="559" t="s">
        <v>86</v>
      </c>
      <c r="E25" s="587" t="s">
        <v>87</v>
      </c>
      <c r="F25" s="588"/>
      <c r="G25" s="588"/>
      <c r="H25" s="588"/>
      <c r="I25" s="588"/>
      <c r="J25" s="588"/>
      <c r="K25" s="589"/>
      <c r="L25" s="559" t="s">
        <v>88</v>
      </c>
      <c r="M25" s="531" t="s">
        <v>82</v>
      </c>
    </row>
    <row r="26" spans="1:13" ht="30.75" thickBot="1" x14ac:dyDescent="0.3">
      <c r="A26" s="13"/>
      <c r="B26" s="586"/>
      <c r="C26" s="549"/>
      <c r="D26" s="560"/>
      <c r="E26" s="14" t="s">
        <v>77</v>
      </c>
      <c r="F26" s="14" t="s">
        <v>75</v>
      </c>
      <c r="G26" s="15" t="s">
        <v>89</v>
      </c>
      <c r="H26" s="14" t="s">
        <v>90</v>
      </c>
      <c r="I26" s="14" t="s">
        <v>91</v>
      </c>
      <c r="J26" s="14" t="s">
        <v>92</v>
      </c>
      <c r="K26" s="14" t="s">
        <v>93</v>
      </c>
      <c r="L26" s="560"/>
      <c r="M26" s="532"/>
    </row>
    <row r="27" spans="1:13" ht="60" customHeight="1" x14ac:dyDescent="0.25">
      <c r="A27" s="13"/>
      <c r="B27" s="590" t="s">
        <v>94</v>
      </c>
      <c r="C27" s="565" t="s">
        <v>95</v>
      </c>
      <c r="D27" s="593" t="s">
        <v>96</v>
      </c>
      <c r="E27" s="550" t="s">
        <v>97</v>
      </c>
      <c r="F27" s="550" t="s">
        <v>98</v>
      </c>
      <c r="G27" s="550" t="s">
        <v>99</v>
      </c>
      <c r="H27" s="550" t="s">
        <v>100</v>
      </c>
      <c r="I27" s="550" t="s">
        <v>101</v>
      </c>
      <c r="J27" s="550"/>
      <c r="K27" s="550"/>
      <c r="L27" s="16" t="s">
        <v>102</v>
      </c>
      <c r="M27" s="17">
        <v>12</v>
      </c>
    </row>
    <row r="28" spans="1:13" ht="30" x14ac:dyDescent="0.25">
      <c r="A28" s="13"/>
      <c r="B28" s="591"/>
      <c r="C28" s="566"/>
      <c r="D28" s="594"/>
      <c r="E28" s="551"/>
      <c r="F28" s="551"/>
      <c r="G28" s="551"/>
      <c r="H28" s="551"/>
      <c r="I28" s="551"/>
      <c r="J28" s="551"/>
      <c r="K28" s="551"/>
      <c r="L28" s="18" t="s">
        <v>103</v>
      </c>
      <c r="M28" s="19">
        <v>15</v>
      </c>
    </row>
    <row r="29" spans="1:13" ht="45.75" thickBot="1" x14ac:dyDescent="0.3">
      <c r="A29" s="13"/>
      <c r="B29" s="591"/>
      <c r="C29" s="566"/>
      <c r="D29" s="595"/>
      <c r="E29" s="552"/>
      <c r="F29" s="552"/>
      <c r="G29" s="552"/>
      <c r="H29" s="552"/>
      <c r="I29" s="552"/>
      <c r="J29" s="552"/>
      <c r="K29" s="552"/>
      <c r="L29" s="20" t="s">
        <v>104</v>
      </c>
      <c r="M29" s="21">
        <v>0.82220000000000004</v>
      </c>
    </row>
    <row r="30" spans="1:13" ht="15" customHeight="1" x14ac:dyDescent="0.25">
      <c r="A30" s="13"/>
      <c r="B30" s="591"/>
      <c r="C30" s="566"/>
      <c r="D30" s="593" t="s">
        <v>105</v>
      </c>
      <c r="E30" s="553">
        <v>1</v>
      </c>
      <c r="F30" s="550" t="s">
        <v>106</v>
      </c>
      <c r="G30" s="550" t="s">
        <v>107</v>
      </c>
      <c r="H30" s="550" t="s">
        <v>108</v>
      </c>
      <c r="I30" s="556" t="s">
        <v>109</v>
      </c>
      <c r="J30" s="556"/>
      <c r="K30" s="556"/>
      <c r="L30" s="22" t="s">
        <v>110</v>
      </c>
      <c r="M30" s="23">
        <v>1</v>
      </c>
    </row>
    <row r="31" spans="1:13" x14ac:dyDescent="0.25">
      <c r="A31" s="13"/>
      <c r="B31" s="591"/>
      <c r="C31" s="566"/>
      <c r="D31" s="594"/>
      <c r="E31" s="554"/>
      <c r="F31" s="551"/>
      <c r="G31" s="551"/>
      <c r="H31" s="551"/>
      <c r="I31" s="557"/>
      <c r="J31" s="557"/>
      <c r="K31" s="557"/>
      <c r="L31" s="24" t="s">
        <v>111</v>
      </c>
      <c r="M31" s="25">
        <v>1</v>
      </c>
    </row>
    <row r="32" spans="1:13" ht="75.75" thickBot="1" x14ac:dyDescent="0.3">
      <c r="A32" s="13"/>
      <c r="B32" s="592"/>
      <c r="C32" s="567"/>
      <c r="D32" s="595"/>
      <c r="E32" s="555"/>
      <c r="F32" s="552"/>
      <c r="G32" s="552"/>
      <c r="H32" s="552"/>
      <c r="I32" s="558"/>
      <c r="J32" s="558"/>
      <c r="K32" s="558"/>
      <c r="L32" s="26" t="s">
        <v>112</v>
      </c>
      <c r="M32" s="27">
        <v>1</v>
      </c>
    </row>
    <row r="33" spans="1:13" ht="15" customHeight="1" x14ac:dyDescent="0.25">
      <c r="A33" s="13"/>
      <c r="B33" s="596" t="s">
        <v>113</v>
      </c>
      <c r="C33" s="550" t="s">
        <v>114</v>
      </c>
      <c r="D33" s="550" t="s">
        <v>115</v>
      </c>
      <c r="E33" s="599">
        <v>1</v>
      </c>
      <c r="F33" s="550" t="s">
        <v>116</v>
      </c>
      <c r="G33" s="579" t="s">
        <v>107</v>
      </c>
      <c r="H33" s="550" t="s">
        <v>117</v>
      </c>
      <c r="I33" s="556" t="s">
        <v>118</v>
      </c>
      <c r="J33" s="562"/>
      <c r="K33" s="562"/>
      <c r="L33" s="28" t="s">
        <v>119</v>
      </c>
      <c r="M33" s="28">
        <v>6</v>
      </c>
    </row>
    <row r="34" spans="1:13" x14ac:dyDescent="0.25">
      <c r="A34" s="13"/>
      <c r="B34" s="597"/>
      <c r="C34" s="551"/>
      <c r="D34" s="551"/>
      <c r="E34" s="600"/>
      <c r="F34" s="551"/>
      <c r="G34" s="580"/>
      <c r="H34" s="551"/>
      <c r="I34" s="557"/>
      <c r="J34" s="563"/>
      <c r="K34" s="563"/>
      <c r="L34" s="29" t="s">
        <v>120</v>
      </c>
      <c r="M34" s="29">
        <v>10</v>
      </c>
    </row>
    <row r="35" spans="1:13" ht="30" x14ac:dyDescent="0.25">
      <c r="A35" s="13"/>
      <c r="B35" s="597"/>
      <c r="C35" s="551"/>
      <c r="D35" s="551"/>
      <c r="E35" s="601"/>
      <c r="F35" s="578"/>
      <c r="G35" s="581"/>
      <c r="H35" s="578"/>
      <c r="I35" s="561"/>
      <c r="J35" s="564"/>
      <c r="K35" s="564"/>
      <c r="L35" s="30" t="s">
        <v>121</v>
      </c>
      <c r="M35" s="31">
        <v>0.6</v>
      </c>
    </row>
    <row r="36" spans="1:13" ht="15" customHeight="1" x14ac:dyDescent="0.25">
      <c r="A36" s="13"/>
      <c r="B36" s="597"/>
      <c r="C36" s="551"/>
      <c r="D36" s="551"/>
      <c r="E36" s="602">
        <v>0.8</v>
      </c>
      <c r="F36" s="577" t="s">
        <v>122</v>
      </c>
      <c r="G36" s="568" t="s">
        <v>107</v>
      </c>
      <c r="H36" s="577" t="s">
        <v>123</v>
      </c>
      <c r="I36" s="584" t="s">
        <v>124</v>
      </c>
      <c r="J36" s="568"/>
      <c r="K36" s="568"/>
      <c r="L36" s="32" t="s">
        <v>125</v>
      </c>
      <c r="M36" s="32">
        <v>2790</v>
      </c>
    </row>
    <row r="37" spans="1:13" ht="30" x14ac:dyDescent="0.25">
      <c r="A37" s="13"/>
      <c r="B37" s="597"/>
      <c r="C37" s="551"/>
      <c r="D37" s="551"/>
      <c r="E37" s="600"/>
      <c r="F37" s="551"/>
      <c r="G37" s="563"/>
      <c r="H37" s="551"/>
      <c r="I37" s="557"/>
      <c r="J37" s="563"/>
      <c r="K37" s="563"/>
      <c r="L37" s="33" t="s">
        <v>126</v>
      </c>
      <c r="M37" s="32">
        <v>2521</v>
      </c>
    </row>
    <row r="38" spans="1:13" ht="30" x14ac:dyDescent="0.25">
      <c r="A38" s="13"/>
      <c r="B38" s="597"/>
      <c r="C38" s="551"/>
      <c r="D38" s="578"/>
      <c r="E38" s="601"/>
      <c r="F38" s="578"/>
      <c r="G38" s="564"/>
      <c r="H38" s="578"/>
      <c r="I38" s="561"/>
      <c r="J38" s="564"/>
      <c r="K38" s="564"/>
      <c r="L38" s="30" t="s">
        <v>127</v>
      </c>
      <c r="M38" s="31">
        <v>0.9</v>
      </c>
    </row>
    <row r="39" spans="1:13" ht="15" customHeight="1" x14ac:dyDescent="0.25">
      <c r="A39" s="34"/>
      <c r="B39" s="597"/>
      <c r="C39" s="551"/>
      <c r="D39" s="569" t="s">
        <v>128</v>
      </c>
      <c r="E39" s="569">
        <v>250</v>
      </c>
      <c r="F39" s="571" t="s">
        <v>129</v>
      </c>
      <c r="G39" s="573" t="s">
        <v>130</v>
      </c>
      <c r="H39" s="569" t="s">
        <v>131</v>
      </c>
      <c r="I39" s="573" t="s">
        <v>132</v>
      </c>
      <c r="J39" s="573"/>
      <c r="K39" s="575"/>
      <c r="L39" s="35" t="s">
        <v>133</v>
      </c>
      <c r="M39" s="32">
        <v>12</v>
      </c>
    </row>
    <row r="40" spans="1:13" x14ac:dyDescent="0.25">
      <c r="A40" s="34"/>
      <c r="B40" s="597"/>
      <c r="C40" s="551"/>
      <c r="D40" s="570"/>
      <c r="E40" s="570"/>
      <c r="F40" s="572"/>
      <c r="G40" s="574"/>
      <c r="H40" s="570"/>
      <c r="I40" s="574"/>
      <c r="J40" s="574"/>
      <c r="K40" s="576"/>
      <c r="L40" s="32" t="s">
        <v>134</v>
      </c>
      <c r="M40" s="32">
        <v>178</v>
      </c>
    </row>
    <row r="41" spans="1:13" ht="15" customHeight="1" x14ac:dyDescent="0.25">
      <c r="A41" s="34"/>
      <c r="B41" s="597"/>
      <c r="C41" s="551"/>
      <c r="D41" s="569" t="s">
        <v>135</v>
      </c>
      <c r="E41" s="571">
        <v>0.8</v>
      </c>
      <c r="F41" s="569" t="s">
        <v>136</v>
      </c>
      <c r="G41" s="569" t="s">
        <v>107</v>
      </c>
      <c r="H41" s="569" t="s">
        <v>137</v>
      </c>
      <c r="I41" s="573" t="s">
        <v>109</v>
      </c>
      <c r="J41" s="573"/>
      <c r="K41" s="573"/>
      <c r="L41" s="32" t="s">
        <v>138</v>
      </c>
      <c r="M41" s="32">
        <v>3</v>
      </c>
    </row>
    <row r="42" spans="1:13" ht="30" x14ac:dyDescent="0.25">
      <c r="A42" s="13"/>
      <c r="B42" s="597"/>
      <c r="C42" s="551"/>
      <c r="D42" s="582"/>
      <c r="E42" s="603"/>
      <c r="F42" s="582"/>
      <c r="G42" s="582"/>
      <c r="H42" s="582"/>
      <c r="I42" s="583"/>
      <c r="J42" s="583"/>
      <c r="K42" s="583"/>
      <c r="L42" s="36" t="s">
        <v>139</v>
      </c>
      <c r="M42" s="32">
        <v>3</v>
      </c>
    </row>
    <row r="43" spans="1:13" ht="124.5" customHeight="1" x14ac:dyDescent="0.25">
      <c r="A43" s="13"/>
      <c r="B43" s="597"/>
      <c r="C43" s="551"/>
      <c r="D43" s="570"/>
      <c r="E43" s="572"/>
      <c r="F43" s="570"/>
      <c r="G43" s="570"/>
      <c r="H43" s="570"/>
      <c r="I43" s="574"/>
      <c r="J43" s="574"/>
      <c r="K43" s="574"/>
      <c r="L43" s="30" t="s">
        <v>140</v>
      </c>
      <c r="M43" s="31">
        <v>1</v>
      </c>
    </row>
    <row r="44" spans="1:13" ht="135" x14ac:dyDescent="0.25">
      <c r="A44" s="13"/>
      <c r="B44" s="597"/>
      <c r="C44" s="578"/>
      <c r="D44" s="33" t="s">
        <v>141</v>
      </c>
      <c r="E44" s="32">
        <v>15</v>
      </c>
      <c r="F44" s="33" t="s">
        <v>142</v>
      </c>
      <c r="G44" s="32" t="s">
        <v>130</v>
      </c>
      <c r="H44" s="33" t="s">
        <v>143</v>
      </c>
      <c r="I44" s="32" t="s">
        <v>101</v>
      </c>
      <c r="J44" s="32"/>
      <c r="K44" s="32"/>
      <c r="L44" s="30" t="s">
        <v>144</v>
      </c>
      <c r="M44" s="37">
        <v>25</v>
      </c>
    </row>
    <row r="45" spans="1:13" x14ac:dyDescent="0.25">
      <c r="A45" s="13"/>
      <c r="B45" s="598"/>
      <c r="C45" s="32"/>
      <c r="D45" s="32"/>
      <c r="E45" s="32"/>
      <c r="F45" s="32"/>
      <c r="G45" s="32"/>
      <c r="H45" s="32"/>
      <c r="I45" s="32"/>
      <c r="J45" s="32"/>
      <c r="K45" s="32"/>
      <c r="L45" s="32"/>
      <c r="M45" s="32"/>
    </row>
    <row r="46" spans="1:13" x14ac:dyDescent="0.25">
      <c r="A46" s="13"/>
      <c r="B46" s="32"/>
      <c r="C46" s="32"/>
      <c r="D46" s="32"/>
      <c r="E46" s="32"/>
      <c r="F46" s="32"/>
      <c r="G46" s="32"/>
      <c r="H46" s="32"/>
      <c r="I46" s="32"/>
      <c r="J46" s="32"/>
      <c r="K46" s="32"/>
      <c r="L46" s="32"/>
      <c r="M46" s="32"/>
    </row>
    <row r="47" spans="1:13" x14ac:dyDescent="0.25">
      <c r="A47" s="13"/>
      <c r="B47" s="32"/>
      <c r="C47" s="32"/>
      <c r="D47" s="32"/>
      <c r="E47" s="32"/>
      <c r="F47" s="32"/>
      <c r="G47" s="32"/>
      <c r="H47" s="32"/>
      <c r="I47" s="32"/>
      <c r="J47" s="32"/>
      <c r="K47" s="32"/>
      <c r="L47" s="32"/>
      <c r="M47" s="32"/>
    </row>
    <row r="48" spans="1:13" x14ac:dyDescent="0.25">
      <c r="A48" s="13"/>
      <c r="B48" s="32"/>
      <c r="C48" s="32"/>
      <c r="D48" s="32"/>
      <c r="E48" s="32"/>
      <c r="F48" s="32"/>
      <c r="G48" s="32"/>
      <c r="H48" s="32"/>
      <c r="I48" s="32"/>
      <c r="J48" s="32"/>
      <c r="K48" s="32"/>
      <c r="L48" s="32"/>
      <c r="M48" s="32"/>
    </row>
    <row r="49" spans="1:13" x14ac:dyDescent="0.25">
      <c r="A49" s="13"/>
      <c r="B49" s="38"/>
      <c r="C49" s="38"/>
      <c r="D49" s="38"/>
      <c r="E49" s="38"/>
      <c r="F49" s="38"/>
      <c r="G49" s="38"/>
      <c r="H49" s="38"/>
      <c r="I49" s="38"/>
      <c r="J49" s="38"/>
      <c r="K49" s="38"/>
      <c r="L49" s="38"/>
      <c r="M49" s="38"/>
    </row>
  </sheetData>
  <mergeCells count="71">
    <mergeCell ref="J41:J43"/>
    <mergeCell ref="K41:K43"/>
    <mergeCell ref="B25:B26"/>
    <mergeCell ref="E25:K25"/>
    <mergeCell ref="L25:L26"/>
    <mergeCell ref="B27:B32"/>
    <mergeCell ref="D27:D29"/>
    <mergeCell ref="D30:D32"/>
    <mergeCell ref="B33:B45"/>
    <mergeCell ref="C33:C44"/>
    <mergeCell ref="D33:D38"/>
    <mergeCell ref="E33:E35"/>
    <mergeCell ref="E36:E38"/>
    <mergeCell ref="D39:D40"/>
    <mergeCell ref="D41:D43"/>
    <mergeCell ref="E41:E43"/>
    <mergeCell ref="F41:F43"/>
    <mergeCell ref="G41:G43"/>
    <mergeCell ref="H41:H43"/>
    <mergeCell ref="I41:I43"/>
    <mergeCell ref="I36:I38"/>
    <mergeCell ref="K33:K35"/>
    <mergeCell ref="J36:J38"/>
    <mergeCell ref="K36:K38"/>
    <mergeCell ref="E39:E40"/>
    <mergeCell ref="F39:F40"/>
    <mergeCell ref="G39:G40"/>
    <mergeCell ref="H39:H40"/>
    <mergeCell ref="I39:I40"/>
    <mergeCell ref="J39:J40"/>
    <mergeCell ref="K39:K40"/>
    <mergeCell ref="F36:F38"/>
    <mergeCell ref="G36:G38"/>
    <mergeCell ref="H36:H38"/>
    <mergeCell ref="F33:F35"/>
    <mergeCell ref="G33:G35"/>
    <mergeCell ref="H33:H35"/>
    <mergeCell ref="D25:D26"/>
    <mergeCell ref="I33:I35"/>
    <mergeCell ref="J33:J35"/>
    <mergeCell ref="C27:C32"/>
    <mergeCell ref="E27:E29"/>
    <mergeCell ref="F27:F29"/>
    <mergeCell ref="G27:G29"/>
    <mergeCell ref="H27:H29"/>
    <mergeCell ref="I27:I29"/>
    <mergeCell ref="J27:J29"/>
    <mergeCell ref="K27:K29"/>
    <mergeCell ref="E30:E32"/>
    <mergeCell ref="F30:F32"/>
    <mergeCell ref="G30:G32"/>
    <mergeCell ref="H30:H32"/>
    <mergeCell ref="I30:I32"/>
    <mergeCell ref="J30:J32"/>
    <mergeCell ref="K30:K32"/>
    <mergeCell ref="M25:M26"/>
    <mergeCell ref="B3:L3"/>
    <mergeCell ref="F16:G16"/>
    <mergeCell ref="H16:I16"/>
    <mergeCell ref="J16:K16"/>
    <mergeCell ref="B16:B17"/>
    <mergeCell ref="C16:C17"/>
    <mergeCell ref="D16:D17"/>
    <mergeCell ref="E16:E17"/>
    <mergeCell ref="D4:E4"/>
    <mergeCell ref="F4:K4"/>
    <mergeCell ref="B4:B5"/>
    <mergeCell ref="C4:C5"/>
    <mergeCell ref="L4:L5"/>
    <mergeCell ref="B10:I11"/>
    <mergeCell ref="C25:C2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X167"/>
  <sheetViews>
    <sheetView showGridLines="0" topLeftCell="E1" zoomScale="70" zoomScaleNormal="70" workbookViewId="0">
      <selection activeCell="S7" sqref="S7:X9"/>
    </sheetView>
  </sheetViews>
  <sheetFormatPr baseColWidth="10" defaultColWidth="11.42578125" defaultRowHeight="12.75" x14ac:dyDescent="0.25"/>
  <cols>
    <col min="1" max="1" width="4" style="90" customWidth="1"/>
    <col min="2" max="2" width="31.7109375" style="92" customWidth="1"/>
    <col min="3" max="3" width="34.7109375" style="92" customWidth="1"/>
    <col min="4" max="4" width="18.42578125" style="92" customWidth="1"/>
    <col min="5" max="5" width="22.5703125" style="49" customWidth="1"/>
    <col min="6" max="7" width="9.140625" style="92" customWidth="1"/>
    <col min="8" max="10" width="8.140625" style="92" customWidth="1"/>
    <col min="11" max="11" width="12.140625" style="131" customWidth="1"/>
    <col min="12" max="12" width="45.42578125" style="92" customWidth="1"/>
    <col min="13" max="18" width="9" style="92" customWidth="1"/>
    <col min="19" max="24" width="14.7109375" style="92" customWidth="1"/>
    <col min="25" max="16384" width="11.42578125" style="92"/>
  </cols>
  <sheetData>
    <row r="1" spans="1:24" s="88" customFormat="1" ht="23.25" customHeight="1" x14ac:dyDescent="0.25">
      <c r="A1" s="87"/>
    </row>
    <row r="2" spans="1:24" s="88" customFormat="1" ht="30.75" customHeight="1" x14ac:dyDescent="0.25">
      <c r="A2" s="87"/>
      <c r="B2" s="89"/>
      <c r="C2" s="420" t="s">
        <v>520</v>
      </c>
      <c r="D2" s="420"/>
      <c r="E2" s="420"/>
      <c r="F2" s="420"/>
      <c r="G2" s="420"/>
      <c r="H2" s="420"/>
      <c r="I2" s="420"/>
      <c r="J2" s="420"/>
      <c r="K2" s="420"/>
      <c r="L2" s="420"/>
      <c r="M2" s="420"/>
      <c r="N2" s="420"/>
      <c r="O2" s="420"/>
      <c r="P2" s="420"/>
      <c r="Q2" s="420"/>
      <c r="R2" s="420"/>
      <c r="S2" s="420"/>
      <c r="T2" s="420"/>
      <c r="U2" s="420"/>
      <c r="V2" s="420"/>
      <c r="W2" s="420"/>
      <c r="X2" s="420"/>
    </row>
    <row r="3" spans="1:24" s="88" customFormat="1" x14ac:dyDescent="0.2">
      <c r="A3" s="87"/>
      <c r="B3" s="399" t="s">
        <v>491</v>
      </c>
      <c r="C3" s="399"/>
      <c r="D3" s="399"/>
      <c r="E3" s="399"/>
      <c r="F3" s="399"/>
      <c r="G3" s="399"/>
      <c r="H3" s="399"/>
      <c r="I3" s="399"/>
      <c r="J3" s="399"/>
      <c r="K3" s="399"/>
      <c r="L3" s="399"/>
      <c r="M3" s="399"/>
      <c r="N3" s="399"/>
      <c r="O3" s="54"/>
      <c r="P3" s="54"/>
      <c r="Q3" s="54"/>
      <c r="R3" s="54"/>
      <c r="S3" s="54"/>
      <c r="T3" s="54"/>
      <c r="U3" s="54"/>
      <c r="V3" s="54"/>
      <c r="W3" s="54"/>
      <c r="X3" s="54"/>
    </row>
    <row r="5" spans="1:24" s="91" customFormat="1" x14ac:dyDescent="0.25">
      <c r="A5" s="90">
        <v>1</v>
      </c>
      <c r="B5" s="181" t="s">
        <v>483</v>
      </c>
      <c r="C5" s="400" t="s">
        <v>452</v>
      </c>
      <c r="D5" s="400"/>
      <c r="E5" s="400"/>
      <c r="F5" s="400"/>
      <c r="G5" s="400"/>
      <c r="H5" s="400"/>
      <c r="I5" s="400"/>
      <c r="J5" s="400"/>
      <c r="K5" s="400"/>
      <c r="L5" s="400"/>
      <c r="M5" s="400"/>
      <c r="N5" s="400"/>
      <c r="O5" s="400"/>
      <c r="P5" s="400"/>
      <c r="Q5" s="400"/>
      <c r="R5" s="400"/>
      <c r="S5" s="400"/>
      <c r="T5" s="400"/>
      <c r="U5" s="400"/>
      <c r="V5" s="400"/>
      <c r="W5" s="400"/>
      <c r="X5" s="400"/>
    </row>
    <row r="6" spans="1:24" s="91" customFormat="1" x14ac:dyDescent="0.25">
      <c r="A6" s="90"/>
      <c r="B6" s="182" t="s">
        <v>484</v>
      </c>
      <c r="C6" s="400" t="s">
        <v>225</v>
      </c>
      <c r="D6" s="400"/>
      <c r="E6" s="400"/>
      <c r="F6" s="400"/>
      <c r="G6" s="400"/>
      <c r="H6" s="400"/>
      <c r="I6" s="400"/>
      <c r="J6" s="400"/>
      <c r="K6" s="400"/>
      <c r="L6" s="400"/>
      <c r="M6" s="400"/>
      <c r="N6" s="400"/>
      <c r="O6" s="400"/>
      <c r="P6" s="400"/>
      <c r="Q6" s="400"/>
      <c r="R6" s="400"/>
      <c r="S6" s="400"/>
      <c r="T6" s="400"/>
      <c r="U6" s="400"/>
      <c r="V6" s="400"/>
      <c r="W6" s="400"/>
      <c r="X6" s="400"/>
    </row>
    <row r="7" spans="1:24" x14ac:dyDescent="0.25">
      <c r="B7" s="406" t="s">
        <v>492</v>
      </c>
      <c r="C7" s="403" t="s">
        <v>75</v>
      </c>
      <c r="D7" s="401" t="s">
        <v>221</v>
      </c>
      <c r="E7" s="401" t="s">
        <v>242</v>
      </c>
      <c r="F7" s="407" t="s">
        <v>226</v>
      </c>
      <c r="G7" s="407"/>
      <c r="H7" s="407"/>
      <c r="I7" s="407"/>
      <c r="J7" s="407"/>
      <c r="K7" s="408" t="s">
        <v>493</v>
      </c>
      <c r="L7" s="401" t="s">
        <v>208</v>
      </c>
      <c r="M7" s="407" t="s">
        <v>224</v>
      </c>
      <c r="N7" s="407"/>
      <c r="O7" s="407"/>
      <c r="P7" s="407"/>
      <c r="Q7" s="407"/>
      <c r="R7" s="410" t="s">
        <v>494</v>
      </c>
      <c r="S7" s="412" t="s">
        <v>228</v>
      </c>
      <c r="T7" s="413"/>
      <c r="U7" s="413"/>
      <c r="V7" s="413"/>
      <c r="W7" s="413"/>
      <c r="X7" s="414"/>
    </row>
    <row r="8" spans="1:24" ht="30.75" customHeight="1" x14ac:dyDescent="0.25">
      <c r="B8" s="406"/>
      <c r="C8" s="403"/>
      <c r="D8" s="402"/>
      <c r="E8" s="402"/>
      <c r="F8" s="183">
        <v>2018</v>
      </c>
      <c r="G8" s="183">
        <v>2019</v>
      </c>
      <c r="H8" s="183">
        <v>2020</v>
      </c>
      <c r="I8" s="183">
        <v>2021</v>
      </c>
      <c r="J8" s="183">
        <v>2022</v>
      </c>
      <c r="K8" s="409"/>
      <c r="L8" s="402"/>
      <c r="M8" s="183">
        <v>2018</v>
      </c>
      <c r="N8" s="183">
        <v>2019</v>
      </c>
      <c r="O8" s="183">
        <v>2020</v>
      </c>
      <c r="P8" s="183">
        <v>2021</v>
      </c>
      <c r="Q8" s="183">
        <v>2022</v>
      </c>
      <c r="R8" s="411"/>
      <c r="S8" s="184">
        <v>2017</v>
      </c>
      <c r="T8" s="184">
        <v>2018</v>
      </c>
      <c r="U8" s="184">
        <v>2019</v>
      </c>
      <c r="V8" s="184">
        <v>2020</v>
      </c>
      <c r="W8" s="184">
        <v>2021</v>
      </c>
      <c r="X8" s="184">
        <v>2022</v>
      </c>
    </row>
    <row r="9" spans="1:24" ht="102" x14ac:dyDescent="0.25">
      <c r="B9" s="94" t="s">
        <v>450</v>
      </c>
      <c r="C9" s="95" t="s">
        <v>453</v>
      </c>
      <c r="D9" s="61" t="s">
        <v>134</v>
      </c>
      <c r="E9" s="61">
        <v>0</v>
      </c>
      <c r="F9" s="96">
        <v>50</v>
      </c>
      <c r="G9" s="96">
        <v>25</v>
      </c>
      <c r="H9" s="96">
        <v>0</v>
      </c>
      <c r="I9" s="96">
        <v>0</v>
      </c>
      <c r="J9" s="383">
        <v>25</v>
      </c>
      <c r="K9" s="97">
        <f>SUM(F9:J9)</f>
        <v>100</v>
      </c>
      <c r="L9" s="68" t="s">
        <v>324</v>
      </c>
      <c r="M9" s="98">
        <f>F9/$K$9</f>
        <v>0.5</v>
      </c>
      <c r="N9" s="98">
        <f t="shared" ref="N9:Q9" si="0">G9/$K$9</f>
        <v>0.25</v>
      </c>
      <c r="O9" s="98">
        <f t="shared" si="0"/>
        <v>0</v>
      </c>
      <c r="P9" s="98">
        <f t="shared" si="0"/>
        <v>0</v>
      </c>
      <c r="Q9" s="98">
        <f t="shared" si="0"/>
        <v>0.25</v>
      </c>
      <c r="R9" s="99">
        <f>SUM(M9:Q9)</f>
        <v>1</v>
      </c>
      <c r="S9" s="100">
        <v>0</v>
      </c>
      <c r="T9" s="100">
        <v>9000000</v>
      </c>
      <c r="U9" s="100">
        <v>3000000</v>
      </c>
      <c r="V9" s="100">
        <v>0</v>
      </c>
      <c r="W9" s="100">
        <v>0</v>
      </c>
      <c r="X9" s="100">
        <v>3000000</v>
      </c>
    </row>
    <row r="10" spans="1:24" s="108" customFormat="1" x14ac:dyDescent="0.25">
      <c r="A10" s="101"/>
      <c r="B10" s="102"/>
      <c r="C10" s="103"/>
      <c r="D10" s="103"/>
      <c r="E10" s="104"/>
      <c r="F10" s="105"/>
      <c r="G10" s="105"/>
      <c r="H10" s="105"/>
      <c r="I10" s="105"/>
      <c r="J10" s="105"/>
      <c r="K10" s="106"/>
      <c r="L10" s="102"/>
      <c r="M10" s="102"/>
      <c r="N10" s="102"/>
      <c r="O10" s="102"/>
      <c r="P10" s="102"/>
      <c r="Q10" s="102"/>
      <c r="R10" s="102"/>
      <c r="S10" s="107"/>
      <c r="T10" s="107"/>
      <c r="U10" s="107"/>
      <c r="V10" s="107"/>
      <c r="W10" s="107"/>
      <c r="X10" s="107"/>
    </row>
    <row r="11" spans="1:24" x14ac:dyDescent="0.25">
      <c r="A11" s="90">
        <v>2</v>
      </c>
      <c r="B11" s="181" t="s">
        <v>483</v>
      </c>
      <c r="C11" s="400" t="s">
        <v>209</v>
      </c>
      <c r="D11" s="400"/>
      <c r="E11" s="400"/>
      <c r="F11" s="400"/>
      <c r="G11" s="400"/>
      <c r="H11" s="400"/>
      <c r="I11" s="400"/>
      <c r="J11" s="400"/>
      <c r="K11" s="400"/>
      <c r="L11" s="400"/>
      <c r="M11" s="400"/>
      <c r="N11" s="400"/>
      <c r="O11" s="400"/>
      <c r="P11" s="400"/>
      <c r="Q11" s="400"/>
      <c r="R11" s="400"/>
      <c r="S11" s="400"/>
      <c r="T11" s="400"/>
      <c r="U11" s="400"/>
      <c r="V11" s="400"/>
      <c r="W11" s="400"/>
      <c r="X11" s="400"/>
    </row>
    <row r="12" spans="1:24" ht="15" customHeight="1" x14ac:dyDescent="0.25">
      <c r="B12" s="182" t="s">
        <v>484</v>
      </c>
      <c r="C12" s="400" t="s">
        <v>456</v>
      </c>
      <c r="D12" s="400"/>
      <c r="E12" s="400"/>
      <c r="F12" s="400"/>
      <c r="G12" s="400"/>
      <c r="H12" s="400"/>
      <c r="I12" s="400"/>
      <c r="J12" s="400"/>
      <c r="K12" s="400"/>
      <c r="L12" s="400"/>
      <c r="M12" s="400"/>
      <c r="N12" s="400"/>
      <c r="O12" s="400"/>
      <c r="P12" s="400"/>
      <c r="Q12" s="400"/>
      <c r="R12" s="400"/>
      <c r="S12" s="400"/>
      <c r="T12" s="400"/>
      <c r="U12" s="400"/>
      <c r="V12" s="400"/>
      <c r="W12" s="400"/>
      <c r="X12" s="400"/>
    </row>
    <row r="13" spans="1:24" ht="27" customHeight="1" x14ac:dyDescent="0.25">
      <c r="B13" s="406" t="s">
        <v>492</v>
      </c>
      <c r="C13" s="403" t="s">
        <v>75</v>
      </c>
      <c r="D13" s="401" t="s">
        <v>221</v>
      </c>
      <c r="E13" s="401" t="s">
        <v>242</v>
      </c>
      <c r="F13" s="407" t="s">
        <v>226</v>
      </c>
      <c r="G13" s="407"/>
      <c r="H13" s="407"/>
      <c r="I13" s="407"/>
      <c r="J13" s="407"/>
      <c r="K13" s="408" t="s">
        <v>493</v>
      </c>
      <c r="L13" s="401" t="s">
        <v>208</v>
      </c>
      <c r="M13" s="407" t="s">
        <v>224</v>
      </c>
      <c r="N13" s="407"/>
      <c r="O13" s="407"/>
      <c r="P13" s="407"/>
      <c r="Q13" s="407"/>
      <c r="R13" s="410" t="s">
        <v>494</v>
      </c>
      <c r="S13" s="412" t="s">
        <v>228</v>
      </c>
      <c r="T13" s="413"/>
      <c r="U13" s="413"/>
      <c r="V13" s="413"/>
      <c r="W13" s="413"/>
      <c r="X13" s="414"/>
    </row>
    <row r="14" spans="1:24" x14ac:dyDescent="0.25">
      <c r="B14" s="406"/>
      <c r="C14" s="403"/>
      <c r="D14" s="402"/>
      <c r="E14" s="402"/>
      <c r="F14" s="183">
        <v>2018</v>
      </c>
      <c r="G14" s="183">
        <v>2019</v>
      </c>
      <c r="H14" s="183">
        <v>2020</v>
      </c>
      <c r="I14" s="183">
        <v>2021</v>
      </c>
      <c r="J14" s="183">
        <v>2022</v>
      </c>
      <c r="K14" s="409"/>
      <c r="L14" s="402"/>
      <c r="M14" s="183">
        <v>2018</v>
      </c>
      <c r="N14" s="183">
        <v>2019</v>
      </c>
      <c r="O14" s="183">
        <v>2020</v>
      </c>
      <c r="P14" s="183">
        <v>2021</v>
      </c>
      <c r="Q14" s="183">
        <v>2022</v>
      </c>
      <c r="R14" s="411"/>
      <c r="S14" s="184">
        <v>2017</v>
      </c>
      <c r="T14" s="184">
        <v>2018</v>
      </c>
      <c r="U14" s="184">
        <v>2019</v>
      </c>
      <c r="V14" s="184">
        <v>2020</v>
      </c>
      <c r="W14" s="184">
        <v>2021</v>
      </c>
      <c r="X14" s="184">
        <v>2022</v>
      </c>
    </row>
    <row r="15" spans="1:24" ht="51" x14ac:dyDescent="0.25">
      <c r="B15" s="94" t="s">
        <v>171</v>
      </c>
      <c r="C15" s="109" t="s">
        <v>155</v>
      </c>
      <c r="D15" s="61" t="s">
        <v>229</v>
      </c>
      <c r="E15" s="61">
        <v>0</v>
      </c>
      <c r="F15" s="110">
        <v>0.5</v>
      </c>
      <c r="G15" s="384">
        <v>0.5</v>
      </c>
      <c r="H15" s="111">
        <v>0</v>
      </c>
      <c r="I15" s="111">
        <v>0</v>
      </c>
      <c r="J15" s="111">
        <v>0</v>
      </c>
      <c r="K15" s="97">
        <f>SUM(F15:J15)</f>
        <v>1</v>
      </c>
      <c r="L15" s="94" t="s">
        <v>325</v>
      </c>
      <c r="M15" s="98">
        <v>0.5</v>
      </c>
      <c r="N15" s="98">
        <v>0.5</v>
      </c>
      <c r="O15" s="98">
        <v>0</v>
      </c>
      <c r="P15" s="98">
        <v>0</v>
      </c>
      <c r="Q15" s="98">
        <v>0</v>
      </c>
      <c r="R15" s="99">
        <f>SUM(M15:Q15)</f>
        <v>1</v>
      </c>
      <c r="S15" s="100">
        <v>0</v>
      </c>
      <c r="T15" s="100">
        <v>9000000</v>
      </c>
      <c r="U15" s="100">
        <v>6000000</v>
      </c>
      <c r="V15" s="100">
        <v>0</v>
      </c>
      <c r="W15" s="100">
        <v>0</v>
      </c>
      <c r="X15" s="100">
        <v>0</v>
      </c>
    </row>
    <row r="16" spans="1:24" s="108" customFormat="1" x14ac:dyDescent="0.25">
      <c r="A16" s="101"/>
      <c r="B16" s="102"/>
      <c r="C16" s="103"/>
      <c r="D16" s="103"/>
      <c r="E16" s="104"/>
      <c r="F16" s="105"/>
      <c r="G16" s="105"/>
      <c r="H16" s="105"/>
      <c r="I16" s="105"/>
      <c r="J16" s="105"/>
      <c r="K16" s="106"/>
      <c r="L16" s="102"/>
      <c r="M16" s="102"/>
      <c r="N16" s="102"/>
      <c r="O16" s="102"/>
      <c r="P16" s="102"/>
      <c r="Q16" s="102"/>
      <c r="R16" s="102"/>
      <c r="S16" s="107"/>
      <c r="T16" s="107"/>
      <c r="U16" s="107"/>
      <c r="V16" s="107"/>
      <c r="W16" s="107"/>
      <c r="X16" s="107"/>
    </row>
    <row r="17" spans="1:24" x14ac:dyDescent="0.25">
      <c r="A17" s="90">
        <v>3</v>
      </c>
      <c r="B17" s="181" t="s">
        <v>483</v>
      </c>
      <c r="C17" s="400" t="s">
        <v>318</v>
      </c>
      <c r="D17" s="400"/>
      <c r="E17" s="400"/>
      <c r="F17" s="400"/>
      <c r="G17" s="400"/>
      <c r="H17" s="400"/>
      <c r="I17" s="400"/>
      <c r="J17" s="400"/>
      <c r="K17" s="400"/>
      <c r="L17" s="400"/>
      <c r="M17" s="400"/>
      <c r="N17" s="400"/>
      <c r="O17" s="400"/>
      <c r="P17" s="400"/>
      <c r="Q17" s="400"/>
      <c r="R17" s="400"/>
      <c r="S17" s="400"/>
      <c r="T17" s="400"/>
      <c r="U17" s="400"/>
      <c r="V17" s="400"/>
      <c r="W17" s="400"/>
      <c r="X17" s="400"/>
    </row>
    <row r="18" spans="1:24" ht="15" customHeight="1" x14ac:dyDescent="0.25">
      <c r="B18" s="182" t="s">
        <v>484</v>
      </c>
      <c r="C18" s="400" t="s">
        <v>456</v>
      </c>
      <c r="D18" s="400"/>
      <c r="E18" s="400"/>
      <c r="F18" s="400"/>
      <c r="G18" s="400"/>
      <c r="H18" s="400"/>
      <c r="I18" s="400"/>
      <c r="J18" s="400"/>
      <c r="K18" s="400"/>
      <c r="L18" s="400"/>
      <c r="M18" s="400"/>
      <c r="N18" s="400"/>
      <c r="O18" s="400"/>
      <c r="P18" s="400"/>
      <c r="Q18" s="400"/>
      <c r="R18" s="400"/>
      <c r="S18" s="400"/>
      <c r="T18" s="400"/>
      <c r="U18" s="400"/>
      <c r="V18" s="400"/>
      <c r="W18" s="400"/>
      <c r="X18" s="400"/>
    </row>
    <row r="19" spans="1:24" ht="31.5" customHeight="1" x14ac:dyDescent="0.25">
      <c r="B19" s="406" t="s">
        <v>492</v>
      </c>
      <c r="C19" s="403" t="s">
        <v>75</v>
      </c>
      <c r="D19" s="401" t="s">
        <v>221</v>
      </c>
      <c r="E19" s="401" t="s">
        <v>242</v>
      </c>
      <c r="F19" s="407" t="s">
        <v>226</v>
      </c>
      <c r="G19" s="407"/>
      <c r="H19" s="407"/>
      <c r="I19" s="407"/>
      <c r="J19" s="407"/>
      <c r="K19" s="408" t="s">
        <v>493</v>
      </c>
      <c r="L19" s="401" t="s">
        <v>208</v>
      </c>
      <c r="M19" s="407" t="s">
        <v>224</v>
      </c>
      <c r="N19" s="407"/>
      <c r="O19" s="407"/>
      <c r="P19" s="407"/>
      <c r="Q19" s="407"/>
      <c r="R19" s="410" t="s">
        <v>494</v>
      </c>
      <c r="S19" s="412" t="s">
        <v>228</v>
      </c>
      <c r="T19" s="413"/>
      <c r="U19" s="413"/>
      <c r="V19" s="413"/>
      <c r="W19" s="413"/>
      <c r="X19" s="414"/>
    </row>
    <row r="20" spans="1:24" x14ac:dyDescent="0.25">
      <c r="B20" s="406"/>
      <c r="C20" s="403"/>
      <c r="D20" s="402"/>
      <c r="E20" s="402"/>
      <c r="F20" s="183">
        <v>2018</v>
      </c>
      <c r="G20" s="183">
        <v>2019</v>
      </c>
      <c r="H20" s="183">
        <v>2020</v>
      </c>
      <c r="I20" s="183">
        <v>2021</v>
      </c>
      <c r="J20" s="183">
        <v>2022</v>
      </c>
      <c r="K20" s="409"/>
      <c r="L20" s="402"/>
      <c r="M20" s="183">
        <v>2018</v>
      </c>
      <c r="N20" s="183">
        <v>2019</v>
      </c>
      <c r="O20" s="183">
        <v>2020</v>
      </c>
      <c r="P20" s="183">
        <v>2021</v>
      </c>
      <c r="Q20" s="183">
        <v>2022</v>
      </c>
      <c r="R20" s="411"/>
      <c r="S20" s="184">
        <v>2017</v>
      </c>
      <c r="T20" s="184">
        <v>2018</v>
      </c>
      <c r="U20" s="184">
        <v>2019</v>
      </c>
      <c r="V20" s="184">
        <v>2020</v>
      </c>
      <c r="W20" s="184">
        <v>2021</v>
      </c>
      <c r="X20" s="184">
        <v>2022</v>
      </c>
    </row>
    <row r="21" spans="1:24" ht="51" x14ac:dyDescent="0.25">
      <c r="B21" s="109" t="s">
        <v>180</v>
      </c>
      <c r="C21" s="109" t="s">
        <v>181</v>
      </c>
      <c r="D21" s="61" t="s">
        <v>229</v>
      </c>
      <c r="E21" s="61">
        <v>0</v>
      </c>
      <c r="F21" s="112">
        <v>0.2</v>
      </c>
      <c r="G21" s="112">
        <v>0.2</v>
      </c>
      <c r="H21" s="112">
        <v>0.2</v>
      </c>
      <c r="I21" s="112">
        <v>0.2</v>
      </c>
      <c r="J21" s="112">
        <v>0.2</v>
      </c>
      <c r="K21" s="97">
        <f>SUM(F21:J21)</f>
        <v>1</v>
      </c>
      <c r="L21" s="94" t="s">
        <v>326</v>
      </c>
      <c r="M21" s="98">
        <f>F21/$K$21</f>
        <v>0.2</v>
      </c>
      <c r="N21" s="98">
        <f t="shared" ref="N21:Q21" si="1">G21/$K$21</f>
        <v>0.2</v>
      </c>
      <c r="O21" s="98">
        <f t="shared" si="1"/>
        <v>0.2</v>
      </c>
      <c r="P21" s="98">
        <f t="shared" si="1"/>
        <v>0.2</v>
      </c>
      <c r="Q21" s="98">
        <f t="shared" si="1"/>
        <v>0.2</v>
      </c>
      <c r="R21" s="99">
        <f>SUM(M21:Q21)</f>
        <v>1</v>
      </c>
      <c r="S21" s="100">
        <v>0</v>
      </c>
      <c r="T21" s="100">
        <v>10000000</v>
      </c>
      <c r="U21" s="100">
        <v>10000000</v>
      </c>
      <c r="V21" s="100">
        <v>0</v>
      </c>
      <c r="W21" s="100">
        <v>0</v>
      </c>
      <c r="X21" s="100">
        <v>0</v>
      </c>
    </row>
    <row r="22" spans="1:24" s="108" customFormat="1" x14ac:dyDescent="0.25">
      <c r="A22" s="101"/>
      <c r="B22" s="102"/>
      <c r="C22" s="103"/>
      <c r="D22" s="103"/>
      <c r="E22" s="104"/>
      <c r="F22" s="105"/>
      <c r="G22" s="105"/>
      <c r="H22" s="105"/>
      <c r="I22" s="105"/>
      <c r="J22" s="105"/>
      <c r="K22" s="106"/>
      <c r="L22" s="102"/>
      <c r="M22" s="102"/>
      <c r="N22" s="102"/>
      <c r="O22" s="102"/>
      <c r="P22" s="102"/>
      <c r="Q22" s="102"/>
      <c r="R22" s="102"/>
      <c r="S22" s="107"/>
      <c r="T22" s="107"/>
      <c r="U22" s="107"/>
      <c r="V22" s="107"/>
      <c r="W22" s="107"/>
      <c r="X22" s="107"/>
    </row>
    <row r="23" spans="1:24" x14ac:dyDescent="0.25">
      <c r="A23" s="90">
        <v>4</v>
      </c>
      <c r="B23" s="181" t="s">
        <v>483</v>
      </c>
      <c r="C23" s="400" t="s">
        <v>15</v>
      </c>
      <c r="D23" s="400"/>
      <c r="E23" s="400"/>
      <c r="F23" s="400"/>
      <c r="G23" s="400"/>
      <c r="H23" s="400"/>
      <c r="I23" s="400"/>
      <c r="J23" s="400"/>
      <c r="K23" s="400"/>
      <c r="L23" s="400"/>
      <c r="M23" s="400"/>
      <c r="N23" s="400"/>
      <c r="O23" s="400"/>
      <c r="P23" s="400"/>
      <c r="Q23" s="400"/>
      <c r="R23" s="400"/>
      <c r="S23" s="400"/>
      <c r="T23" s="400"/>
      <c r="U23" s="400"/>
      <c r="V23" s="400"/>
      <c r="W23" s="400"/>
      <c r="X23" s="400"/>
    </row>
    <row r="24" spans="1:24" ht="15" customHeight="1" x14ac:dyDescent="0.25">
      <c r="B24" s="182" t="s">
        <v>484</v>
      </c>
      <c r="C24" s="400" t="s">
        <v>456</v>
      </c>
      <c r="D24" s="400"/>
      <c r="E24" s="400"/>
      <c r="F24" s="400"/>
      <c r="G24" s="400"/>
      <c r="H24" s="400"/>
      <c r="I24" s="400"/>
      <c r="J24" s="400"/>
      <c r="K24" s="400"/>
      <c r="L24" s="400"/>
      <c r="M24" s="400"/>
      <c r="N24" s="400"/>
      <c r="O24" s="400"/>
      <c r="P24" s="400"/>
      <c r="Q24" s="400"/>
      <c r="R24" s="400"/>
      <c r="S24" s="400"/>
      <c r="T24" s="400"/>
      <c r="U24" s="400"/>
      <c r="V24" s="400"/>
      <c r="W24" s="400"/>
      <c r="X24" s="400"/>
    </row>
    <row r="25" spans="1:24" ht="27.75" customHeight="1" x14ac:dyDescent="0.25">
      <c r="B25" s="406" t="s">
        <v>492</v>
      </c>
      <c r="C25" s="403" t="s">
        <v>75</v>
      </c>
      <c r="D25" s="401" t="s">
        <v>221</v>
      </c>
      <c r="E25" s="401" t="s">
        <v>242</v>
      </c>
      <c r="F25" s="407" t="s">
        <v>226</v>
      </c>
      <c r="G25" s="407"/>
      <c r="H25" s="407"/>
      <c r="I25" s="407"/>
      <c r="J25" s="407"/>
      <c r="K25" s="408" t="s">
        <v>493</v>
      </c>
      <c r="L25" s="401" t="s">
        <v>208</v>
      </c>
      <c r="M25" s="407" t="s">
        <v>224</v>
      </c>
      <c r="N25" s="407"/>
      <c r="O25" s="407"/>
      <c r="P25" s="407"/>
      <c r="Q25" s="407"/>
      <c r="R25" s="410" t="s">
        <v>494</v>
      </c>
      <c r="S25" s="412" t="s">
        <v>228</v>
      </c>
      <c r="T25" s="413"/>
      <c r="U25" s="413"/>
      <c r="V25" s="413"/>
      <c r="W25" s="413"/>
      <c r="X25" s="414"/>
    </row>
    <row r="26" spans="1:24" x14ac:dyDescent="0.25">
      <c r="B26" s="406"/>
      <c r="C26" s="403"/>
      <c r="D26" s="402"/>
      <c r="E26" s="402"/>
      <c r="F26" s="183">
        <v>2018</v>
      </c>
      <c r="G26" s="183">
        <v>2019</v>
      </c>
      <c r="H26" s="183">
        <v>2020</v>
      </c>
      <c r="I26" s="183">
        <v>2021</v>
      </c>
      <c r="J26" s="183">
        <v>2022</v>
      </c>
      <c r="K26" s="409"/>
      <c r="L26" s="402"/>
      <c r="M26" s="183">
        <v>2018</v>
      </c>
      <c r="N26" s="183">
        <v>2019</v>
      </c>
      <c r="O26" s="183">
        <v>2020</v>
      </c>
      <c r="P26" s="183">
        <v>2021</v>
      </c>
      <c r="Q26" s="183">
        <v>2022</v>
      </c>
      <c r="R26" s="411"/>
      <c r="S26" s="184">
        <v>2017</v>
      </c>
      <c r="T26" s="184">
        <v>2018</v>
      </c>
      <c r="U26" s="184">
        <v>2019</v>
      </c>
      <c r="V26" s="184">
        <v>2020</v>
      </c>
      <c r="W26" s="184">
        <v>2021</v>
      </c>
      <c r="X26" s="184">
        <v>2022</v>
      </c>
    </row>
    <row r="27" spans="1:24" ht="63.75" x14ac:dyDescent="0.25">
      <c r="B27" s="95" t="s">
        <v>16</v>
      </c>
      <c r="C27" s="95" t="s">
        <v>17</v>
      </c>
      <c r="D27" s="61" t="s">
        <v>229</v>
      </c>
      <c r="E27" s="61">
        <v>0</v>
      </c>
      <c r="F27" s="112">
        <v>0.25</v>
      </c>
      <c r="G27" s="112">
        <v>0.25</v>
      </c>
      <c r="H27" s="385">
        <v>0.5</v>
      </c>
      <c r="I27" s="113">
        <v>0</v>
      </c>
      <c r="J27" s="113">
        <v>0</v>
      </c>
      <c r="K27" s="97">
        <f>SUM(F27:J27)</f>
        <v>1</v>
      </c>
      <c r="L27" s="94" t="s">
        <v>327</v>
      </c>
      <c r="M27" s="98">
        <f>F27/$K$27</f>
        <v>0.25</v>
      </c>
      <c r="N27" s="98">
        <f t="shared" ref="N27:Q27" si="2">G27/$K$27</f>
        <v>0.25</v>
      </c>
      <c r="O27" s="98">
        <f t="shared" si="2"/>
        <v>0.5</v>
      </c>
      <c r="P27" s="98">
        <f t="shared" si="2"/>
        <v>0</v>
      </c>
      <c r="Q27" s="98">
        <f t="shared" si="2"/>
        <v>0</v>
      </c>
      <c r="R27" s="99">
        <f>SUM(M27:Q27)</f>
        <v>1</v>
      </c>
      <c r="S27" s="100">
        <v>0</v>
      </c>
      <c r="T27" s="114">
        <v>4000000</v>
      </c>
      <c r="U27" s="100">
        <v>4000000</v>
      </c>
      <c r="V27" s="100">
        <v>0</v>
      </c>
      <c r="W27" s="115">
        <v>0</v>
      </c>
      <c r="X27" s="115">
        <v>0</v>
      </c>
    </row>
    <row r="28" spans="1:24" s="108" customFormat="1" x14ac:dyDescent="0.25">
      <c r="A28" s="101"/>
      <c r="B28" s="102"/>
      <c r="C28" s="103"/>
      <c r="D28" s="103"/>
      <c r="E28" s="104"/>
      <c r="F28" s="105"/>
      <c r="G28" s="105"/>
      <c r="H28" s="105"/>
      <c r="I28" s="105"/>
      <c r="J28" s="105"/>
      <c r="K28" s="106"/>
      <c r="L28" s="102"/>
      <c r="M28" s="102"/>
      <c r="N28" s="102"/>
      <c r="O28" s="102"/>
      <c r="P28" s="102"/>
      <c r="Q28" s="102"/>
      <c r="R28" s="102"/>
      <c r="S28" s="107"/>
      <c r="T28" s="107"/>
      <c r="U28" s="107"/>
      <c r="V28" s="107"/>
      <c r="W28" s="107"/>
      <c r="X28" s="107"/>
    </row>
    <row r="29" spans="1:24" x14ac:dyDescent="0.25">
      <c r="A29" s="90">
        <v>5</v>
      </c>
      <c r="B29" s="181" t="s">
        <v>483</v>
      </c>
      <c r="C29" s="400" t="s">
        <v>19</v>
      </c>
      <c r="D29" s="400"/>
      <c r="E29" s="400"/>
      <c r="F29" s="400"/>
      <c r="G29" s="400"/>
      <c r="H29" s="400"/>
      <c r="I29" s="400"/>
      <c r="J29" s="400"/>
      <c r="K29" s="400"/>
      <c r="L29" s="400"/>
      <c r="M29" s="400"/>
      <c r="N29" s="400"/>
      <c r="O29" s="400"/>
      <c r="P29" s="400"/>
      <c r="Q29" s="400"/>
      <c r="R29" s="400"/>
      <c r="S29" s="400"/>
      <c r="T29" s="400"/>
      <c r="U29" s="400"/>
      <c r="V29" s="400"/>
      <c r="W29" s="400"/>
      <c r="X29" s="400"/>
    </row>
    <row r="30" spans="1:24" x14ac:dyDescent="0.25">
      <c r="B30" s="182" t="s">
        <v>484</v>
      </c>
      <c r="C30" s="400" t="s">
        <v>230</v>
      </c>
      <c r="D30" s="400"/>
      <c r="E30" s="400"/>
      <c r="F30" s="400"/>
      <c r="G30" s="400"/>
      <c r="H30" s="400"/>
      <c r="I30" s="400"/>
      <c r="J30" s="400"/>
      <c r="K30" s="400"/>
      <c r="L30" s="400"/>
      <c r="M30" s="400"/>
      <c r="N30" s="400"/>
      <c r="O30" s="400"/>
      <c r="P30" s="400"/>
      <c r="Q30" s="400"/>
      <c r="R30" s="400"/>
      <c r="S30" s="400"/>
      <c r="T30" s="400"/>
      <c r="U30" s="400"/>
      <c r="V30" s="400"/>
      <c r="W30" s="400"/>
      <c r="X30" s="400"/>
    </row>
    <row r="31" spans="1:24" ht="25.5" customHeight="1" x14ac:dyDescent="0.25">
      <c r="B31" s="406" t="s">
        <v>492</v>
      </c>
      <c r="C31" s="403" t="s">
        <v>75</v>
      </c>
      <c r="D31" s="401" t="s">
        <v>221</v>
      </c>
      <c r="E31" s="401" t="s">
        <v>242</v>
      </c>
      <c r="F31" s="407" t="s">
        <v>226</v>
      </c>
      <c r="G31" s="407"/>
      <c r="H31" s="407"/>
      <c r="I31" s="407"/>
      <c r="J31" s="407"/>
      <c r="K31" s="408" t="s">
        <v>493</v>
      </c>
      <c r="L31" s="401" t="s">
        <v>208</v>
      </c>
      <c r="M31" s="407" t="s">
        <v>224</v>
      </c>
      <c r="N31" s="407"/>
      <c r="O31" s="407"/>
      <c r="P31" s="407"/>
      <c r="Q31" s="407"/>
      <c r="R31" s="410" t="s">
        <v>494</v>
      </c>
      <c r="S31" s="412" t="s">
        <v>228</v>
      </c>
      <c r="T31" s="413"/>
      <c r="U31" s="413"/>
      <c r="V31" s="413"/>
      <c r="W31" s="413"/>
      <c r="X31" s="414"/>
    </row>
    <row r="32" spans="1:24" x14ac:dyDescent="0.25">
      <c r="B32" s="406"/>
      <c r="C32" s="403"/>
      <c r="D32" s="402"/>
      <c r="E32" s="402"/>
      <c r="F32" s="183">
        <v>2018</v>
      </c>
      <c r="G32" s="183">
        <v>2019</v>
      </c>
      <c r="H32" s="183">
        <v>2020</v>
      </c>
      <c r="I32" s="183">
        <v>2021</v>
      </c>
      <c r="J32" s="183">
        <v>2022</v>
      </c>
      <c r="K32" s="409"/>
      <c r="L32" s="402"/>
      <c r="M32" s="183">
        <v>2018</v>
      </c>
      <c r="N32" s="183">
        <v>2019</v>
      </c>
      <c r="O32" s="183">
        <v>2020</v>
      </c>
      <c r="P32" s="183">
        <v>2021</v>
      </c>
      <c r="Q32" s="183">
        <v>2022</v>
      </c>
      <c r="R32" s="411"/>
      <c r="S32" s="184">
        <v>2017</v>
      </c>
      <c r="T32" s="184">
        <v>2018</v>
      </c>
      <c r="U32" s="184">
        <v>2019</v>
      </c>
      <c r="V32" s="184">
        <v>2020</v>
      </c>
      <c r="W32" s="184">
        <v>2021</v>
      </c>
      <c r="X32" s="184">
        <v>2022</v>
      </c>
    </row>
    <row r="33" spans="1:24" ht="38.25" x14ac:dyDescent="0.25">
      <c r="B33" s="116" t="s">
        <v>20</v>
      </c>
      <c r="C33" s="116" t="s">
        <v>21</v>
      </c>
      <c r="D33" s="117" t="s">
        <v>229</v>
      </c>
      <c r="E33" s="113">
        <v>1</v>
      </c>
      <c r="F33" s="111">
        <v>1</v>
      </c>
      <c r="G33" s="113">
        <v>0</v>
      </c>
      <c r="H33" s="113">
        <v>0</v>
      </c>
      <c r="I33" s="113">
        <v>0</v>
      </c>
      <c r="J33" s="113">
        <v>0</v>
      </c>
      <c r="K33" s="118">
        <f>SUM(F33:J33)</f>
        <v>1</v>
      </c>
      <c r="L33" s="94" t="s">
        <v>329</v>
      </c>
      <c r="M33" s="98">
        <f>F33/$K$33</f>
        <v>1</v>
      </c>
      <c r="N33" s="98">
        <f t="shared" ref="N33:Q33" si="3">G33/$K$33</f>
        <v>0</v>
      </c>
      <c r="O33" s="98">
        <f t="shared" si="3"/>
        <v>0</v>
      </c>
      <c r="P33" s="98">
        <f t="shared" si="3"/>
        <v>0</v>
      </c>
      <c r="Q33" s="98">
        <f t="shared" si="3"/>
        <v>0</v>
      </c>
      <c r="R33" s="99">
        <f>SUM(M33:Q33)</f>
        <v>1</v>
      </c>
      <c r="S33" s="100">
        <v>50000000</v>
      </c>
      <c r="T33" s="100">
        <v>0</v>
      </c>
      <c r="U33" s="100">
        <v>0</v>
      </c>
      <c r="V33" s="100">
        <v>0</v>
      </c>
      <c r="W33" s="100">
        <v>0</v>
      </c>
      <c r="X33" s="100">
        <v>0</v>
      </c>
    </row>
    <row r="34" spans="1:24" s="108" customFormat="1" x14ac:dyDescent="0.25">
      <c r="A34" s="101"/>
      <c r="B34" s="102"/>
      <c r="C34" s="103"/>
      <c r="D34" s="103"/>
      <c r="E34" s="104"/>
      <c r="F34" s="105"/>
      <c r="G34" s="105"/>
      <c r="H34" s="105"/>
      <c r="I34" s="105"/>
      <c r="J34" s="105"/>
      <c r="K34" s="106"/>
      <c r="L34" s="102"/>
      <c r="M34" s="102"/>
      <c r="N34" s="102"/>
      <c r="O34" s="102"/>
      <c r="P34" s="102"/>
      <c r="Q34" s="102"/>
      <c r="R34" s="102"/>
      <c r="S34" s="107"/>
      <c r="T34" s="107"/>
      <c r="U34" s="107"/>
      <c r="V34" s="107"/>
      <c r="W34" s="107"/>
      <c r="X34" s="107"/>
    </row>
    <row r="35" spans="1:24" x14ac:dyDescent="0.25">
      <c r="A35" s="90">
        <v>6</v>
      </c>
      <c r="B35" s="181" t="s">
        <v>483</v>
      </c>
      <c r="C35" s="400" t="s">
        <v>29</v>
      </c>
      <c r="D35" s="400"/>
      <c r="E35" s="400"/>
      <c r="F35" s="400"/>
      <c r="G35" s="400"/>
      <c r="H35" s="400"/>
      <c r="I35" s="400"/>
      <c r="J35" s="400"/>
      <c r="K35" s="400"/>
      <c r="L35" s="400"/>
      <c r="M35" s="400"/>
      <c r="N35" s="400"/>
      <c r="O35" s="400"/>
      <c r="P35" s="400"/>
      <c r="Q35" s="400"/>
      <c r="R35" s="400"/>
      <c r="S35" s="400"/>
      <c r="T35" s="400"/>
      <c r="U35" s="400"/>
      <c r="V35" s="400"/>
      <c r="W35" s="400"/>
      <c r="X35" s="400"/>
    </row>
    <row r="36" spans="1:24" x14ac:dyDescent="0.25">
      <c r="B36" s="182" t="s">
        <v>484</v>
      </c>
      <c r="C36" s="400" t="s">
        <v>231</v>
      </c>
      <c r="D36" s="400"/>
      <c r="E36" s="400"/>
      <c r="F36" s="400"/>
      <c r="G36" s="400"/>
      <c r="H36" s="400"/>
      <c r="I36" s="400"/>
      <c r="J36" s="400"/>
      <c r="K36" s="400"/>
      <c r="L36" s="400"/>
      <c r="M36" s="400"/>
      <c r="N36" s="400"/>
      <c r="O36" s="400"/>
      <c r="P36" s="400"/>
      <c r="Q36" s="400"/>
      <c r="R36" s="400"/>
      <c r="S36" s="400"/>
      <c r="T36" s="400"/>
      <c r="U36" s="400"/>
      <c r="V36" s="400"/>
      <c r="W36" s="400"/>
      <c r="X36" s="400"/>
    </row>
    <row r="37" spans="1:24" ht="28.5" customHeight="1" x14ac:dyDescent="0.25">
      <c r="B37" s="406" t="s">
        <v>492</v>
      </c>
      <c r="C37" s="403" t="s">
        <v>75</v>
      </c>
      <c r="D37" s="401" t="s">
        <v>221</v>
      </c>
      <c r="E37" s="401" t="s">
        <v>242</v>
      </c>
      <c r="F37" s="407" t="s">
        <v>226</v>
      </c>
      <c r="G37" s="407"/>
      <c r="H37" s="407"/>
      <c r="I37" s="407"/>
      <c r="J37" s="407"/>
      <c r="K37" s="408" t="s">
        <v>493</v>
      </c>
      <c r="L37" s="401" t="s">
        <v>208</v>
      </c>
      <c r="M37" s="407" t="s">
        <v>224</v>
      </c>
      <c r="N37" s="407"/>
      <c r="O37" s="407"/>
      <c r="P37" s="407"/>
      <c r="Q37" s="407"/>
      <c r="R37" s="410" t="s">
        <v>494</v>
      </c>
      <c r="S37" s="412" t="s">
        <v>228</v>
      </c>
      <c r="T37" s="413"/>
      <c r="U37" s="413"/>
      <c r="V37" s="413"/>
      <c r="W37" s="413"/>
      <c r="X37" s="414"/>
    </row>
    <row r="38" spans="1:24" x14ac:dyDescent="0.25">
      <c r="B38" s="406"/>
      <c r="C38" s="403"/>
      <c r="D38" s="402"/>
      <c r="E38" s="402"/>
      <c r="F38" s="183">
        <v>2018</v>
      </c>
      <c r="G38" s="183">
        <v>2019</v>
      </c>
      <c r="H38" s="183">
        <v>2020</v>
      </c>
      <c r="I38" s="183">
        <v>2021</v>
      </c>
      <c r="J38" s="183">
        <v>2022</v>
      </c>
      <c r="K38" s="409"/>
      <c r="L38" s="402"/>
      <c r="M38" s="183">
        <v>2018</v>
      </c>
      <c r="N38" s="183">
        <v>2019</v>
      </c>
      <c r="O38" s="183">
        <v>2020</v>
      </c>
      <c r="P38" s="183">
        <v>2021</v>
      </c>
      <c r="Q38" s="183">
        <v>2022</v>
      </c>
      <c r="R38" s="411"/>
      <c r="S38" s="184">
        <v>2017</v>
      </c>
      <c r="T38" s="184">
        <v>2018</v>
      </c>
      <c r="U38" s="184">
        <v>2019</v>
      </c>
      <c r="V38" s="184">
        <v>2020</v>
      </c>
      <c r="W38" s="184">
        <v>2021</v>
      </c>
      <c r="X38" s="184">
        <v>2022</v>
      </c>
    </row>
    <row r="39" spans="1:24" ht="38.25" x14ac:dyDescent="0.25">
      <c r="B39" s="94" t="s">
        <v>461</v>
      </c>
      <c r="C39" s="109" t="s">
        <v>462</v>
      </c>
      <c r="D39" s="119" t="s">
        <v>232</v>
      </c>
      <c r="E39" s="119">
        <v>0</v>
      </c>
      <c r="F39" s="386">
        <v>1</v>
      </c>
      <c r="G39" s="111">
        <v>0</v>
      </c>
      <c r="H39" s="111">
        <v>0</v>
      </c>
      <c r="I39" s="111">
        <v>0</v>
      </c>
      <c r="J39" s="111">
        <v>0</v>
      </c>
      <c r="K39" s="97">
        <f>SUM(F39:J39)</f>
        <v>1</v>
      </c>
      <c r="L39" s="94" t="s">
        <v>330</v>
      </c>
      <c r="M39" s="98">
        <f>F39/$K$39</f>
        <v>1</v>
      </c>
      <c r="N39" s="98">
        <f t="shared" ref="N39:Q39" si="4">G39/$K$39</f>
        <v>0</v>
      </c>
      <c r="O39" s="98">
        <f t="shared" si="4"/>
        <v>0</v>
      </c>
      <c r="P39" s="98">
        <f t="shared" si="4"/>
        <v>0</v>
      </c>
      <c r="Q39" s="98">
        <f t="shared" si="4"/>
        <v>0</v>
      </c>
      <c r="R39" s="99">
        <f>SUM(M39:Q39)</f>
        <v>1</v>
      </c>
      <c r="S39" s="429">
        <v>0</v>
      </c>
      <c r="T39" s="429">
        <v>25000000</v>
      </c>
      <c r="U39" s="429">
        <v>25000000</v>
      </c>
      <c r="V39" s="429">
        <v>25000000</v>
      </c>
      <c r="W39" s="429">
        <v>0</v>
      </c>
      <c r="X39" s="429">
        <v>0</v>
      </c>
    </row>
    <row r="40" spans="1:24" ht="89.25" x14ac:dyDescent="0.25">
      <c r="B40" s="116" t="s">
        <v>189</v>
      </c>
      <c r="C40" s="116" t="s">
        <v>190</v>
      </c>
      <c r="D40" s="61" t="s">
        <v>244</v>
      </c>
      <c r="E40" s="61">
        <v>0</v>
      </c>
      <c r="F40" s="111">
        <v>0</v>
      </c>
      <c r="G40" s="111">
        <v>100</v>
      </c>
      <c r="H40" s="111">
        <v>100</v>
      </c>
      <c r="I40" s="111">
        <v>100</v>
      </c>
      <c r="J40" s="111">
        <v>100</v>
      </c>
      <c r="K40" s="97">
        <f>SUM(F40:J40)</f>
        <v>400</v>
      </c>
      <c r="L40" s="94" t="s">
        <v>331</v>
      </c>
      <c r="M40" s="98">
        <f>F40/$K$40</f>
        <v>0</v>
      </c>
      <c r="N40" s="98">
        <f>G40/$K$40</f>
        <v>0.25</v>
      </c>
      <c r="O40" s="98">
        <f t="shared" ref="O40:Q40" si="5">H40/$K$40</f>
        <v>0.25</v>
      </c>
      <c r="P40" s="98">
        <f t="shared" si="5"/>
        <v>0.25</v>
      </c>
      <c r="Q40" s="98">
        <f t="shared" si="5"/>
        <v>0.25</v>
      </c>
      <c r="R40" s="99">
        <f>SUM(M40:Q40)</f>
        <v>1</v>
      </c>
      <c r="S40" s="429"/>
      <c r="T40" s="429"/>
      <c r="U40" s="429"/>
      <c r="V40" s="429"/>
      <c r="W40" s="429"/>
      <c r="X40" s="429"/>
    </row>
    <row r="41" spans="1:24" s="108" customFormat="1" x14ac:dyDescent="0.25">
      <c r="A41" s="101"/>
      <c r="B41" s="102"/>
      <c r="C41" s="103"/>
      <c r="D41" s="103"/>
      <c r="E41" s="104"/>
      <c r="F41" s="105"/>
      <c r="G41" s="105"/>
      <c r="H41" s="105"/>
      <c r="I41" s="105"/>
      <c r="J41" s="105"/>
      <c r="K41" s="106"/>
      <c r="L41" s="102"/>
      <c r="M41" s="102"/>
      <c r="N41" s="102"/>
      <c r="O41" s="102"/>
      <c r="P41" s="102"/>
      <c r="Q41" s="102"/>
      <c r="R41" s="102"/>
      <c r="S41" s="107"/>
      <c r="T41" s="107"/>
      <c r="U41" s="107"/>
      <c r="V41" s="107"/>
      <c r="W41" s="107"/>
      <c r="X41" s="107"/>
    </row>
    <row r="42" spans="1:24" x14ac:dyDescent="0.25">
      <c r="A42" s="90">
        <v>7</v>
      </c>
      <c r="B42" s="181" t="s">
        <v>483</v>
      </c>
      <c r="C42" s="400" t="s">
        <v>243</v>
      </c>
      <c r="D42" s="400"/>
      <c r="E42" s="400"/>
      <c r="F42" s="400"/>
      <c r="G42" s="400"/>
      <c r="H42" s="400"/>
      <c r="I42" s="400"/>
      <c r="J42" s="400"/>
      <c r="K42" s="400"/>
      <c r="L42" s="400"/>
      <c r="M42" s="400"/>
      <c r="N42" s="400"/>
      <c r="O42" s="400"/>
      <c r="P42" s="400"/>
      <c r="Q42" s="400"/>
      <c r="R42" s="400"/>
      <c r="S42" s="400"/>
      <c r="T42" s="400"/>
      <c r="U42" s="400"/>
      <c r="V42" s="400"/>
      <c r="W42" s="400"/>
      <c r="X42" s="400"/>
    </row>
    <row r="43" spans="1:24" x14ac:dyDescent="0.25">
      <c r="B43" s="182" t="s">
        <v>484</v>
      </c>
      <c r="C43" s="400" t="s">
        <v>373</v>
      </c>
      <c r="D43" s="400"/>
      <c r="E43" s="400"/>
      <c r="F43" s="400"/>
      <c r="G43" s="400"/>
      <c r="H43" s="400"/>
      <c r="I43" s="400"/>
      <c r="J43" s="400"/>
      <c r="K43" s="400"/>
      <c r="L43" s="400"/>
      <c r="M43" s="400"/>
      <c r="N43" s="400"/>
      <c r="O43" s="400"/>
      <c r="P43" s="400"/>
      <c r="Q43" s="400"/>
      <c r="R43" s="400"/>
      <c r="S43" s="400"/>
      <c r="T43" s="400"/>
      <c r="U43" s="400"/>
      <c r="V43" s="400"/>
      <c r="W43" s="400"/>
      <c r="X43" s="400"/>
    </row>
    <row r="44" spans="1:24" ht="30" customHeight="1" x14ac:dyDescent="0.25">
      <c r="B44" s="406" t="s">
        <v>492</v>
      </c>
      <c r="C44" s="403" t="s">
        <v>75</v>
      </c>
      <c r="D44" s="401" t="s">
        <v>221</v>
      </c>
      <c r="E44" s="401" t="s">
        <v>242</v>
      </c>
      <c r="F44" s="407" t="s">
        <v>226</v>
      </c>
      <c r="G44" s="407"/>
      <c r="H44" s="407"/>
      <c r="I44" s="407"/>
      <c r="J44" s="407"/>
      <c r="K44" s="408" t="s">
        <v>493</v>
      </c>
      <c r="L44" s="401" t="s">
        <v>208</v>
      </c>
      <c r="M44" s="407" t="s">
        <v>224</v>
      </c>
      <c r="N44" s="407"/>
      <c r="O44" s="407"/>
      <c r="P44" s="407"/>
      <c r="Q44" s="407"/>
      <c r="R44" s="410" t="s">
        <v>494</v>
      </c>
      <c r="S44" s="412" t="s">
        <v>228</v>
      </c>
      <c r="T44" s="413"/>
      <c r="U44" s="413"/>
      <c r="V44" s="413"/>
      <c r="W44" s="413"/>
      <c r="X44" s="414"/>
    </row>
    <row r="45" spans="1:24" x14ac:dyDescent="0.25">
      <c r="B45" s="406"/>
      <c r="C45" s="403"/>
      <c r="D45" s="402"/>
      <c r="E45" s="402"/>
      <c r="F45" s="183">
        <v>2018</v>
      </c>
      <c r="G45" s="183">
        <v>2019</v>
      </c>
      <c r="H45" s="183">
        <v>2020</v>
      </c>
      <c r="I45" s="183">
        <v>2021</v>
      </c>
      <c r="J45" s="183">
        <v>2022</v>
      </c>
      <c r="K45" s="409"/>
      <c r="L45" s="402"/>
      <c r="M45" s="183">
        <v>2018</v>
      </c>
      <c r="N45" s="183">
        <v>2019</v>
      </c>
      <c r="O45" s="183">
        <v>2020</v>
      </c>
      <c r="P45" s="183">
        <v>2021</v>
      </c>
      <c r="Q45" s="183">
        <v>2022</v>
      </c>
      <c r="R45" s="411"/>
      <c r="S45" s="184">
        <v>2017</v>
      </c>
      <c r="T45" s="184">
        <v>2018</v>
      </c>
      <c r="U45" s="184">
        <v>2019</v>
      </c>
      <c r="V45" s="184">
        <v>2020</v>
      </c>
      <c r="W45" s="184">
        <v>2021</v>
      </c>
      <c r="X45" s="184">
        <v>2022</v>
      </c>
    </row>
    <row r="46" spans="1:24" ht="38.25" x14ac:dyDescent="0.25">
      <c r="B46" s="120" t="s">
        <v>245</v>
      </c>
      <c r="C46" s="116" t="s">
        <v>400</v>
      </c>
      <c r="D46" s="121" t="s">
        <v>229</v>
      </c>
      <c r="E46" s="121">
        <v>0</v>
      </c>
      <c r="F46" s="122">
        <v>1</v>
      </c>
      <c r="G46" s="122">
        <v>0</v>
      </c>
      <c r="H46" s="122">
        <v>0</v>
      </c>
      <c r="I46" s="122">
        <v>0</v>
      </c>
      <c r="J46" s="122">
        <v>0</v>
      </c>
      <c r="K46" s="97">
        <f>SUM(F46:J46)</f>
        <v>1</v>
      </c>
      <c r="L46" s="123" t="s">
        <v>436</v>
      </c>
      <c r="M46" s="124">
        <f>F46/$K$46</f>
        <v>1</v>
      </c>
      <c r="N46" s="124">
        <f t="shared" ref="N46:Q46" si="6">G46/$K$46</f>
        <v>0</v>
      </c>
      <c r="O46" s="124">
        <f t="shared" si="6"/>
        <v>0</v>
      </c>
      <c r="P46" s="124">
        <f t="shared" si="6"/>
        <v>0</v>
      </c>
      <c r="Q46" s="124">
        <f t="shared" si="6"/>
        <v>0</v>
      </c>
      <c r="R46" s="125">
        <f>SUM(M46:Q46)</f>
        <v>1</v>
      </c>
      <c r="S46" s="126">
        <v>0</v>
      </c>
      <c r="T46" s="126">
        <v>4000000</v>
      </c>
      <c r="U46" s="126">
        <v>0</v>
      </c>
      <c r="V46" s="126">
        <v>0</v>
      </c>
      <c r="W46" s="126">
        <v>0</v>
      </c>
      <c r="X46" s="126">
        <v>0</v>
      </c>
    </row>
    <row r="47" spans="1:24" ht="38.25" x14ac:dyDescent="0.25">
      <c r="B47" s="120" t="s">
        <v>294</v>
      </c>
      <c r="C47" s="95" t="s">
        <v>246</v>
      </c>
      <c r="D47" s="61" t="s">
        <v>262</v>
      </c>
      <c r="E47" s="61">
        <v>0</v>
      </c>
      <c r="F47" s="111">
        <v>2</v>
      </c>
      <c r="G47" s="113">
        <v>2</v>
      </c>
      <c r="H47" s="113">
        <v>2</v>
      </c>
      <c r="I47" s="113">
        <v>2</v>
      </c>
      <c r="J47" s="113">
        <v>2</v>
      </c>
      <c r="K47" s="97">
        <f>SUM(E47:J47)</f>
        <v>10</v>
      </c>
      <c r="L47" s="123" t="s">
        <v>332</v>
      </c>
      <c r="M47" s="98">
        <f>+F47/K47</f>
        <v>0.2</v>
      </c>
      <c r="N47" s="98">
        <f>+G47/K47</f>
        <v>0.2</v>
      </c>
      <c r="O47" s="98">
        <f>+H47/K47</f>
        <v>0.2</v>
      </c>
      <c r="P47" s="98">
        <f>+I47/K47</f>
        <v>0.2</v>
      </c>
      <c r="Q47" s="98">
        <f>+J47/K47</f>
        <v>0.2</v>
      </c>
      <c r="R47" s="125">
        <f>SUM(M47:Q47)</f>
        <v>1</v>
      </c>
      <c r="S47" s="126">
        <v>0</v>
      </c>
      <c r="T47" s="126">
        <v>0</v>
      </c>
      <c r="U47" s="126">
        <v>40000000</v>
      </c>
      <c r="V47" s="126">
        <v>40000000</v>
      </c>
      <c r="W47" s="126">
        <v>40000000</v>
      </c>
      <c r="X47" s="126">
        <v>40000000</v>
      </c>
    </row>
    <row r="48" spans="1:24" s="108" customFormat="1" x14ac:dyDescent="0.25">
      <c r="A48" s="101"/>
      <c r="B48" s="102"/>
      <c r="C48" s="103"/>
      <c r="D48" s="103"/>
      <c r="E48" s="104"/>
      <c r="F48" s="105"/>
      <c r="G48" s="105"/>
      <c r="H48" s="105"/>
      <c r="I48" s="105"/>
      <c r="J48" s="105"/>
      <c r="K48" s="106"/>
      <c r="L48" s="102"/>
      <c r="M48" s="102"/>
      <c r="N48" s="102"/>
      <c r="O48" s="102"/>
      <c r="P48" s="102"/>
      <c r="Q48" s="102"/>
      <c r="R48" s="102"/>
      <c r="S48" s="107"/>
      <c r="T48" s="107"/>
      <c r="U48" s="107"/>
      <c r="V48" s="107"/>
      <c r="W48" s="107"/>
      <c r="X48" s="107"/>
    </row>
    <row r="49" spans="1:24" x14ac:dyDescent="0.25">
      <c r="A49" s="90">
        <v>8</v>
      </c>
      <c r="B49" s="181" t="s">
        <v>483</v>
      </c>
      <c r="C49" s="400" t="s">
        <v>420</v>
      </c>
      <c r="D49" s="400"/>
      <c r="E49" s="400"/>
      <c r="F49" s="400"/>
      <c r="G49" s="400"/>
      <c r="H49" s="400"/>
      <c r="I49" s="400"/>
      <c r="J49" s="400"/>
      <c r="K49" s="400"/>
      <c r="L49" s="400"/>
      <c r="M49" s="400"/>
      <c r="N49" s="400"/>
      <c r="O49" s="400"/>
      <c r="P49" s="400"/>
      <c r="Q49" s="400"/>
      <c r="R49" s="400"/>
      <c r="S49" s="400"/>
      <c r="T49" s="400"/>
      <c r="U49" s="400"/>
      <c r="V49" s="400"/>
      <c r="W49" s="400"/>
      <c r="X49" s="400"/>
    </row>
    <row r="50" spans="1:24" x14ac:dyDescent="0.25">
      <c r="B50" s="182" t="s">
        <v>484</v>
      </c>
      <c r="C50" s="400" t="s">
        <v>458</v>
      </c>
      <c r="D50" s="400"/>
      <c r="E50" s="400"/>
      <c r="F50" s="400"/>
      <c r="G50" s="400"/>
      <c r="H50" s="400"/>
      <c r="I50" s="400"/>
      <c r="J50" s="400"/>
      <c r="K50" s="400"/>
      <c r="L50" s="400"/>
      <c r="M50" s="400"/>
      <c r="N50" s="400"/>
      <c r="O50" s="400"/>
      <c r="P50" s="400"/>
      <c r="Q50" s="400"/>
      <c r="R50" s="400"/>
      <c r="S50" s="400"/>
      <c r="T50" s="400"/>
      <c r="U50" s="400"/>
      <c r="V50" s="400"/>
      <c r="W50" s="400"/>
      <c r="X50" s="400"/>
    </row>
    <row r="51" spans="1:24" ht="28.5" customHeight="1" x14ac:dyDescent="0.25">
      <c r="B51" s="406" t="s">
        <v>492</v>
      </c>
      <c r="C51" s="403" t="s">
        <v>75</v>
      </c>
      <c r="D51" s="401" t="s">
        <v>221</v>
      </c>
      <c r="E51" s="401" t="s">
        <v>242</v>
      </c>
      <c r="F51" s="407" t="s">
        <v>226</v>
      </c>
      <c r="G51" s="407"/>
      <c r="H51" s="407"/>
      <c r="I51" s="407"/>
      <c r="J51" s="407"/>
      <c r="K51" s="408" t="s">
        <v>493</v>
      </c>
      <c r="L51" s="401" t="s">
        <v>208</v>
      </c>
      <c r="M51" s="407" t="s">
        <v>224</v>
      </c>
      <c r="N51" s="407"/>
      <c r="O51" s="407"/>
      <c r="P51" s="407"/>
      <c r="Q51" s="407"/>
      <c r="R51" s="410" t="s">
        <v>494</v>
      </c>
      <c r="S51" s="412" t="s">
        <v>228</v>
      </c>
      <c r="T51" s="413"/>
      <c r="U51" s="413"/>
      <c r="V51" s="413"/>
      <c r="W51" s="413"/>
      <c r="X51" s="414"/>
    </row>
    <row r="52" spans="1:24" x14ac:dyDescent="0.25">
      <c r="B52" s="406"/>
      <c r="C52" s="403"/>
      <c r="D52" s="402"/>
      <c r="E52" s="402"/>
      <c r="F52" s="183">
        <v>2018</v>
      </c>
      <c r="G52" s="183">
        <v>2019</v>
      </c>
      <c r="H52" s="183">
        <v>2020</v>
      </c>
      <c r="I52" s="183">
        <v>2021</v>
      </c>
      <c r="J52" s="183">
        <v>2022</v>
      </c>
      <c r="K52" s="409"/>
      <c r="L52" s="402"/>
      <c r="M52" s="183">
        <v>2018</v>
      </c>
      <c r="N52" s="183">
        <v>2019</v>
      </c>
      <c r="O52" s="183">
        <v>2020</v>
      </c>
      <c r="P52" s="183">
        <v>2021</v>
      </c>
      <c r="Q52" s="183">
        <v>2022</v>
      </c>
      <c r="R52" s="411"/>
      <c r="S52" s="184">
        <v>2017</v>
      </c>
      <c r="T52" s="184">
        <v>2018</v>
      </c>
      <c r="U52" s="184">
        <v>2019</v>
      </c>
      <c r="V52" s="184">
        <v>2020</v>
      </c>
      <c r="W52" s="184">
        <v>2021</v>
      </c>
      <c r="X52" s="184">
        <v>2022</v>
      </c>
    </row>
    <row r="53" spans="1:24" ht="90" customHeight="1" x14ac:dyDescent="0.25">
      <c r="B53" s="127" t="s">
        <v>256</v>
      </c>
      <c r="C53" s="109" t="s">
        <v>254</v>
      </c>
      <c r="D53" s="61" t="s">
        <v>255</v>
      </c>
      <c r="E53" s="61">
        <v>0</v>
      </c>
      <c r="F53" s="111">
        <v>1</v>
      </c>
      <c r="G53" s="111">
        <v>10</v>
      </c>
      <c r="H53" s="111">
        <v>10</v>
      </c>
      <c r="I53" s="111">
        <v>10</v>
      </c>
      <c r="J53" s="111">
        <v>10</v>
      </c>
      <c r="K53" s="97">
        <f>SUM(F53:J53)</f>
        <v>41</v>
      </c>
      <c r="L53" s="109" t="s">
        <v>334</v>
      </c>
      <c r="M53" s="98">
        <f>F53/$K$53</f>
        <v>2.4390243902439025E-2</v>
      </c>
      <c r="N53" s="342">
        <f t="shared" ref="N53:Q53" si="7">G53/$K$53</f>
        <v>0.24390243902439024</v>
      </c>
      <c r="O53" s="98">
        <f t="shared" si="7"/>
        <v>0.24390243902439024</v>
      </c>
      <c r="P53" s="98">
        <f t="shared" si="7"/>
        <v>0.24390243902439024</v>
      </c>
      <c r="Q53" s="98">
        <f t="shared" si="7"/>
        <v>0.24390243902439024</v>
      </c>
      <c r="R53" s="99">
        <f t="shared" ref="R53:R54" si="8">SUM(M53:Q53)</f>
        <v>1</v>
      </c>
      <c r="S53" s="126">
        <v>0</v>
      </c>
      <c r="T53" s="126">
        <v>5000000</v>
      </c>
      <c r="U53" s="126">
        <v>10000000</v>
      </c>
      <c r="V53" s="126">
        <f>(U53*0.05)+U53</f>
        <v>10500000</v>
      </c>
      <c r="W53" s="126">
        <f t="shared" ref="W53:X53" si="9">(V53*0.05)+V53</f>
        <v>11025000</v>
      </c>
      <c r="X53" s="126">
        <f t="shared" si="9"/>
        <v>11576250</v>
      </c>
    </row>
    <row r="54" spans="1:24" ht="51" x14ac:dyDescent="0.25">
      <c r="B54" s="127" t="s">
        <v>259</v>
      </c>
      <c r="C54" s="109" t="s">
        <v>257</v>
      </c>
      <c r="D54" s="61" t="s">
        <v>258</v>
      </c>
      <c r="E54" s="69">
        <v>0</v>
      </c>
      <c r="F54" s="111">
        <v>1</v>
      </c>
      <c r="G54" s="111">
        <v>2</v>
      </c>
      <c r="H54" s="111">
        <v>2</v>
      </c>
      <c r="I54" s="111">
        <v>2</v>
      </c>
      <c r="J54" s="111">
        <v>2</v>
      </c>
      <c r="K54" s="97">
        <f t="shared" ref="K54" si="10">SUM(F54:J54)</f>
        <v>9</v>
      </c>
      <c r="L54" s="109" t="s">
        <v>335</v>
      </c>
      <c r="M54" s="98">
        <f>F54/$K$54</f>
        <v>0.1111111111111111</v>
      </c>
      <c r="N54" s="342">
        <f t="shared" ref="N54:Q54" si="11">G54/$K$54</f>
        <v>0.22222222222222221</v>
      </c>
      <c r="O54" s="98">
        <f t="shared" si="11"/>
        <v>0.22222222222222221</v>
      </c>
      <c r="P54" s="98">
        <f t="shared" si="11"/>
        <v>0.22222222222222221</v>
      </c>
      <c r="Q54" s="98">
        <f t="shared" si="11"/>
        <v>0.22222222222222221</v>
      </c>
      <c r="R54" s="99">
        <f t="shared" si="8"/>
        <v>1</v>
      </c>
      <c r="S54" s="126">
        <v>0</v>
      </c>
      <c r="T54" s="126">
        <v>0</v>
      </c>
      <c r="U54" s="126">
        <v>5000000</v>
      </c>
      <c r="V54" s="126">
        <f>(U54*0.05)+U54</f>
        <v>5250000</v>
      </c>
      <c r="W54" s="126">
        <f t="shared" ref="W54:X54" si="12">(V54*0.05)+V54</f>
        <v>5512500</v>
      </c>
      <c r="X54" s="126">
        <f t="shared" si="12"/>
        <v>5788125</v>
      </c>
    </row>
    <row r="55" spans="1:24" s="108" customFormat="1" x14ac:dyDescent="0.25">
      <c r="A55" s="101"/>
      <c r="B55" s="102"/>
      <c r="C55" s="103"/>
      <c r="D55" s="103"/>
      <c r="E55" s="104"/>
      <c r="F55" s="105"/>
      <c r="G55" s="105"/>
      <c r="H55" s="105"/>
      <c r="I55" s="105"/>
      <c r="J55" s="105"/>
      <c r="K55" s="106"/>
      <c r="L55" s="102"/>
      <c r="M55" s="102"/>
      <c r="N55" s="102"/>
      <c r="O55" s="102"/>
      <c r="P55" s="102"/>
      <c r="Q55" s="102"/>
      <c r="R55" s="102"/>
      <c r="S55" s="107"/>
      <c r="T55" s="107"/>
      <c r="U55" s="107"/>
      <c r="V55" s="107"/>
      <c r="W55" s="107"/>
      <c r="X55" s="107"/>
    </row>
    <row r="56" spans="1:24" x14ac:dyDescent="0.25">
      <c r="A56" s="90">
        <v>9</v>
      </c>
      <c r="B56" s="181" t="s">
        <v>483</v>
      </c>
      <c r="C56" s="400" t="s">
        <v>247</v>
      </c>
      <c r="D56" s="400"/>
      <c r="E56" s="400"/>
      <c r="F56" s="400"/>
      <c r="G56" s="400"/>
      <c r="H56" s="400"/>
      <c r="I56" s="400"/>
      <c r="J56" s="400"/>
      <c r="K56" s="400"/>
      <c r="L56" s="400"/>
      <c r="M56" s="400"/>
      <c r="N56" s="400"/>
      <c r="O56" s="400"/>
      <c r="P56" s="400"/>
      <c r="Q56" s="400"/>
      <c r="R56" s="400"/>
      <c r="S56" s="400"/>
      <c r="T56" s="400"/>
      <c r="U56" s="400"/>
      <c r="V56" s="400"/>
      <c r="W56" s="400"/>
      <c r="X56" s="400"/>
    </row>
    <row r="57" spans="1:24" x14ac:dyDescent="0.25">
      <c r="B57" s="182" t="s">
        <v>484</v>
      </c>
      <c r="C57" s="400" t="s">
        <v>233</v>
      </c>
      <c r="D57" s="400"/>
      <c r="E57" s="400"/>
      <c r="F57" s="400"/>
      <c r="G57" s="400"/>
      <c r="H57" s="400"/>
      <c r="I57" s="400"/>
      <c r="J57" s="400"/>
      <c r="K57" s="400"/>
      <c r="L57" s="400"/>
      <c r="M57" s="400"/>
      <c r="N57" s="400"/>
      <c r="O57" s="400"/>
      <c r="P57" s="400"/>
      <c r="Q57" s="400"/>
      <c r="R57" s="400"/>
      <c r="S57" s="400"/>
      <c r="T57" s="400"/>
      <c r="U57" s="400"/>
      <c r="V57" s="400"/>
      <c r="W57" s="400"/>
      <c r="X57" s="400"/>
    </row>
    <row r="58" spans="1:24" ht="28.5" customHeight="1" x14ac:dyDescent="0.25">
      <c r="B58" s="406" t="s">
        <v>492</v>
      </c>
      <c r="C58" s="403" t="s">
        <v>75</v>
      </c>
      <c r="D58" s="401" t="s">
        <v>221</v>
      </c>
      <c r="E58" s="401" t="s">
        <v>242</v>
      </c>
      <c r="F58" s="407" t="s">
        <v>226</v>
      </c>
      <c r="G58" s="407"/>
      <c r="H58" s="407"/>
      <c r="I58" s="407"/>
      <c r="J58" s="407"/>
      <c r="K58" s="408" t="s">
        <v>493</v>
      </c>
      <c r="L58" s="401" t="s">
        <v>208</v>
      </c>
      <c r="M58" s="407" t="s">
        <v>224</v>
      </c>
      <c r="N58" s="407"/>
      <c r="O58" s="407"/>
      <c r="P58" s="407"/>
      <c r="Q58" s="407"/>
      <c r="R58" s="410" t="s">
        <v>494</v>
      </c>
      <c r="S58" s="412" t="s">
        <v>228</v>
      </c>
      <c r="T58" s="413"/>
      <c r="U58" s="413"/>
      <c r="V58" s="413"/>
      <c r="W58" s="413"/>
      <c r="X58" s="414"/>
    </row>
    <row r="59" spans="1:24" x14ac:dyDescent="0.25">
      <c r="B59" s="406"/>
      <c r="C59" s="403"/>
      <c r="D59" s="402"/>
      <c r="E59" s="402"/>
      <c r="F59" s="183">
        <v>2018</v>
      </c>
      <c r="G59" s="183">
        <v>2019</v>
      </c>
      <c r="H59" s="183">
        <v>2020</v>
      </c>
      <c r="I59" s="183">
        <v>2021</v>
      </c>
      <c r="J59" s="183">
        <v>2022</v>
      </c>
      <c r="K59" s="409"/>
      <c r="L59" s="402"/>
      <c r="M59" s="183">
        <v>2018</v>
      </c>
      <c r="N59" s="183">
        <v>2019</v>
      </c>
      <c r="O59" s="183">
        <v>2020</v>
      </c>
      <c r="P59" s="183">
        <v>2021</v>
      </c>
      <c r="Q59" s="183">
        <v>2022</v>
      </c>
      <c r="R59" s="411"/>
      <c r="S59" s="184">
        <v>2017</v>
      </c>
      <c r="T59" s="184">
        <v>2018</v>
      </c>
      <c r="U59" s="184">
        <v>2019</v>
      </c>
      <c r="V59" s="184">
        <v>2020</v>
      </c>
      <c r="W59" s="184">
        <v>2021</v>
      </c>
      <c r="X59" s="184">
        <v>2022</v>
      </c>
    </row>
    <row r="60" spans="1:24" ht="81.75" customHeight="1" x14ac:dyDescent="0.25">
      <c r="B60" s="128" t="s">
        <v>250</v>
      </c>
      <c r="C60" s="109" t="s">
        <v>248</v>
      </c>
      <c r="D60" s="121" t="s">
        <v>249</v>
      </c>
      <c r="E60" s="71">
        <v>330</v>
      </c>
      <c r="F60" s="111">
        <v>5</v>
      </c>
      <c r="G60" s="111">
        <v>5</v>
      </c>
      <c r="H60" s="111">
        <v>5</v>
      </c>
      <c r="I60" s="111">
        <v>5</v>
      </c>
      <c r="J60" s="111">
        <v>0</v>
      </c>
      <c r="K60" s="97">
        <f>SUM(F60:J60)</f>
        <v>20</v>
      </c>
      <c r="L60" s="94" t="s">
        <v>336</v>
      </c>
      <c r="M60" s="98">
        <f>F60/$K$60</f>
        <v>0.25</v>
      </c>
      <c r="N60" s="98">
        <f t="shared" ref="N60:Q60" si="13">G60/$K$60</f>
        <v>0.25</v>
      </c>
      <c r="O60" s="98">
        <f t="shared" si="13"/>
        <v>0.25</v>
      </c>
      <c r="P60" s="98">
        <f t="shared" si="13"/>
        <v>0.25</v>
      </c>
      <c r="Q60" s="98">
        <f t="shared" si="13"/>
        <v>0</v>
      </c>
      <c r="R60" s="129">
        <f>SUM(M60:Q60)</f>
        <v>1</v>
      </c>
      <c r="S60" s="130">
        <v>0</v>
      </c>
      <c r="T60" s="130">
        <v>2000000</v>
      </c>
      <c r="U60" s="130">
        <v>0</v>
      </c>
      <c r="V60" s="130">
        <v>0</v>
      </c>
      <c r="W60" s="130">
        <v>0</v>
      </c>
      <c r="X60" s="130">
        <v>0</v>
      </c>
    </row>
    <row r="62" spans="1:24" x14ac:dyDescent="0.25">
      <c r="A62" s="90">
        <v>10</v>
      </c>
      <c r="B62" s="181" t="s">
        <v>483</v>
      </c>
      <c r="C62" s="400" t="s">
        <v>234</v>
      </c>
      <c r="D62" s="400"/>
      <c r="E62" s="400"/>
      <c r="F62" s="400"/>
      <c r="G62" s="400"/>
      <c r="H62" s="400"/>
      <c r="I62" s="400"/>
      <c r="J62" s="400"/>
      <c r="K62" s="400"/>
      <c r="L62" s="400"/>
      <c r="M62" s="400"/>
      <c r="N62" s="400"/>
      <c r="O62" s="400"/>
      <c r="P62" s="400"/>
      <c r="Q62" s="400"/>
      <c r="R62" s="400"/>
      <c r="S62" s="400"/>
      <c r="T62" s="400"/>
      <c r="U62" s="400"/>
      <c r="V62" s="400"/>
      <c r="W62" s="400"/>
      <c r="X62" s="400"/>
    </row>
    <row r="63" spans="1:24" x14ac:dyDescent="0.25">
      <c r="B63" s="182" t="s">
        <v>484</v>
      </c>
      <c r="C63" s="400" t="s">
        <v>233</v>
      </c>
      <c r="D63" s="400"/>
      <c r="E63" s="400"/>
      <c r="F63" s="400"/>
      <c r="G63" s="400"/>
      <c r="H63" s="400"/>
      <c r="I63" s="400"/>
      <c r="J63" s="400"/>
      <c r="K63" s="400"/>
      <c r="L63" s="400"/>
      <c r="M63" s="400"/>
      <c r="N63" s="400"/>
      <c r="O63" s="400"/>
      <c r="P63" s="400"/>
      <c r="Q63" s="400"/>
      <c r="R63" s="400"/>
      <c r="S63" s="400"/>
      <c r="T63" s="400"/>
      <c r="U63" s="400"/>
      <c r="V63" s="400"/>
      <c r="W63" s="400"/>
      <c r="X63" s="400"/>
    </row>
    <row r="64" spans="1:24" ht="28.5" customHeight="1" x14ac:dyDescent="0.25">
      <c r="B64" s="406" t="s">
        <v>492</v>
      </c>
      <c r="C64" s="403" t="s">
        <v>75</v>
      </c>
      <c r="D64" s="401" t="s">
        <v>221</v>
      </c>
      <c r="E64" s="401" t="s">
        <v>242</v>
      </c>
      <c r="F64" s="407" t="s">
        <v>226</v>
      </c>
      <c r="G64" s="407"/>
      <c r="H64" s="407"/>
      <c r="I64" s="407"/>
      <c r="J64" s="407"/>
      <c r="K64" s="408" t="s">
        <v>493</v>
      </c>
      <c r="L64" s="401" t="s">
        <v>208</v>
      </c>
      <c r="M64" s="407" t="s">
        <v>224</v>
      </c>
      <c r="N64" s="407"/>
      <c r="O64" s="407"/>
      <c r="P64" s="407"/>
      <c r="Q64" s="407"/>
      <c r="R64" s="410" t="s">
        <v>494</v>
      </c>
      <c r="S64" s="412" t="s">
        <v>228</v>
      </c>
      <c r="T64" s="413"/>
      <c r="U64" s="413"/>
      <c r="V64" s="413"/>
      <c r="W64" s="413"/>
      <c r="X64" s="414"/>
    </row>
    <row r="65" spans="1:24" x14ac:dyDescent="0.25">
      <c r="B65" s="406"/>
      <c r="C65" s="403"/>
      <c r="D65" s="402"/>
      <c r="E65" s="402"/>
      <c r="F65" s="183">
        <v>2018</v>
      </c>
      <c r="G65" s="183">
        <v>2019</v>
      </c>
      <c r="H65" s="183">
        <v>2020</v>
      </c>
      <c r="I65" s="183">
        <v>2021</v>
      </c>
      <c r="J65" s="183">
        <v>2022</v>
      </c>
      <c r="K65" s="409"/>
      <c r="L65" s="402"/>
      <c r="M65" s="183">
        <v>2018</v>
      </c>
      <c r="N65" s="183">
        <v>2019</v>
      </c>
      <c r="O65" s="183">
        <v>2020</v>
      </c>
      <c r="P65" s="183">
        <v>2021</v>
      </c>
      <c r="Q65" s="183">
        <v>2022</v>
      </c>
      <c r="R65" s="411"/>
      <c r="S65" s="184">
        <v>2017</v>
      </c>
      <c r="T65" s="184">
        <v>2018</v>
      </c>
      <c r="U65" s="184">
        <v>2019</v>
      </c>
      <c r="V65" s="184">
        <v>2020</v>
      </c>
      <c r="W65" s="184">
        <v>2021</v>
      </c>
      <c r="X65" s="184">
        <v>2022</v>
      </c>
    </row>
    <row r="66" spans="1:24" ht="38.25" x14ac:dyDescent="0.25">
      <c r="B66" s="109" t="s">
        <v>251</v>
      </c>
      <c r="C66" s="109" t="s">
        <v>252</v>
      </c>
      <c r="D66" s="61" t="s">
        <v>229</v>
      </c>
      <c r="E66" s="71">
        <v>0</v>
      </c>
      <c r="F66" s="111">
        <v>0</v>
      </c>
      <c r="G66" s="113">
        <v>1</v>
      </c>
      <c r="H66" s="113">
        <v>0</v>
      </c>
      <c r="I66" s="113">
        <v>0</v>
      </c>
      <c r="J66" s="113">
        <v>0</v>
      </c>
      <c r="K66" s="97">
        <f>SUM(F66:J66)</f>
        <v>1</v>
      </c>
      <c r="L66" s="94" t="s">
        <v>337</v>
      </c>
      <c r="M66" s="98">
        <f>F66/$K$66</f>
        <v>0</v>
      </c>
      <c r="N66" s="98">
        <f t="shared" ref="N66:Q66" si="14">G66/$K$66</f>
        <v>1</v>
      </c>
      <c r="O66" s="98">
        <f t="shared" si="14"/>
        <v>0</v>
      </c>
      <c r="P66" s="98">
        <f t="shared" si="14"/>
        <v>0</v>
      </c>
      <c r="Q66" s="98">
        <f t="shared" si="14"/>
        <v>0</v>
      </c>
      <c r="R66" s="99">
        <f>SUM(M66:Q66)</f>
        <v>1</v>
      </c>
      <c r="S66" s="130">
        <v>0</v>
      </c>
      <c r="T66" s="130">
        <v>2000000</v>
      </c>
      <c r="U66" s="130">
        <v>5000000</v>
      </c>
      <c r="V66" s="130">
        <v>0</v>
      </c>
      <c r="W66" s="130">
        <v>0</v>
      </c>
      <c r="X66" s="130">
        <v>0</v>
      </c>
    </row>
    <row r="67" spans="1:24" ht="15.75" customHeight="1" x14ac:dyDescent="0.25"/>
    <row r="68" spans="1:24" x14ac:dyDescent="0.25">
      <c r="A68" s="90">
        <v>11</v>
      </c>
      <c r="B68" s="181" t="s">
        <v>483</v>
      </c>
      <c r="C68" s="400" t="s">
        <v>214</v>
      </c>
      <c r="D68" s="400"/>
      <c r="E68" s="400"/>
      <c r="F68" s="400"/>
      <c r="G68" s="400"/>
      <c r="H68" s="400"/>
      <c r="I68" s="400"/>
      <c r="J68" s="400"/>
      <c r="K68" s="400"/>
      <c r="L68" s="400"/>
      <c r="M68" s="400"/>
      <c r="N68" s="400"/>
      <c r="O68" s="400"/>
      <c r="P68" s="400"/>
      <c r="Q68" s="400"/>
      <c r="R68" s="400"/>
      <c r="S68" s="400"/>
      <c r="T68" s="400"/>
      <c r="U68" s="400"/>
      <c r="V68" s="400"/>
      <c r="W68" s="400"/>
      <c r="X68" s="400"/>
    </row>
    <row r="69" spans="1:24" x14ac:dyDescent="0.25">
      <c r="B69" s="182" t="s">
        <v>484</v>
      </c>
      <c r="C69" s="400" t="s">
        <v>456</v>
      </c>
      <c r="D69" s="400"/>
      <c r="E69" s="400"/>
      <c r="F69" s="400"/>
      <c r="G69" s="400"/>
      <c r="H69" s="400"/>
      <c r="I69" s="400"/>
      <c r="J69" s="400"/>
      <c r="K69" s="400"/>
      <c r="L69" s="400"/>
      <c r="M69" s="400"/>
      <c r="N69" s="400"/>
      <c r="O69" s="400"/>
      <c r="P69" s="400"/>
      <c r="Q69" s="400"/>
      <c r="R69" s="400"/>
      <c r="S69" s="400"/>
      <c r="T69" s="400"/>
      <c r="U69" s="400"/>
      <c r="V69" s="400"/>
      <c r="W69" s="400"/>
      <c r="X69" s="400"/>
    </row>
    <row r="70" spans="1:24" ht="30" customHeight="1" x14ac:dyDescent="0.25">
      <c r="B70" s="406" t="s">
        <v>492</v>
      </c>
      <c r="C70" s="403" t="s">
        <v>75</v>
      </c>
      <c r="D70" s="401" t="s">
        <v>221</v>
      </c>
      <c r="E70" s="401" t="s">
        <v>242</v>
      </c>
      <c r="F70" s="407" t="s">
        <v>226</v>
      </c>
      <c r="G70" s="407"/>
      <c r="H70" s="407"/>
      <c r="I70" s="407"/>
      <c r="J70" s="407"/>
      <c r="K70" s="408" t="s">
        <v>493</v>
      </c>
      <c r="L70" s="401" t="s">
        <v>208</v>
      </c>
      <c r="M70" s="407" t="s">
        <v>224</v>
      </c>
      <c r="N70" s="407"/>
      <c r="O70" s="407"/>
      <c r="P70" s="407"/>
      <c r="Q70" s="407"/>
      <c r="R70" s="410" t="s">
        <v>494</v>
      </c>
      <c r="S70" s="412" t="s">
        <v>228</v>
      </c>
      <c r="T70" s="413"/>
      <c r="U70" s="413"/>
      <c r="V70" s="413"/>
      <c r="W70" s="413"/>
      <c r="X70" s="414"/>
    </row>
    <row r="71" spans="1:24" x14ac:dyDescent="0.25">
      <c r="B71" s="406"/>
      <c r="C71" s="403"/>
      <c r="D71" s="402"/>
      <c r="E71" s="402"/>
      <c r="F71" s="183">
        <v>2018</v>
      </c>
      <c r="G71" s="183">
        <v>2019</v>
      </c>
      <c r="H71" s="183">
        <v>2020</v>
      </c>
      <c r="I71" s="183">
        <v>2021</v>
      </c>
      <c r="J71" s="183">
        <v>2022</v>
      </c>
      <c r="K71" s="409"/>
      <c r="L71" s="402"/>
      <c r="M71" s="183">
        <v>2018</v>
      </c>
      <c r="N71" s="183">
        <v>2019</v>
      </c>
      <c r="O71" s="183">
        <v>2020</v>
      </c>
      <c r="P71" s="183">
        <v>2021</v>
      </c>
      <c r="Q71" s="183">
        <v>2022</v>
      </c>
      <c r="R71" s="411"/>
      <c r="S71" s="184">
        <v>2017</v>
      </c>
      <c r="T71" s="184">
        <v>2018</v>
      </c>
      <c r="U71" s="184">
        <v>2019</v>
      </c>
      <c r="V71" s="184">
        <v>2020</v>
      </c>
      <c r="W71" s="184">
        <v>2021</v>
      </c>
      <c r="X71" s="184">
        <v>2022</v>
      </c>
    </row>
    <row r="72" spans="1:24" ht="127.5" x14ac:dyDescent="0.25">
      <c r="B72" s="109" t="s">
        <v>263</v>
      </c>
      <c r="C72" s="109" t="s">
        <v>205</v>
      </c>
      <c r="D72" s="61" t="s">
        <v>229</v>
      </c>
      <c r="E72" s="61">
        <v>0</v>
      </c>
      <c r="F72" s="112">
        <v>0.7</v>
      </c>
      <c r="G72" s="112">
        <v>0.3</v>
      </c>
      <c r="H72" s="111">
        <v>0</v>
      </c>
      <c r="I72" s="111">
        <v>0</v>
      </c>
      <c r="J72" s="111">
        <v>0</v>
      </c>
      <c r="K72" s="97">
        <f>SUM(F72:J72)</f>
        <v>1</v>
      </c>
      <c r="L72" s="94" t="s">
        <v>338</v>
      </c>
      <c r="M72" s="98">
        <f>F72/$K$72</f>
        <v>0.7</v>
      </c>
      <c r="N72" s="98">
        <f t="shared" ref="N72:Q72" si="15">G72/$K$72</f>
        <v>0.3</v>
      </c>
      <c r="O72" s="98">
        <f t="shared" si="15"/>
        <v>0</v>
      </c>
      <c r="P72" s="98">
        <f t="shared" si="15"/>
        <v>0</v>
      </c>
      <c r="Q72" s="98">
        <f t="shared" si="15"/>
        <v>0</v>
      </c>
      <c r="R72" s="99">
        <f>SUM(M72:Q72)</f>
        <v>1</v>
      </c>
      <c r="S72" s="126">
        <v>0</v>
      </c>
      <c r="T72" s="126">
        <v>20000000</v>
      </c>
      <c r="U72" s="126">
        <v>20000000</v>
      </c>
      <c r="V72" s="126">
        <v>0</v>
      </c>
      <c r="W72" s="126">
        <v>0</v>
      </c>
      <c r="X72" s="126">
        <v>0</v>
      </c>
    </row>
    <row r="73" spans="1:24" ht="63.75" x14ac:dyDescent="0.25">
      <c r="B73" s="109" t="s">
        <v>264</v>
      </c>
      <c r="C73" s="109" t="s">
        <v>265</v>
      </c>
      <c r="D73" s="61" t="s">
        <v>266</v>
      </c>
      <c r="E73" s="61">
        <v>0</v>
      </c>
      <c r="F73" s="111">
        <v>0</v>
      </c>
      <c r="G73" s="111">
        <v>3</v>
      </c>
      <c r="H73" s="111">
        <v>3</v>
      </c>
      <c r="I73" s="111">
        <v>4</v>
      </c>
      <c r="J73" s="111">
        <v>4</v>
      </c>
      <c r="K73" s="97">
        <f>SUM(F73:J73)</f>
        <v>14</v>
      </c>
      <c r="L73" s="94" t="s">
        <v>339</v>
      </c>
      <c r="M73" s="98">
        <f>F73/$K$73</f>
        <v>0</v>
      </c>
      <c r="N73" s="98">
        <f t="shared" ref="N73:Q73" si="16">G73/$K$73</f>
        <v>0.21428571428571427</v>
      </c>
      <c r="O73" s="98">
        <f t="shared" si="16"/>
        <v>0.21428571428571427</v>
      </c>
      <c r="P73" s="98">
        <f t="shared" si="16"/>
        <v>0.2857142857142857</v>
      </c>
      <c r="Q73" s="98">
        <f t="shared" si="16"/>
        <v>0.2857142857142857</v>
      </c>
      <c r="R73" s="99">
        <f>SUM(M73:Q73)</f>
        <v>0.99999999999999989</v>
      </c>
      <c r="S73" s="126">
        <v>0</v>
      </c>
      <c r="T73" s="126">
        <v>0</v>
      </c>
      <c r="U73" s="421">
        <v>60000000</v>
      </c>
      <c r="V73" s="421">
        <v>60000000</v>
      </c>
      <c r="W73" s="421">
        <v>60000000</v>
      </c>
      <c r="X73" s="421">
        <v>60000000</v>
      </c>
    </row>
    <row r="74" spans="1:24" ht="63.75" x14ac:dyDescent="0.25">
      <c r="B74" s="427" t="s">
        <v>295</v>
      </c>
      <c r="C74" s="109" t="s">
        <v>267</v>
      </c>
      <c r="D74" s="61" t="s">
        <v>269</v>
      </c>
      <c r="E74" s="61">
        <v>0</v>
      </c>
      <c r="F74" s="111">
        <v>0</v>
      </c>
      <c r="G74" s="111">
        <v>7</v>
      </c>
      <c r="H74" s="111">
        <v>7</v>
      </c>
      <c r="I74" s="111">
        <v>8</v>
      </c>
      <c r="J74" s="111">
        <v>8</v>
      </c>
      <c r="K74" s="97">
        <f t="shared" ref="K74:K75" si="17">SUM(F74:J74)</f>
        <v>30</v>
      </c>
      <c r="L74" s="94" t="s">
        <v>340</v>
      </c>
      <c r="M74" s="98">
        <f>F74/$K$74</f>
        <v>0</v>
      </c>
      <c r="N74" s="98">
        <f t="shared" ref="N74:Q74" si="18">G74/$K$74</f>
        <v>0.23333333333333334</v>
      </c>
      <c r="O74" s="98">
        <f t="shared" si="18"/>
        <v>0.23333333333333334</v>
      </c>
      <c r="P74" s="98">
        <f t="shared" si="18"/>
        <v>0.26666666666666666</v>
      </c>
      <c r="Q74" s="98">
        <f t="shared" si="18"/>
        <v>0.26666666666666666</v>
      </c>
      <c r="R74" s="99">
        <f>SUM(M74:Q74)</f>
        <v>1</v>
      </c>
      <c r="S74" s="126">
        <v>0</v>
      </c>
      <c r="T74" s="126">
        <v>0</v>
      </c>
      <c r="U74" s="422"/>
      <c r="V74" s="422"/>
      <c r="W74" s="422"/>
      <c r="X74" s="422"/>
    </row>
    <row r="75" spans="1:24" ht="63.75" x14ac:dyDescent="0.25">
      <c r="B75" s="428"/>
      <c r="C75" s="109" t="s">
        <v>268</v>
      </c>
      <c r="D75" s="61" t="s">
        <v>270</v>
      </c>
      <c r="E75" s="61">
        <v>0</v>
      </c>
      <c r="F75" s="111">
        <v>0</v>
      </c>
      <c r="G75" s="111">
        <v>5</v>
      </c>
      <c r="H75" s="111">
        <v>5</v>
      </c>
      <c r="I75" s="111">
        <v>5</v>
      </c>
      <c r="J75" s="111">
        <v>5</v>
      </c>
      <c r="K75" s="97">
        <f t="shared" si="17"/>
        <v>20</v>
      </c>
      <c r="L75" s="94" t="s">
        <v>340</v>
      </c>
      <c r="M75" s="98">
        <f>F75/$K$75</f>
        <v>0</v>
      </c>
      <c r="N75" s="98">
        <f t="shared" ref="N75:Q75" si="19">G75/$K$75</f>
        <v>0.25</v>
      </c>
      <c r="O75" s="98">
        <f t="shared" si="19"/>
        <v>0.25</v>
      </c>
      <c r="P75" s="98">
        <f t="shared" si="19"/>
        <v>0.25</v>
      </c>
      <c r="Q75" s="98">
        <f t="shared" si="19"/>
        <v>0.25</v>
      </c>
      <c r="R75" s="99">
        <f>SUM(M75:Q75)</f>
        <v>1</v>
      </c>
      <c r="S75" s="126">
        <v>0</v>
      </c>
      <c r="T75" s="126">
        <v>0</v>
      </c>
      <c r="U75" s="423"/>
      <c r="V75" s="423"/>
      <c r="W75" s="423"/>
      <c r="X75" s="423"/>
    </row>
    <row r="77" spans="1:24" x14ac:dyDescent="0.25">
      <c r="A77" s="90">
        <v>12</v>
      </c>
      <c r="B77" s="181" t="s">
        <v>483</v>
      </c>
      <c r="C77" s="400" t="s">
        <v>315</v>
      </c>
      <c r="D77" s="400"/>
      <c r="E77" s="400"/>
      <c r="F77" s="400"/>
      <c r="G77" s="400"/>
      <c r="H77" s="400"/>
      <c r="I77" s="400"/>
      <c r="J77" s="400"/>
      <c r="K77" s="400"/>
      <c r="L77" s="400"/>
      <c r="M77" s="400"/>
      <c r="N77" s="400"/>
      <c r="O77" s="400"/>
      <c r="P77" s="400"/>
      <c r="Q77" s="400"/>
      <c r="R77" s="400"/>
      <c r="S77" s="400"/>
      <c r="T77" s="400"/>
      <c r="U77" s="400"/>
      <c r="V77" s="400"/>
      <c r="W77" s="400"/>
      <c r="X77" s="400"/>
    </row>
    <row r="78" spans="1:24" x14ac:dyDescent="0.25">
      <c r="B78" s="182" t="s">
        <v>484</v>
      </c>
      <c r="C78" s="400" t="s">
        <v>235</v>
      </c>
      <c r="D78" s="400"/>
      <c r="E78" s="400"/>
      <c r="F78" s="400"/>
      <c r="G78" s="400"/>
      <c r="H78" s="400"/>
      <c r="I78" s="400"/>
      <c r="J78" s="400"/>
      <c r="K78" s="400"/>
      <c r="L78" s="400"/>
      <c r="M78" s="400"/>
      <c r="N78" s="400"/>
      <c r="O78" s="400"/>
      <c r="P78" s="400"/>
      <c r="Q78" s="400"/>
      <c r="R78" s="400"/>
      <c r="S78" s="400"/>
      <c r="T78" s="400"/>
      <c r="U78" s="400"/>
      <c r="V78" s="400"/>
      <c r="W78" s="400"/>
      <c r="X78" s="400"/>
    </row>
    <row r="79" spans="1:24" ht="29.25" customHeight="1" x14ac:dyDescent="0.25">
      <c r="B79" s="406" t="s">
        <v>492</v>
      </c>
      <c r="C79" s="403" t="s">
        <v>75</v>
      </c>
      <c r="D79" s="401" t="s">
        <v>221</v>
      </c>
      <c r="E79" s="401" t="s">
        <v>242</v>
      </c>
      <c r="F79" s="407" t="s">
        <v>226</v>
      </c>
      <c r="G79" s="407"/>
      <c r="H79" s="407"/>
      <c r="I79" s="407"/>
      <c r="J79" s="407"/>
      <c r="K79" s="408" t="s">
        <v>493</v>
      </c>
      <c r="L79" s="401" t="s">
        <v>208</v>
      </c>
      <c r="M79" s="407" t="s">
        <v>224</v>
      </c>
      <c r="N79" s="407"/>
      <c r="O79" s="407"/>
      <c r="P79" s="407"/>
      <c r="Q79" s="407"/>
      <c r="R79" s="410" t="s">
        <v>227</v>
      </c>
      <c r="S79" s="412" t="s">
        <v>228</v>
      </c>
      <c r="T79" s="413"/>
      <c r="U79" s="413"/>
      <c r="V79" s="413"/>
      <c r="W79" s="413"/>
      <c r="X79" s="414"/>
    </row>
    <row r="80" spans="1:24" x14ac:dyDescent="0.25">
      <c r="B80" s="406"/>
      <c r="C80" s="403"/>
      <c r="D80" s="402"/>
      <c r="E80" s="402"/>
      <c r="F80" s="183">
        <v>2018</v>
      </c>
      <c r="G80" s="183">
        <v>2019</v>
      </c>
      <c r="H80" s="183">
        <v>2020</v>
      </c>
      <c r="I80" s="183">
        <v>2021</v>
      </c>
      <c r="J80" s="183">
        <v>2022</v>
      </c>
      <c r="K80" s="409"/>
      <c r="L80" s="402"/>
      <c r="M80" s="183">
        <v>2018</v>
      </c>
      <c r="N80" s="183">
        <v>2019</v>
      </c>
      <c r="O80" s="183">
        <v>2020</v>
      </c>
      <c r="P80" s="183">
        <v>2021</v>
      </c>
      <c r="Q80" s="183">
        <v>2022</v>
      </c>
      <c r="R80" s="411"/>
      <c r="S80" s="184">
        <v>2017</v>
      </c>
      <c r="T80" s="184">
        <v>2018</v>
      </c>
      <c r="U80" s="184">
        <v>2019</v>
      </c>
      <c r="V80" s="184">
        <v>2020</v>
      </c>
      <c r="W80" s="184">
        <v>2021</v>
      </c>
      <c r="X80" s="184">
        <v>2022</v>
      </c>
    </row>
    <row r="81" spans="1:24" ht="51" x14ac:dyDescent="0.25">
      <c r="B81" s="94" t="s">
        <v>550</v>
      </c>
      <c r="C81" s="109" t="s">
        <v>551</v>
      </c>
      <c r="D81" s="61" t="s">
        <v>554</v>
      </c>
      <c r="E81" s="113">
        <v>0</v>
      </c>
      <c r="F81" s="113">
        <v>0</v>
      </c>
      <c r="G81" s="86">
        <v>1</v>
      </c>
      <c r="H81" s="86">
        <v>3</v>
      </c>
      <c r="I81" s="86">
        <v>5</v>
      </c>
      <c r="J81" s="86">
        <v>7</v>
      </c>
      <c r="K81" s="118">
        <f>J81</f>
        <v>7</v>
      </c>
      <c r="L81" s="94" t="s">
        <v>342</v>
      </c>
      <c r="M81" s="98">
        <f>F81/$K$81</f>
        <v>0</v>
      </c>
      <c r="N81" s="98">
        <f t="shared" ref="N81:Q81" si="20">G81/$K$81</f>
        <v>0.14285714285714285</v>
      </c>
      <c r="O81" s="98">
        <f t="shared" si="20"/>
        <v>0.42857142857142855</v>
      </c>
      <c r="P81" s="98">
        <f t="shared" si="20"/>
        <v>0.7142857142857143</v>
      </c>
      <c r="Q81" s="98">
        <f t="shared" si="20"/>
        <v>1</v>
      </c>
      <c r="R81" s="99">
        <f>Q81</f>
        <v>1</v>
      </c>
      <c r="S81" s="132">
        <v>0</v>
      </c>
      <c r="T81" s="276">
        <v>40000000</v>
      </c>
      <c r="U81" s="133">
        <v>20000000</v>
      </c>
      <c r="V81" s="133">
        <v>22000000</v>
      </c>
      <c r="W81" s="133">
        <v>22000000</v>
      </c>
      <c r="X81" s="133">
        <v>22000000</v>
      </c>
    </row>
    <row r="82" spans="1:24" ht="51" x14ac:dyDescent="0.25">
      <c r="B82" s="94" t="s">
        <v>611</v>
      </c>
      <c r="C82" s="109" t="s">
        <v>612</v>
      </c>
      <c r="D82" s="61" t="s">
        <v>616</v>
      </c>
      <c r="E82" s="113">
        <v>21</v>
      </c>
      <c r="F82" s="113">
        <v>40</v>
      </c>
      <c r="G82" s="292">
        <v>40</v>
      </c>
      <c r="H82" s="292">
        <v>40</v>
      </c>
      <c r="I82" s="292">
        <v>40</v>
      </c>
      <c r="J82" s="292">
        <v>40</v>
      </c>
      <c r="K82" s="118">
        <f>J82</f>
        <v>40</v>
      </c>
      <c r="L82" s="94" t="s">
        <v>617</v>
      </c>
      <c r="M82" s="98">
        <f>F82/$K$82</f>
        <v>1</v>
      </c>
      <c r="N82" s="98">
        <f t="shared" ref="N82:Q82" si="21">G82/$K$82</f>
        <v>1</v>
      </c>
      <c r="O82" s="98">
        <f t="shared" si="21"/>
        <v>1</v>
      </c>
      <c r="P82" s="98">
        <f t="shared" si="21"/>
        <v>1</v>
      </c>
      <c r="Q82" s="98">
        <f t="shared" si="21"/>
        <v>1</v>
      </c>
      <c r="R82" s="99">
        <f>Q82</f>
        <v>1</v>
      </c>
      <c r="S82" s="132">
        <v>0</v>
      </c>
      <c r="T82" s="276">
        <v>0</v>
      </c>
      <c r="U82" s="133">
        <v>60000000</v>
      </c>
      <c r="V82" s="133">
        <v>60000000</v>
      </c>
      <c r="W82" s="133">
        <v>60000000</v>
      </c>
      <c r="X82" s="133">
        <v>60000000</v>
      </c>
    </row>
    <row r="84" spans="1:24" x14ac:dyDescent="0.25">
      <c r="A84" s="90">
        <v>13</v>
      </c>
      <c r="B84" s="181" t="s">
        <v>483</v>
      </c>
      <c r="C84" s="400" t="s">
        <v>435</v>
      </c>
      <c r="D84" s="400"/>
      <c r="E84" s="400"/>
      <c r="F84" s="400"/>
      <c r="G84" s="400"/>
      <c r="H84" s="400"/>
      <c r="I84" s="400"/>
      <c r="J84" s="400"/>
      <c r="K84" s="400"/>
      <c r="L84" s="400"/>
      <c r="M84" s="400"/>
      <c r="N84" s="400"/>
      <c r="O84" s="400"/>
      <c r="P84" s="400"/>
      <c r="Q84" s="400"/>
      <c r="R84" s="400"/>
      <c r="S84" s="400"/>
      <c r="T84" s="400"/>
      <c r="U84" s="400"/>
      <c r="V84" s="400"/>
      <c r="W84" s="400"/>
      <c r="X84" s="400"/>
    </row>
    <row r="85" spans="1:24" x14ac:dyDescent="0.25">
      <c r="B85" s="182" t="s">
        <v>484</v>
      </c>
      <c r="C85" s="400" t="s">
        <v>296</v>
      </c>
      <c r="D85" s="400"/>
      <c r="E85" s="400"/>
      <c r="F85" s="400"/>
      <c r="G85" s="400"/>
      <c r="H85" s="400"/>
      <c r="I85" s="400"/>
      <c r="J85" s="400"/>
      <c r="K85" s="400"/>
      <c r="L85" s="400"/>
      <c r="M85" s="400"/>
      <c r="N85" s="400"/>
      <c r="O85" s="400"/>
      <c r="P85" s="400"/>
      <c r="Q85" s="400"/>
      <c r="R85" s="400"/>
      <c r="S85" s="400"/>
      <c r="T85" s="400"/>
      <c r="U85" s="400"/>
      <c r="V85" s="400"/>
      <c r="W85" s="400"/>
      <c r="X85" s="400"/>
    </row>
    <row r="86" spans="1:24" ht="27.75" customHeight="1" x14ac:dyDescent="0.25">
      <c r="B86" s="406" t="s">
        <v>492</v>
      </c>
      <c r="C86" s="403" t="s">
        <v>75</v>
      </c>
      <c r="D86" s="401" t="s">
        <v>221</v>
      </c>
      <c r="E86" s="401" t="s">
        <v>242</v>
      </c>
      <c r="F86" s="407" t="s">
        <v>226</v>
      </c>
      <c r="G86" s="407"/>
      <c r="H86" s="407"/>
      <c r="I86" s="407"/>
      <c r="J86" s="407"/>
      <c r="K86" s="408" t="s">
        <v>493</v>
      </c>
      <c r="L86" s="401" t="s">
        <v>208</v>
      </c>
      <c r="M86" s="407" t="s">
        <v>224</v>
      </c>
      <c r="N86" s="407"/>
      <c r="O86" s="407"/>
      <c r="P86" s="407"/>
      <c r="Q86" s="407"/>
      <c r="R86" s="410" t="s">
        <v>494</v>
      </c>
      <c r="S86" s="412" t="s">
        <v>228</v>
      </c>
      <c r="T86" s="413"/>
      <c r="U86" s="413"/>
      <c r="V86" s="413"/>
      <c r="W86" s="413"/>
      <c r="X86" s="414"/>
    </row>
    <row r="87" spans="1:24" x14ac:dyDescent="0.25">
      <c r="B87" s="406"/>
      <c r="C87" s="403"/>
      <c r="D87" s="402"/>
      <c r="E87" s="402"/>
      <c r="F87" s="183">
        <v>2018</v>
      </c>
      <c r="G87" s="183">
        <v>2019</v>
      </c>
      <c r="H87" s="183">
        <v>2020</v>
      </c>
      <c r="I87" s="183">
        <v>2021</v>
      </c>
      <c r="J87" s="183">
        <v>2022</v>
      </c>
      <c r="K87" s="409"/>
      <c r="L87" s="402"/>
      <c r="M87" s="185">
        <v>2018</v>
      </c>
      <c r="N87" s="185">
        <v>2019</v>
      </c>
      <c r="O87" s="185">
        <v>2020</v>
      </c>
      <c r="P87" s="185">
        <v>2021</v>
      </c>
      <c r="Q87" s="185">
        <v>2022</v>
      </c>
      <c r="R87" s="411"/>
      <c r="S87" s="184">
        <v>2017</v>
      </c>
      <c r="T87" s="184">
        <v>2018</v>
      </c>
      <c r="U87" s="184">
        <v>2019</v>
      </c>
      <c r="V87" s="184">
        <v>2020</v>
      </c>
      <c r="W87" s="184">
        <v>2021</v>
      </c>
      <c r="X87" s="184">
        <v>2022</v>
      </c>
    </row>
    <row r="88" spans="1:24" ht="63.75" customHeight="1" x14ac:dyDescent="0.25">
      <c r="B88" s="95" t="s">
        <v>555</v>
      </c>
      <c r="C88" s="109" t="s">
        <v>253</v>
      </c>
      <c r="D88" s="61" t="s">
        <v>229</v>
      </c>
      <c r="E88" s="113">
        <v>1</v>
      </c>
      <c r="F88" s="113">
        <v>1</v>
      </c>
      <c r="G88" s="113">
        <v>0</v>
      </c>
      <c r="H88" s="113">
        <v>0</v>
      </c>
      <c r="I88" s="113">
        <v>0</v>
      </c>
      <c r="J88" s="113">
        <v>0</v>
      </c>
      <c r="K88" s="118">
        <f>SUM(F88:J88)</f>
        <v>1</v>
      </c>
      <c r="L88" s="134" t="s">
        <v>344</v>
      </c>
      <c r="M88" s="117">
        <f>F88/$K$88</f>
        <v>1</v>
      </c>
      <c r="N88" s="117">
        <f t="shared" ref="N88:Q88" si="22">G88/$K$88</f>
        <v>0</v>
      </c>
      <c r="O88" s="117">
        <f t="shared" si="22"/>
        <v>0</v>
      </c>
      <c r="P88" s="117">
        <f t="shared" si="22"/>
        <v>0</v>
      </c>
      <c r="Q88" s="117">
        <f t="shared" si="22"/>
        <v>0</v>
      </c>
      <c r="R88" s="99">
        <f t="shared" ref="R88" si="23">SUM(M88:Q88)</f>
        <v>1</v>
      </c>
      <c r="S88" s="132">
        <v>0</v>
      </c>
      <c r="T88" s="126">
        <v>0</v>
      </c>
      <c r="U88" s="132">
        <v>0</v>
      </c>
      <c r="V88" s="132">
        <v>0</v>
      </c>
      <c r="W88" s="132">
        <v>0</v>
      </c>
      <c r="X88" s="132">
        <v>0</v>
      </c>
    </row>
    <row r="89" spans="1:24" ht="61.5" customHeight="1" x14ac:dyDescent="0.25">
      <c r="B89" s="109" t="s">
        <v>557</v>
      </c>
      <c r="C89" s="109" t="s">
        <v>558</v>
      </c>
      <c r="D89" s="61" t="s">
        <v>298</v>
      </c>
      <c r="E89" s="113">
        <v>3</v>
      </c>
      <c r="F89" s="113">
        <v>10</v>
      </c>
      <c r="G89" s="113">
        <v>14</v>
      </c>
      <c r="H89" s="113">
        <v>18</v>
      </c>
      <c r="I89" s="113">
        <v>22</v>
      </c>
      <c r="J89" s="113">
        <v>26</v>
      </c>
      <c r="K89" s="118">
        <f>J89</f>
        <v>26</v>
      </c>
      <c r="L89" s="134" t="s">
        <v>561</v>
      </c>
      <c r="M89" s="117">
        <f>F89/$K$89</f>
        <v>0.38461538461538464</v>
      </c>
      <c r="N89" s="117">
        <f t="shared" ref="N89:Q89" si="24">G89/$K$89</f>
        <v>0.53846153846153844</v>
      </c>
      <c r="O89" s="117">
        <f t="shared" si="24"/>
        <v>0.69230769230769229</v>
      </c>
      <c r="P89" s="117">
        <f t="shared" si="24"/>
        <v>0.84615384615384615</v>
      </c>
      <c r="Q89" s="117">
        <f t="shared" si="24"/>
        <v>1</v>
      </c>
      <c r="R89" s="99">
        <f>Q89</f>
        <v>1</v>
      </c>
      <c r="S89" s="132">
        <v>0</v>
      </c>
      <c r="T89" s="126">
        <v>600000</v>
      </c>
      <c r="U89" s="133">
        <v>120000</v>
      </c>
      <c r="V89" s="133">
        <f>(U89*0.05)+U89</f>
        <v>126000</v>
      </c>
      <c r="W89" s="133">
        <f t="shared" ref="W89:X89" si="25">(V89*0.05)+V89</f>
        <v>132300</v>
      </c>
      <c r="X89" s="133">
        <f t="shared" si="25"/>
        <v>138915</v>
      </c>
    </row>
    <row r="90" spans="1:24" ht="51" x14ac:dyDescent="0.25">
      <c r="B90" s="109" t="s">
        <v>300</v>
      </c>
      <c r="C90" s="109" t="s">
        <v>562</v>
      </c>
      <c r="D90" s="61" t="s">
        <v>299</v>
      </c>
      <c r="E90" s="113">
        <v>0</v>
      </c>
      <c r="F90" s="113">
        <v>4</v>
      </c>
      <c r="G90" s="113">
        <v>1</v>
      </c>
      <c r="H90" s="113">
        <v>1</v>
      </c>
      <c r="I90" s="113">
        <v>1</v>
      </c>
      <c r="J90" s="113">
        <v>1</v>
      </c>
      <c r="K90" s="118">
        <f t="shared" ref="K90" si="26">SUM(F90:J90)</f>
        <v>8</v>
      </c>
      <c r="L90" s="134" t="s">
        <v>563</v>
      </c>
      <c r="M90" s="117">
        <f>F90/$K$90</f>
        <v>0.5</v>
      </c>
      <c r="N90" s="117">
        <f t="shared" ref="N90:Q90" si="27">G90/$K$90</f>
        <v>0.125</v>
      </c>
      <c r="O90" s="117">
        <f t="shared" si="27"/>
        <v>0.125</v>
      </c>
      <c r="P90" s="117">
        <f t="shared" si="27"/>
        <v>0.125</v>
      </c>
      <c r="Q90" s="117">
        <f t="shared" si="27"/>
        <v>0.125</v>
      </c>
      <c r="R90" s="99">
        <f t="shared" ref="R90" si="28">SUM(M90:Q90)</f>
        <v>1</v>
      </c>
      <c r="S90" s="132">
        <v>0</v>
      </c>
      <c r="T90" s="126">
        <v>12000000</v>
      </c>
      <c r="U90" s="132">
        <v>6000000</v>
      </c>
      <c r="V90" s="133">
        <f>(U90*0.05)+U90</f>
        <v>6300000</v>
      </c>
      <c r="W90" s="133">
        <f t="shared" ref="W90:X90" si="29">(V90*0.05)+V90</f>
        <v>6615000</v>
      </c>
      <c r="X90" s="133">
        <f t="shared" si="29"/>
        <v>6945750</v>
      </c>
    </row>
    <row r="92" spans="1:24" x14ac:dyDescent="0.25">
      <c r="A92" s="90">
        <v>14</v>
      </c>
      <c r="B92" s="181" t="s">
        <v>483</v>
      </c>
      <c r="C92" s="400" t="s">
        <v>1</v>
      </c>
      <c r="D92" s="400"/>
      <c r="E92" s="400"/>
      <c r="F92" s="400"/>
      <c r="G92" s="400"/>
      <c r="H92" s="400"/>
      <c r="I92" s="400"/>
      <c r="J92" s="400"/>
      <c r="K92" s="400"/>
      <c r="L92" s="400"/>
      <c r="M92" s="400"/>
      <c r="N92" s="400"/>
      <c r="O92" s="400"/>
      <c r="P92" s="400"/>
      <c r="Q92" s="400"/>
      <c r="R92" s="400"/>
      <c r="S92" s="400"/>
      <c r="T92" s="400"/>
      <c r="U92" s="400"/>
      <c r="V92" s="400"/>
      <c r="W92" s="400"/>
      <c r="X92" s="400"/>
    </row>
    <row r="93" spans="1:24" x14ac:dyDescent="0.25">
      <c r="B93" s="182" t="s">
        <v>484</v>
      </c>
      <c r="C93" s="400" t="s">
        <v>459</v>
      </c>
      <c r="D93" s="400"/>
      <c r="E93" s="400"/>
      <c r="F93" s="400"/>
      <c r="G93" s="400"/>
      <c r="H93" s="400"/>
      <c r="I93" s="400"/>
      <c r="J93" s="400"/>
      <c r="K93" s="400"/>
      <c r="L93" s="400"/>
      <c r="M93" s="400"/>
      <c r="N93" s="400"/>
      <c r="O93" s="400"/>
      <c r="P93" s="400"/>
      <c r="Q93" s="400"/>
      <c r="R93" s="400"/>
      <c r="S93" s="400"/>
      <c r="T93" s="400"/>
      <c r="U93" s="400"/>
      <c r="V93" s="400"/>
      <c r="W93" s="400"/>
      <c r="X93" s="400"/>
    </row>
    <row r="94" spans="1:24" ht="28.5" customHeight="1" x14ac:dyDescent="0.25">
      <c r="B94" s="406" t="s">
        <v>492</v>
      </c>
      <c r="C94" s="403" t="s">
        <v>75</v>
      </c>
      <c r="D94" s="401" t="s">
        <v>221</v>
      </c>
      <c r="E94" s="401" t="s">
        <v>242</v>
      </c>
      <c r="F94" s="407" t="s">
        <v>226</v>
      </c>
      <c r="G94" s="407"/>
      <c r="H94" s="407"/>
      <c r="I94" s="407"/>
      <c r="J94" s="407"/>
      <c r="K94" s="408" t="s">
        <v>493</v>
      </c>
      <c r="L94" s="401" t="s">
        <v>208</v>
      </c>
      <c r="M94" s="407" t="s">
        <v>224</v>
      </c>
      <c r="N94" s="407"/>
      <c r="O94" s="407"/>
      <c r="P94" s="407"/>
      <c r="Q94" s="407"/>
      <c r="R94" s="410" t="s">
        <v>494</v>
      </c>
      <c r="S94" s="412" t="s">
        <v>228</v>
      </c>
      <c r="T94" s="413"/>
      <c r="U94" s="413"/>
      <c r="V94" s="413"/>
      <c r="W94" s="413"/>
      <c r="X94" s="414"/>
    </row>
    <row r="95" spans="1:24" x14ac:dyDescent="0.25">
      <c r="B95" s="406"/>
      <c r="C95" s="403"/>
      <c r="D95" s="402"/>
      <c r="E95" s="402"/>
      <c r="F95" s="183">
        <v>2018</v>
      </c>
      <c r="G95" s="183">
        <v>2019</v>
      </c>
      <c r="H95" s="183">
        <v>2020</v>
      </c>
      <c r="I95" s="183">
        <v>2021</v>
      </c>
      <c r="J95" s="183">
        <v>2022</v>
      </c>
      <c r="K95" s="409"/>
      <c r="L95" s="402"/>
      <c r="M95" s="183">
        <v>2018</v>
      </c>
      <c r="N95" s="183">
        <v>2019</v>
      </c>
      <c r="O95" s="183">
        <v>2020</v>
      </c>
      <c r="P95" s="183">
        <v>2021</v>
      </c>
      <c r="Q95" s="183">
        <v>2022</v>
      </c>
      <c r="R95" s="411"/>
      <c r="S95" s="184">
        <v>2017</v>
      </c>
      <c r="T95" s="184">
        <v>2018</v>
      </c>
      <c r="U95" s="184">
        <v>2019</v>
      </c>
      <c r="V95" s="184">
        <v>2020</v>
      </c>
      <c r="W95" s="184">
        <v>2021</v>
      </c>
      <c r="X95" s="184">
        <v>2022</v>
      </c>
    </row>
    <row r="96" spans="1:24" ht="51" x14ac:dyDescent="0.25">
      <c r="B96" s="94" t="s">
        <v>588</v>
      </c>
      <c r="C96" s="109" t="s">
        <v>589</v>
      </c>
      <c r="D96" s="70" t="s">
        <v>229</v>
      </c>
      <c r="E96" s="136">
        <v>1</v>
      </c>
      <c r="F96" s="137">
        <v>0.8</v>
      </c>
      <c r="G96" s="137">
        <v>0.2</v>
      </c>
      <c r="H96" s="113">
        <v>0</v>
      </c>
      <c r="I96" s="113">
        <v>0</v>
      </c>
      <c r="J96" s="113">
        <v>0</v>
      </c>
      <c r="K96" s="118">
        <f t="shared" ref="K96" si="30">SUM(F96:J96)</f>
        <v>1</v>
      </c>
      <c r="L96" s="134" t="s">
        <v>433</v>
      </c>
      <c r="M96" s="117">
        <f>F96/$K$96</f>
        <v>0.8</v>
      </c>
      <c r="N96" s="117">
        <f t="shared" ref="N96:Q96" si="31">G96/$K$96</f>
        <v>0.2</v>
      </c>
      <c r="O96" s="117">
        <f t="shared" si="31"/>
        <v>0</v>
      </c>
      <c r="P96" s="117">
        <f t="shared" si="31"/>
        <v>0</v>
      </c>
      <c r="Q96" s="117">
        <f t="shared" si="31"/>
        <v>0</v>
      </c>
      <c r="R96" s="99">
        <f t="shared" ref="R96" si="32">SUM(M96:Q96)</f>
        <v>1</v>
      </c>
      <c r="S96" s="132">
        <v>0</v>
      </c>
      <c r="T96" s="126">
        <v>10000000</v>
      </c>
      <c r="U96" s="132">
        <v>0</v>
      </c>
      <c r="V96" s="132">
        <v>0</v>
      </c>
      <c r="W96" s="132">
        <v>0</v>
      </c>
      <c r="X96" s="132">
        <v>0</v>
      </c>
    </row>
    <row r="97" spans="1:24" ht="39" customHeight="1" x14ac:dyDescent="0.25">
      <c r="B97" s="94" t="s">
        <v>590</v>
      </c>
      <c r="C97" s="138" t="s">
        <v>568</v>
      </c>
      <c r="D97" s="70" t="s">
        <v>345</v>
      </c>
      <c r="E97" s="113">
        <v>0</v>
      </c>
      <c r="F97" s="113">
        <v>6</v>
      </c>
      <c r="G97" s="113">
        <v>1</v>
      </c>
      <c r="H97" s="113">
        <v>0</v>
      </c>
      <c r="I97" s="113">
        <v>0</v>
      </c>
      <c r="J97" s="113">
        <v>0</v>
      </c>
      <c r="K97" s="118">
        <f t="shared" ref="K97:K98" si="33">SUM(F97:J97)</f>
        <v>7</v>
      </c>
      <c r="L97" s="109" t="s">
        <v>346</v>
      </c>
      <c r="M97" s="117">
        <f>F97/$K$97</f>
        <v>0.8571428571428571</v>
      </c>
      <c r="N97" s="117">
        <f t="shared" ref="N97:Q97" si="34">G97/$K$97</f>
        <v>0.14285714285714285</v>
      </c>
      <c r="O97" s="117">
        <f t="shared" si="34"/>
        <v>0</v>
      </c>
      <c r="P97" s="117">
        <f t="shared" si="34"/>
        <v>0</v>
      </c>
      <c r="Q97" s="117">
        <f t="shared" si="34"/>
        <v>0</v>
      </c>
      <c r="R97" s="99">
        <f>SUM(M97:Q97)</f>
        <v>1</v>
      </c>
      <c r="S97" s="132">
        <v>0</v>
      </c>
      <c r="T97" s="126">
        <v>0</v>
      </c>
      <c r="U97" s="132">
        <v>0</v>
      </c>
      <c r="V97" s="132">
        <v>0</v>
      </c>
      <c r="W97" s="132">
        <v>0</v>
      </c>
      <c r="X97" s="132">
        <v>0</v>
      </c>
    </row>
    <row r="98" spans="1:24" ht="51" x14ac:dyDescent="0.25">
      <c r="B98" s="94" t="s">
        <v>569</v>
      </c>
      <c r="C98" s="95" t="s">
        <v>570</v>
      </c>
      <c r="D98" s="61" t="s">
        <v>431</v>
      </c>
      <c r="E98" s="113">
        <v>1</v>
      </c>
      <c r="F98" s="113">
        <v>0</v>
      </c>
      <c r="G98" s="113">
        <v>1</v>
      </c>
      <c r="H98" s="113">
        <v>2</v>
      </c>
      <c r="I98" s="113">
        <v>2</v>
      </c>
      <c r="J98" s="113">
        <v>3</v>
      </c>
      <c r="K98" s="139">
        <f t="shared" si="33"/>
        <v>8</v>
      </c>
      <c r="L98" s="109" t="s">
        <v>432</v>
      </c>
      <c r="M98" s="117">
        <f>F98/$K$98</f>
        <v>0</v>
      </c>
      <c r="N98" s="117">
        <f t="shared" ref="N98:Q98" si="35">G98/$K$98</f>
        <v>0.125</v>
      </c>
      <c r="O98" s="117">
        <f t="shared" si="35"/>
        <v>0.25</v>
      </c>
      <c r="P98" s="117">
        <f t="shared" si="35"/>
        <v>0.25</v>
      </c>
      <c r="Q98" s="117">
        <f t="shared" si="35"/>
        <v>0.375</v>
      </c>
      <c r="R98" s="99">
        <f>SUM(M98:Q98)</f>
        <v>1</v>
      </c>
      <c r="S98" s="132">
        <v>0</v>
      </c>
      <c r="T98" s="126">
        <v>0</v>
      </c>
      <c r="U98" s="132">
        <v>0</v>
      </c>
      <c r="V98" s="132">
        <v>0</v>
      </c>
      <c r="W98" s="132">
        <v>0</v>
      </c>
      <c r="X98" s="132">
        <v>0</v>
      </c>
    </row>
    <row r="99" spans="1:24" ht="42" customHeight="1" x14ac:dyDescent="0.25">
      <c r="A99" s="140"/>
      <c r="B99" s="269" t="s">
        <v>591</v>
      </c>
      <c r="C99" s="269" t="s">
        <v>572</v>
      </c>
      <c r="D99" s="70" t="s">
        <v>592</v>
      </c>
      <c r="E99" s="136">
        <v>0</v>
      </c>
      <c r="F99" s="113">
        <v>0</v>
      </c>
      <c r="G99" s="113">
        <v>1</v>
      </c>
      <c r="H99" s="113">
        <v>1</v>
      </c>
      <c r="I99" s="113">
        <v>1</v>
      </c>
      <c r="J99" s="113">
        <v>1</v>
      </c>
      <c r="K99" s="118">
        <f>J99</f>
        <v>1</v>
      </c>
      <c r="L99" s="142" t="s">
        <v>593</v>
      </c>
      <c r="M99" s="117">
        <f>F99/$K$99</f>
        <v>0</v>
      </c>
      <c r="N99" s="117">
        <f>G99/$K$99</f>
        <v>1</v>
      </c>
      <c r="O99" s="117">
        <f>H99/$K$99</f>
        <v>1</v>
      </c>
      <c r="P99" s="117">
        <f>I99/$K$99</f>
        <v>1</v>
      </c>
      <c r="Q99" s="117">
        <f>J99/$K$99</f>
        <v>1</v>
      </c>
      <c r="R99" s="99">
        <f>Q99</f>
        <v>1</v>
      </c>
      <c r="S99" s="132">
        <v>0</v>
      </c>
      <c r="T99" s="126">
        <v>0</v>
      </c>
      <c r="U99" s="132">
        <v>0</v>
      </c>
      <c r="V99" s="132">
        <v>0</v>
      </c>
      <c r="W99" s="132">
        <v>0</v>
      </c>
      <c r="X99" s="132">
        <v>0</v>
      </c>
    </row>
    <row r="100" spans="1:24" ht="75" customHeight="1" x14ac:dyDescent="0.25">
      <c r="A100" s="140"/>
      <c r="B100" s="269" t="s">
        <v>594</v>
      </c>
      <c r="C100" s="141" t="s">
        <v>573</v>
      </c>
      <c r="D100" s="70" t="s">
        <v>708</v>
      </c>
      <c r="E100" s="136">
        <v>1</v>
      </c>
      <c r="F100" s="113">
        <v>1</v>
      </c>
      <c r="G100" s="113">
        <v>2</v>
      </c>
      <c r="H100" s="113">
        <v>3</v>
      </c>
      <c r="I100" s="113">
        <v>4</v>
      </c>
      <c r="J100" s="113">
        <v>6</v>
      </c>
      <c r="K100" s="118">
        <f t="shared" ref="K100:K106" si="36">J100</f>
        <v>6</v>
      </c>
      <c r="L100" s="142" t="s">
        <v>593</v>
      </c>
      <c r="M100" s="117">
        <f>F100/$K$100</f>
        <v>0.16666666666666666</v>
      </c>
      <c r="N100" s="117">
        <f>G100/$K$100</f>
        <v>0.33333333333333331</v>
      </c>
      <c r="O100" s="117">
        <f>H100/$K$100</f>
        <v>0.5</v>
      </c>
      <c r="P100" s="117">
        <f>I100/$K$100</f>
        <v>0.66666666666666663</v>
      </c>
      <c r="Q100" s="117">
        <f>J100/$K$100</f>
        <v>1</v>
      </c>
      <c r="R100" s="99">
        <f>Q100</f>
        <v>1</v>
      </c>
      <c r="S100" s="132">
        <v>0</v>
      </c>
      <c r="T100" s="126">
        <v>0</v>
      </c>
      <c r="U100" s="132">
        <v>0</v>
      </c>
      <c r="V100" s="132">
        <v>0</v>
      </c>
      <c r="W100" s="132">
        <v>0</v>
      </c>
      <c r="X100" s="132">
        <v>0</v>
      </c>
    </row>
    <row r="101" spans="1:24" ht="38.25" x14ac:dyDescent="0.25">
      <c r="A101" s="140"/>
      <c r="B101" s="269" t="s">
        <v>595</v>
      </c>
      <c r="C101" s="141" t="s">
        <v>596</v>
      </c>
      <c r="D101" s="70" t="s">
        <v>285</v>
      </c>
      <c r="E101" s="136">
        <v>17</v>
      </c>
      <c r="F101" s="113">
        <v>17</v>
      </c>
      <c r="G101" s="113">
        <v>18</v>
      </c>
      <c r="H101" s="113">
        <v>18</v>
      </c>
      <c r="I101" s="113">
        <v>20</v>
      </c>
      <c r="J101" s="113">
        <v>20</v>
      </c>
      <c r="K101" s="118">
        <f t="shared" si="36"/>
        <v>20</v>
      </c>
      <c r="L101" s="142" t="s">
        <v>593</v>
      </c>
      <c r="M101" s="117">
        <f>F101/$K$101</f>
        <v>0.85</v>
      </c>
      <c r="N101" s="117">
        <f>G101/$K$101</f>
        <v>0.9</v>
      </c>
      <c r="O101" s="117">
        <f>H101/$K$101</f>
        <v>0.9</v>
      </c>
      <c r="P101" s="117">
        <f>I101/$K$101</f>
        <v>1</v>
      </c>
      <c r="Q101" s="117">
        <f>J101/$K$101</f>
        <v>1</v>
      </c>
      <c r="R101" s="99">
        <f>Q101</f>
        <v>1</v>
      </c>
      <c r="S101" s="132">
        <v>0</v>
      </c>
      <c r="T101" s="126">
        <v>0</v>
      </c>
      <c r="U101" s="132">
        <v>0</v>
      </c>
      <c r="V101" s="132">
        <v>0</v>
      </c>
      <c r="W101" s="132">
        <v>0</v>
      </c>
      <c r="X101" s="132">
        <v>0</v>
      </c>
    </row>
    <row r="102" spans="1:24" ht="38.25" x14ac:dyDescent="0.25">
      <c r="A102" s="140"/>
      <c r="B102" s="269" t="s">
        <v>619</v>
      </c>
      <c r="C102" s="141" t="s">
        <v>597</v>
      </c>
      <c r="D102" s="70" t="s">
        <v>286</v>
      </c>
      <c r="E102" s="136">
        <v>34</v>
      </c>
      <c r="F102" s="113">
        <v>42</v>
      </c>
      <c r="G102" s="113">
        <v>43</v>
      </c>
      <c r="H102" s="113">
        <v>43</v>
      </c>
      <c r="I102" s="113">
        <v>44</v>
      </c>
      <c r="J102" s="113">
        <v>44</v>
      </c>
      <c r="K102" s="118">
        <f t="shared" si="36"/>
        <v>44</v>
      </c>
      <c r="L102" s="142" t="s">
        <v>593</v>
      </c>
      <c r="M102" s="117">
        <f>F102/$K$102</f>
        <v>0.95454545454545459</v>
      </c>
      <c r="N102" s="117">
        <f>G102/$K$102</f>
        <v>0.97727272727272729</v>
      </c>
      <c r="O102" s="117">
        <f>H102/$K$102</f>
        <v>0.97727272727272729</v>
      </c>
      <c r="P102" s="117">
        <f>I102/$K$102</f>
        <v>1</v>
      </c>
      <c r="Q102" s="117">
        <f>J102/$K$102</f>
        <v>1</v>
      </c>
      <c r="R102" s="99">
        <f t="shared" ref="R102:R106" si="37">Q102</f>
        <v>1</v>
      </c>
      <c r="S102" s="132">
        <v>0</v>
      </c>
      <c r="T102" s="126">
        <v>0</v>
      </c>
      <c r="U102" s="132">
        <v>0</v>
      </c>
      <c r="V102" s="132">
        <v>0</v>
      </c>
      <c r="W102" s="132">
        <v>0</v>
      </c>
      <c r="X102" s="132">
        <v>0</v>
      </c>
    </row>
    <row r="103" spans="1:24" ht="38.25" x14ac:dyDescent="0.25">
      <c r="A103" s="140"/>
      <c r="B103" s="269" t="s">
        <v>579</v>
      </c>
      <c r="C103" s="141" t="s">
        <v>599</v>
      </c>
      <c r="D103" s="70" t="s">
        <v>287</v>
      </c>
      <c r="E103" s="136">
        <v>2</v>
      </c>
      <c r="F103" s="113">
        <v>3</v>
      </c>
      <c r="G103" s="113">
        <v>4</v>
      </c>
      <c r="H103" s="113">
        <v>4</v>
      </c>
      <c r="I103" s="113">
        <v>5</v>
      </c>
      <c r="J103" s="113">
        <v>5</v>
      </c>
      <c r="K103" s="118">
        <f t="shared" si="36"/>
        <v>5</v>
      </c>
      <c r="L103" s="142" t="s">
        <v>593</v>
      </c>
      <c r="M103" s="117">
        <f>F103/$K$103</f>
        <v>0.6</v>
      </c>
      <c r="N103" s="117">
        <f>G103/$K$103</f>
        <v>0.8</v>
      </c>
      <c r="O103" s="117">
        <f>H103/$K$103</f>
        <v>0.8</v>
      </c>
      <c r="P103" s="117">
        <f>I103/$K$103</f>
        <v>1</v>
      </c>
      <c r="Q103" s="117">
        <f>J103/$K$103</f>
        <v>1</v>
      </c>
      <c r="R103" s="99">
        <f t="shared" si="37"/>
        <v>1</v>
      </c>
      <c r="S103" s="132">
        <v>0</v>
      </c>
      <c r="T103" s="126">
        <v>0</v>
      </c>
      <c r="U103" s="133">
        <v>10000000</v>
      </c>
      <c r="V103" s="133">
        <v>11000000</v>
      </c>
      <c r="W103" s="133">
        <v>12000000</v>
      </c>
      <c r="X103" s="133">
        <v>13000000</v>
      </c>
    </row>
    <row r="104" spans="1:24" ht="38.25" x14ac:dyDescent="0.25">
      <c r="A104" s="140"/>
      <c r="B104" s="269" t="s">
        <v>581</v>
      </c>
      <c r="C104" s="141" t="s">
        <v>583</v>
      </c>
      <c r="D104" s="70" t="s">
        <v>288</v>
      </c>
      <c r="E104" s="136">
        <v>6</v>
      </c>
      <c r="F104" s="113">
        <v>6</v>
      </c>
      <c r="G104" s="113">
        <v>7</v>
      </c>
      <c r="H104" s="113">
        <v>7</v>
      </c>
      <c r="I104" s="113">
        <v>8</v>
      </c>
      <c r="J104" s="113">
        <v>8</v>
      </c>
      <c r="K104" s="118">
        <f t="shared" si="36"/>
        <v>8</v>
      </c>
      <c r="L104" s="142" t="s">
        <v>593</v>
      </c>
      <c r="M104" s="117">
        <f>F104/$K$104</f>
        <v>0.75</v>
      </c>
      <c r="N104" s="117">
        <f>G104/$K$104</f>
        <v>0.875</v>
      </c>
      <c r="O104" s="117">
        <f>H104/$K$104</f>
        <v>0.875</v>
      </c>
      <c r="P104" s="117">
        <f>I104/$K$104</f>
        <v>1</v>
      </c>
      <c r="Q104" s="117">
        <f>J104/$K$104</f>
        <v>1</v>
      </c>
      <c r="R104" s="99">
        <f t="shared" si="37"/>
        <v>1</v>
      </c>
      <c r="S104" s="132">
        <v>0</v>
      </c>
      <c r="T104" s="126">
        <v>0</v>
      </c>
      <c r="U104" s="133">
        <v>15000000</v>
      </c>
      <c r="V104" s="133">
        <v>16000000</v>
      </c>
      <c r="W104" s="133">
        <v>17000000</v>
      </c>
      <c r="X104" s="133">
        <v>18000000</v>
      </c>
    </row>
    <row r="105" spans="1:24" ht="38.25" x14ac:dyDescent="0.25">
      <c r="A105" s="140"/>
      <c r="B105" s="269" t="s">
        <v>621</v>
      </c>
      <c r="C105" s="141" t="s">
        <v>584</v>
      </c>
      <c r="D105" s="70" t="s">
        <v>289</v>
      </c>
      <c r="E105" s="113">
        <v>5</v>
      </c>
      <c r="F105" s="113">
        <v>12</v>
      </c>
      <c r="G105" s="113">
        <v>13</v>
      </c>
      <c r="H105" s="113">
        <v>13</v>
      </c>
      <c r="I105" s="113">
        <v>14</v>
      </c>
      <c r="J105" s="113">
        <v>14</v>
      </c>
      <c r="K105" s="118">
        <f t="shared" si="36"/>
        <v>14</v>
      </c>
      <c r="L105" s="142" t="s">
        <v>593</v>
      </c>
      <c r="M105" s="117">
        <f>F105/$K$105</f>
        <v>0.8571428571428571</v>
      </c>
      <c r="N105" s="117">
        <f>G105/$K$105</f>
        <v>0.9285714285714286</v>
      </c>
      <c r="O105" s="117">
        <f>H105/$K$105</f>
        <v>0.9285714285714286</v>
      </c>
      <c r="P105" s="117">
        <f>I105/$K$105</f>
        <v>1</v>
      </c>
      <c r="Q105" s="117">
        <f>J105/$K$105</f>
        <v>1</v>
      </c>
      <c r="R105" s="99">
        <f t="shared" si="37"/>
        <v>1</v>
      </c>
      <c r="S105" s="132">
        <v>0</v>
      </c>
      <c r="T105" s="126">
        <v>0</v>
      </c>
      <c r="U105" s="133">
        <v>16000000</v>
      </c>
      <c r="V105" s="133">
        <v>17000000</v>
      </c>
      <c r="W105" s="133">
        <v>18000000</v>
      </c>
      <c r="X105" s="133">
        <v>19000000</v>
      </c>
    </row>
    <row r="106" spans="1:24" ht="38.25" x14ac:dyDescent="0.25">
      <c r="A106" s="140"/>
      <c r="B106" s="269" t="s">
        <v>622</v>
      </c>
      <c r="C106" s="141" t="s">
        <v>598</v>
      </c>
      <c r="D106" s="70" t="s">
        <v>290</v>
      </c>
      <c r="E106" s="113">
        <v>14</v>
      </c>
      <c r="F106" s="113">
        <v>13</v>
      </c>
      <c r="G106" s="113">
        <v>14</v>
      </c>
      <c r="H106" s="113">
        <v>14</v>
      </c>
      <c r="I106" s="113">
        <v>15</v>
      </c>
      <c r="J106" s="113">
        <v>15</v>
      </c>
      <c r="K106" s="118">
        <f t="shared" si="36"/>
        <v>15</v>
      </c>
      <c r="L106" s="142" t="s">
        <v>593</v>
      </c>
      <c r="M106" s="117">
        <f>F106/$K$106</f>
        <v>0.8666666666666667</v>
      </c>
      <c r="N106" s="117">
        <f>G106/$K$106</f>
        <v>0.93333333333333335</v>
      </c>
      <c r="O106" s="117">
        <f>H106/$K$106</f>
        <v>0.93333333333333335</v>
      </c>
      <c r="P106" s="117">
        <f>I106/$K$106</f>
        <v>1</v>
      </c>
      <c r="Q106" s="117">
        <f>J106/$K$106</f>
        <v>1</v>
      </c>
      <c r="R106" s="99">
        <f t="shared" si="37"/>
        <v>1</v>
      </c>
      <c r="S106" s="132">
        <v>0</v>
      </c>
      <c r="T106" s="126">
        <v>0</v>
      </c>
      <c r="U106" s="133">
        <v>20000000</v>
      </c>
      <c r="V106" s="133">
        <v>22000000</v>
      </c>
      <c r="W106" s="133">
        <v>24000000</v>
      </c>
      <c r="X106" s="133">
        <v>26000000</v>
      </c>
    </row>
    <row r="108" spans="1:24" x14ac:dyDescent="0.25">
      <c r="A108" s="90">
        <v>15</v>
      </c>
      <c r="B108" s="181" t="s">
        <v>483</v>
      </c>
      <c r="C108" s="400" t="s">
        <v>3</v>
      </c>
      <c r="D108" s="400"/>
      <c r="E108" s="400"/>
      <c r="F108" s="400"/>
      <c r="G108" s="400"/>
      <c r="H108" s="400"/>
      <c r="I108" s="400"/>
      <c r="J108" s="400"/>
      <c r="K108" s="400"/>
      <c r="L108" s="400"/>
      <c r="M108" s="400"/>
      <c r="N108" s="400"/>
      <c r="O108" s="400"/>
      <c r="P108" s="400"/>
      <c r="Q108" s="400"/>
      <c r="R108" s="400"/>
      <c r="S108" s="400"/>
      <c r="T108" s="400"/>
      <c r="U108" s="400"/>
      <c r="V108" s="400"/>
      <c r="W108" s="400"/>
      <c r="X108" s="400"/>
    </row>
    <row r="109" spans="1:24" x14ac:dyDescent="0.25">
      <c r="B109" s="182" t="s">
        <v>484</v>
      </c>
      <c r="C109" s="400" t="s">
        <v>236</v>
      </c>
      <c r="D109" s="400"/>
      <c r="E109" s="400"/>
      <c r="F109" s="400"/>
      <c r="G109" s="400"/>
      <c r="H109" s="400"/>
      <c r="I109" s="400"/>
      <c r="J109" s="400"/>
      <c r="K109" s="400"/>
      <c r="L109" s="400"/>
      <c r="M109" s="400"/>
      <c r="N109" s="400"/>
      <c r="O109" s="400"/>
      <c r="P109" s="400"/>
      <c r="Q109" s="400"/>
      <c r="R109" s="400"/>
      <c r="S109" s="400"/>
      <c r="T109" s="400"/>
      <c r="U109" s="400"/>
      <c r="V109" s="400"/>
      <c r="W109" s="400"/>
      <c r="X109" s="400"/>
    </row>
    <row r="110" spans="1:24" ht="28.5" customHeight="1" x14ac:dyDescent="0.25">
      <c r="B110" s="406" t="s">
        <v>492</v>
      </c>
      <c r="C110" s="403" t="s">
        <v>75</v>
      </c>
      <c r="D110" s="401" t="s">
        <v>221</v>
      </c>
      <c r="E110" s="401" t="s">
        <v>242</v>
      </c>
      <c r="F110" s="407" t="s">
        <v>226</v>
      </c>
      <c r="G110" s="407"/>
      <c r="H110" s="407"/>
      <c r="I110" s="407"/>
      <c r="J110" s="407"/>
      <c r="K110" s="408" t="s">
        <v>493</v>
      </c>
      <c r="L110" s="401" t="s">
        <v>208</v>
      </c>
      <c r="M110" s="407" t="s">
        <v>224</v>
      </c>
      <c r="N110" s="407"/>
      <c r="O110" s="407"/>
      <c r="P110" s="407"/>
      <c r="Q110" s="407"/>
      <c r="R110" s="410" t="s">
        <v>494</v>
      </c>
      <c r="S110" s="412" t="s">
        <v>228</v>
      </c>
      <c r="T110" s="413"/>
      <c r="U110" s="413"/>
      <c r="V110" s="413"/>
      <c r="W110" s="413"/>
      <c r="X110" s="414"/>
    </row>
    <row r="111" spans="1:24" x14ac:dyDescent="0.25">
      <c r="B111" s="406"/>
      <c r="C111" s="403"/>
      <c r="D111" s="402"/>
      <c r="E111" s="402"/>
      <c r="F111" s="183">
        <v>2018</v>
      </c>
      <c r="G111" s="183">
        <v>2019</v>
      </c>
      <c r="H111" s="183">
        <v>2020</v>
      </c>
      <c r="I111" s="183">
        <v>2021</v>
      </c>
      <c r="J111" s="183">
        <v>2022</v>
      </c>
      <c r="K111" s="409"/>
      <c r="L111" s="402"/>
      <c r="M111" s="183">
        <v>2018</v>
      </c>
      <c r="N111" s="183">
        <v>2019</v>
      </c>
      <c r="O111" s="183">
        <v>2020</v>
      </c>
      <c r="P111" s="183">
        <v>2021</v>
      </c>
      <c r="Q111" s="183">
        <v>2022</v>
      </c>
      <c r="R111" s="411"/>
      <c r="S111" s="184">
        <v>2017</v>
      </c>
      <c r="T111" s="184">
        <v>2018</v>
      </c>
      <c r="U111" s="184">
        <v>2019</v>
      </c>
      <c r="V111" s="184">
        <v>2020</v>
      </c>
      <c r="W111" s="184">
        <v>2021</v>
      </c>
      <c r="X111" s="184">
        <v>2022</v>
      </c>
    </row>
    <row r="112" spans="1:24" ht="38.25" x14ac:dyDescent="0.25">
      <c r="B112" s="94" t="s">
        <v>314</v>
      </c>
      <c r="C112" s="109" t="s">
        <v>313</v>
      </c>
      <c r="D112" s="61" t="s">
        <v>232</v>
      </c>
      <c r="E112" s="113">
        <v>0</v>
      </c>
      <c r="F112" s="113">
        <v>0</v>
      </c>
      <c r="G112" s="145">
        <v>0.3</v>
      </c>
      <c r="H112" s="145">
        <v>0.7</v>
      </c>
      <c r="I112" s="113">
        <v>0</v>
      </c>
      <c r="J112" s="113">
        <v>0</v>
      </c>
      <c r="K112" s="118">
        <f>SUM(F112:J112)</f>
        <v>1</v>
      </c>
      <c r="L112" s="143" t="s">
        <v>523</v>
      </c>
      <c r="M112" s="98">
        <f>F112/$K$112</f>
        <v>0</v>
      </c>
      <c r="N112" s="98">
        <f t="shared" ref="N112:Q112" si="38">G112/$K$112</f>
        <v>0.3</v>
      </c>
      <c r="O112" s="98">
        <f t="shared" si="38"/>
        <v>0.7</v>
      </c>
      <c r="P112" s="98">
        <f t="shared" si="38"/>
        <v>0</v>
      </c>
      <c r="Q112" s="98">
        <f t="shared" si="38"/>
        <v>0</v>
      </c>
      <c r="R112" s="99">
        <f>SUM(M112:Q112)</f>
        <v>1</v>
      </c>
      <c r="S112" s="132">
        <v>0</v>
      </c>
      <c r="T112" s="144">
        <v>0</v>
      </c>
      <c r="U112" s="133">
        <v>12000000</v>
      </c>
      <c r="V112" s="132">
        <v>0</v>
      </c>
      <c r="W112" s="132">
        <v>0</v>
      </c>
      <c r="X112" s="132">
        <v>0</v>
      </c>
    </row>
    <row r="113" spans="1:24" ht="38.25" x14ac:dyDescent="0.25">
      <c r="A113" s="135"/>
      <c r="B113" s="94" t="s">
        <v>624</v>
      </c>
      <c r="C113" s="109" t="s">
        <v>626</v>
      </c>
      <c r="D113" s="61" t="s">
        <v>232</v>
      </c>
      <c r="E113" s="113">
        <v>0</v>
      </c>
      <c r="F113" s="145">
        <v>0.6</v>
      </c>
      <c r="G113" s="145">
        <v>0.4</v>
      </c>
      <c r="H113" s="113">
        <v>0</v>
      </c>
      <c r="I113" s="113">
        <v>0</v>
      </c>
      <c r="J113" s="113">
        <v>0</v>
      </c>
      <c r="K113" s="118">
        <f t="shared" ref="K113" si="39">SUM(F113:J113)</f>
        <v>1</v>
      </c>
      <c r="L113" s="94" t="s">
        <v>523</v>
      </c>
      <c r="M113" s="98">
        <f>F113/$K$113</f>
        <v>0.6</v>
      </c>
      <c r="N113" s="98">
        <f t="shared" ref="N113:Q113" si="40">G113/$K$113</f>
        <v>0.4</v>
      </c>
      <c r="O113" s="98">
        <f t="shared" si="40"/>
        <v>0</v>
      </c>
      <c r="P113" s="98">
        <f t="shared" si="40"/>
        <v>0</v>
      </c>
      <c r="Q113" s="98">
        <f t="shared" si="40"/>
        <v>0</v>
      </c>
      <c r="R113" s="99">
        <f>SUM(M113:Q113)</f>
        <v>1</v>
      </c>
      <c r="S113" s="132">
        <v>0</v>
      </c>
      <c r="T113" s="144">
        <v>8000000</v>
      </c>
      <c r="U113" s="133">
        <v>0</v>
      </c>
      <c r="V113" s="132">
        <v>0</v>
      </c>
      <c r="W113" s="132">
        <v>0</v>
      </c>
      <c r="X113" s="132">
        <v>0</v>
      </c>
    </row>
    <row r="115" spans="1:24" s="146" customFormat="1" ht="15" customHeight="1" x14ac:dyDescent="0.25">
      <c r="A115" s="135">
        <v>16</v>
      </c>
      <c r="B115" s="181" t="s">
        <v>483</v>
      </c>
      <c r="C115" s="424" t="s">
        <v>311</v>
      </c>
      <c r="D115" s="425"/>
      <c r="E115" s="425"/>
      <c r="F115" s="425"/>
      <c r="G115" s="425"/>
      <c r="H115" s="425"/>
      <c r="I115" s="425"/>
      <c r="J115" s="425"/>
      <c r="K115" s="425"/>
      <c r="L115" s="425"/>
      <c r="M115" s="425"/>
      <c r="N115" s="425"/>
      <c r="O115" s="425"/>
      <c r="P115" s="425"/>
      <c r="Q115" s="425"/>
      <c r="R115" s="425"/>
      <c r="S115" s="425"/>
      <c r="T115" s="425"/>
      <c r="U115" s="425"/>
      <c r="V115" s="425"/>
      <c r="W115" s="425"/>
      <c r="X115" s="426"/>
    </row>
    <row r="116" spans="1:24" x14ac:dyDescent="0.25">
      <c r="B116" s="182" t="s">
        <v>484</v>
      </c>
      <c r="C116" s="400" t="s">
        <v>465</v>
      </c>
      <c r="D116" s="400"/>
      <c r="E116" s="400"/>
      <c r="F116" s="400"/>
      <c r="G116" s="400"/>
      <c r="H116" s="400"/>
      <c r="I116" s="400"/>
      <c r="J116" s="400"/>
      <c r="K116" s="400"/>
      <c r="L116" s="400"/>
      <c r="M116" s="400"/>
      <c r="N116" s="400"/>
      <c r="O116" s="400"/>
      <c r="P116" s="400"/>
      <c r="Q116" s="400"/>
      <c r="R116" s="400"/>
      <c r="S116" s="400"/>
      <c r="T116" s="400"/>
      <c r="U116" s="400"/>
      <c r="V116" s="400"/>
      <c r="W116" s="400"/>
      <c r="X116" s="400"/>
    </row>
    <row r="117" spans="1:24" ht="29.25" customHeight="1" x14ac:dyDescent="0.25">
      <c r="B117" s="406" t="s">
        <v>492</v>
      </c>
      <c r="C117" s="403" t="s">
        <v>75</v>
      </c>
      <c r="D117" s="401" t="s">
        <v>221</v>
      </c>
      <c r="E117" s="401" t="s">
        <v>242</v>
      </c>
      <c r="F117" s="407" t="s">
        <v>226</v>
      </c>
      <c r="G117" s="407"/>
      <c r="H117" s="407"/>
      <c r="I117" s="407"/>
      <c r="J117" s="407"/>
      <c r="K117" s="408" t="s">
        <v>493</v>
      </c>
      <c r="L117" s="401" t="s">
        <v>208</v>
      </c>
      <c r="M117" s="407" t="s">
        <v>224</v>
      </c>
      <c r="N117" s="407"/>
      <c r="O117" s="407"/>
      <c r="P117" s="407"/>
      <c r="Q117" s="407"/>
      <c r="R117" s="410" t="s">
        <v>494</v>
      </c>
      <c r="S117" s="412" t="s">
        <v>228</v>
      </c>
      <c r="T117" s="413"/>
      <c r="U117" s="413"/>
      <c r="V117" s="413"/>
      <c r="W117" s="413"/>
      <c r="X117" s="414"/>
    </row>
    <row r="118" spans="1:24" x14ac:dyDescent="0.25">
      <c r="B118" s="406"/>
      <c r="C118" s="403"/>
      <c r="D118" s="402"/>
      <c r="E118" s="402"/>
      <c r="F118" s="183">
        <v>2018</v>
      </c>
      <c r="G118" s="183">
        <v>2019</v>
      </c>
      <c r="H118" s="183">
        <v>2020</v>
      </c>
      <c r="I118" s="183">
        <v>2021</v>
      </c>
      <c r="J118" s="183">
        <v>2022</v>
      </c>
      <c r="K118" s="409"/>
      <c r="L118" s="402"/>
      <c r="M118" s="183">
        <v>2018</v>
      </c>
      <c r="N118" s="183">
        <v>2019</v>
      </c>
      <c r="O118" s="183">
        <v>2020</v>
      </c>
      <c r="P118" s="183">
        <v>2021</v>
      </c>
      <c r="Q118" s="183">
        <v>2022</v>
      </c>
      <c r="R118" s="411"/>
      <c r="S118" s="184">
        <v>2017</v>
      </c>
      <c r="T118" s="184">
        <v>2018</v>
      </c>
      <c r="U118" s="184">
        <v>2019</v>
      </c>
      <c r="V118" s="184">
        <v>2020</v>
      </c>
      <c r="W118" s="184">
        <v>2021</v>
      </c>
      <c r="X118" s="184">
        <v>2022</v>
      </c>
    </row>
    <row r="119" spans="1:24" ht="63.75" x14ac:dyDescent="0.25">
      <c r="B119" s="387" t="s">
        <v>281</v>
      </c>
      <c r="C119" s="109" t="s">
        <v>282</v>
      </c>
      <c r="D119" s="117" t="s">
        <v>229</v>
      </c>
      <c r="E119" s="113">
        <v>0</v>
      </c>
      <c r="F119" s="113">
        <v>0</v>
      </c>
      <c r="G119" s="113">
        <v>1</v>
      </c>
      <c r="H119" s="113">
        <v>0</v>
      </c>
      <c r="I119" s="113">
        <v>0</v>
      </c>
      <c r="J119" s="113">
        <v>0</v>
      </c>
      <c r="K119" s="118">
        <f>SUM(F119:J119)</f>
        <v>1</v>
      </c>
      <c r="L119" s="94" t="s">
        <v>347</v>
      </c>
      <c r="M119" s="98">
        <f>F119/$K$119</f>
        <v>0</v>
      </c>
      <c r="N119" s="98">
        <f t="shared" ref="N119:Q119" si="41">G119/$K$119</f>
        <v>1</v>
      </c>
      <c r="O119" s="98">
        <f t="shared" si="41"/>
        <v>0</v>
      </c>
      <c r="P119" s="98">
        <f t="shared" si="41"/>
        <v>0</v>
      </c>
      <c r="Q119" s="98">
        <f t="shared" si="41"/>
        <v>0</v>
      </c>
      <c r="R119" s="129">
        <f>SUM(M119:Q119)</f>
        <v>1</v>
      </c>
      <c r="S119" s="133">
        <v>0</v>
      </c>
      <c r="T119" s="144">
        <v>1200000</v>
      </c>
      <c r="U119" s="133">
        <v>6000000</v>
      </c>
      <c r="V119" s="132">
        <v>0</v>
      </c>
      <c r="W119" s="132">
        <v>0</v>
      </c>
      <c r="X119" s="132">
        <v>0</v>
      </c>
    </row>
    <row r="120" spans="1:24" ht="89.25" x14ac:dyDescent="0.25">
      <c r="B120" s="94" t="s">
        <v>310</v>
      </c>
      <c r="C120" s="109" t="s">
        <v>283</v>
      </c>
      <c r="D120" s="117" t="s">
        <v>312</v>
      </c>
      <c r="E120" s="113">
        <v>9</v>
      </c>
      <c r="F120" s="113">
        <v>0</v>
      </c>
      <c r="G120" s="113">
        <v>9</v>
      </c>
      <c r="H120" s="113">
        <v>11</v>
      </c>
      <c r="I120" s="113">
        <v>11</v>
      </c>
      <c r="J120" s="113">
        <v>11</v>
      </c>
      <c r="K120" s="118">
        <f>SUM(F120:J120)</f>
        <v>42</v>
      </c>
      <c r="L120" s="94" t="s">
        <v>349</v>
      </c>
      <c r="M120" s="98">
        <f>F120/$K$120</f>
        <v>0</v>
      </c>
      <c r="N120" s="98">
        <f t="shared" ref="N120:Q120" si="42">G120/$K$120</f>
        <v>0.21428571428571427</v>
      </c>
      <c r="O120" s="98">
        <f t="shared" si="42"/>
        <v>0.26190476190476192</v>
      </c>
      <c r="P120" s="98">
        <f t="shared" si="42"/>
        <v>0.26190476190476192</v>
      </c>
      <c r="Q120" s="98">
        <f t="shared" si="42"/>
        <v>0.26190476190476192</v>
      </c>
      <c r="R120" s="129">
        <f>SUM(M120:Q120)</f>
        <v>1</v>
      </c>
      <c r="S120" s="133">
        <v>0</v>
      </c>
      <c r="T120" s="144">
        <v>0</v>
      </c>
      <c r="U120" s="133">
        <v>30000000</v>
      </c>
      <c r="V120" s="133">
        <v>30000000</v>
      </c>
      <c r="W120" s="133">
        <v>30000000</v>
      </c>
      <c r="X120" s="133">
        <v>30000000</v>
      </c>
    </row>
    <row r="122" spans="1:24" x14ac:dyDescent="0.25">
      <c r="A122" s="90">
        <v>17</v>
      </c>
      <c r="B122" s="181" t="s">
        <v>483</v>
      </c>
      <c r="C122" s="400" t="s">
        <v>48</v>
      </c>
      <c r="D122" s="400"/>
      <c r="E122" s="400"/>
      <c r="F122" s="400"/>
      <c r="G122" s="400"/>
      <c r="H122" s="400"/>
      <c r="I122" s="400"/>
      <c r="J122" s="400"/>
      <c r="K122" s="400"/>
      <c r="L122" s="400"/>
      <c r="M122" s="400"/>
      <c r="N122" s="400"/>
      <c r="O122" s="400"/>
      <c r="P122" s="400"/>
      <c r="Q122" s="400"/>
      <c r="R122" s="400"/>
      <c r="S122" s="400"/>
      <c r="T122" s="400"/>
      <c r="U122" s="400"/>
      <c r="V122" s="400"/>
      <c r="W122" s="400"/>
      <c r="X122" s="400"/>
    </row>
    <row r="123" spans="1:24" x14ac:dyDescent="0.25">
      <c r="B123" s="182" t="s">
        <v>484</v>
      </c>
      <c r="C123" s="400" t="s">
        <v>237</v>
      </c>
      <c r="D123" s="400"/>
      <c r="E123" s="400"/>
      <c r="F123" s="400"/>
      <c r="G123" s="400"/>
      <c r="H123" s="400"/>
      <c r="I123" s="400"/>
      <c r="J123" s="400"/>
      <c r="K123" s="400"/>
      <c r="L123" s="400"/>
      <c r="M123" s="400"/>
      <c r="N123" s="400"/>
      <c r="O123" s="400"/>
      <c r="P123" s="400"/>
      <c r="Q123" s="400"/>
      <c r="R123" s="400"/>
      <c r="S123" s="400"/>
      <c r="T123" s="400"/>
      <c r="U123" s="400"/>
      <c r="V123" s="400"/>
      <c r="W123" s="400"/>
      <c r="X123" s="400"/>
    </row>
    <row r="124" spans="1:24" ht="35.25" customHeight="1" x14ac:dyDescent="0.25">
      <c r="B124" s="406" t="s">
        <v>492</v>
      </c>
      <c r="C124" s="403" t="s">
        <v>75</v>
      </c>
      <c r="D124" s="403" t="s">
        <v>221</v>
      </c>
      <c r="E124" s="403" t="s">
        <v>242</v>
      </c>
      <c r="F124" s="403" t="s">
        <v>226</v>
      </c>
      <c r="G124" s="403"/>
      <c r="H124" s="403"/>
      <c r="I124" s="403"/>
      <c r="J124" s="403"/>
      <c r="K124" s="408" t="s">
        <v>493</v>
      </c>
      <c r="L124" s="403" t="s">
        <v>208</v>
      </c>
      <c r="M124" s="403" t="s">
        <v>224</v>
      </c>
      <c r="N124" s="403"/>
      <c r="O124" s="403"/>
      <c r="P124" s="403"/>
      <c r="Q124" s="403"/>
      <c r="R124" s="410" t="s">
        <v>494</v>
      </c>
      <c r="S124" s="406" t="s">
        <v>228</v>
      </c>
      <c r="T124" s="406"/>
      <c r="U124" s="406"/>
      <c r="V124" s="406"/>
      <c r="W124" s="406"/>
      <c r="X124" s="406"/>
    </row>
    <row r="125" spans="1:24" x14ac:dyDescent="0.25">
      <c r="B125" s="406"/>
      <c r="C125" s="403"/>
      <c r="D125" s="404"/>
      <c r="E125" s="405"/>
      <c r="F125" s="183">
        <v>2018</v>
      </c>
      <c r="G125" s="183">
        <v>2019</v>
      </c>
      <c r="H125" s="183">
        <v>2020</v>
      </c>
      <c r="I125" s="183">
        <v>2021</v>
      </c>
      <c r="J125" s="183">
        <v>2022</v>
      </c>
      <c r="K125" s="409"/>
      <c r="L125" s="404"/>
      <c r="M125" s="183">
        <v>2018</v>
      </c>
      <c r="N125" s="183">
        <v>2019</v>
      </c>
      <c r="O125" s="183">
        <v>2020</v>
      </c>
      <c r="P125" s="183">
        <v>2021</v>
      </c>
      <c r="Q125" s="183">
        <v>2022</v>
      </c>
      <c r="R125" s="411"/>
      <c r="S125" s="183">
        <v>2017</v>
      </c>
      <c r="T125" s="183">
        <v>2018</v>
      </c>
      <c r="U125" s="183">
        <v>2019</v>
      </c>
      <c r="V125" s="183">
        <v>2020</v>
      </c>
      <c r="W125" s="183">
        <v>2021</v>
      </c>
      <c r="X125" s="183">
        <v>2022</v>
      </c>
    </row>
    <row r="126" spans="1:24" ht="191.25" customHeight="1" x14ac:dyDescent="0.25">
      <c r="B126" s="275" t="s">
        <v>601</v>
      </c>
      <c r="C126" s="275" t="s">
        <v>602</v>
      </c>
      <c r="D126" s="121" t="s">
        <v>292</v>
      </c>
      <c r="E126" s="113">
        <v>0</v>
      </c>
      <c r="F126" s="137">
        <v>0.8</v>
      </c>
      <c r="G126" s="137">
        <v>0.2</v>
      </c>
      <c r="H126" s="113">
        <v>0</v>
      </c>
      <c r="I126" s="113">
        <v>0</v>
      </c>
      <c r="J126" s="113">
        <v>0</v>
      </c>
      <c r="K126" s="118">
        <f>SUM(F126:J126)</f>
        <v>1</v>
      </c>
      <c r="L126" s="109" t="s">
        <v>524</v>
      </c>
      <c r="M126" s="98">
        <f>F126/$K$126</f>
        <v>0.8</v>
      </c>
      <c r="N126" s="98">
        <f t="shared" ref="N126:Q126" si="43">G126/$K$126</f>
        <v>0.2</v>
      </c>
      <c r="O126" s="98">
        <f t="shared" si="43"/>
        <v>0</v>
      </c>
      <c r="P126" s="98">
        <f t="shared" si="43"/>
        <v>0</v>
      </c>
      <c r="Q126" s="98">
        <f t="shared" si="43"/>
        <v>0</v>
      </c>
      <c r="R126" s="129">
        <f t="shared" ref="R126:R127" si="44">SUM(M126:Q126)</f>
        <v>1</v>
      </c>
      <c r="S126" s="133">
        <v>0</v>
      </c>
      <c r="T126" s="144">
        <v>5000000</v>
      </c>
      <c r="U126" s="132">
        <v>0</v>
      </c>
      <c r="V126" s="132">
        <v>0</v>
      </c>
      <c r="W126" s="132">
        <v>0</v>
      </c>
      <c r="X126" s="132">
        <v>0</v>
      </c>
    </row>
    <row r="127" spans="1:24" ht="73.5" customHeight="1" x14ac:dyDescent="0.25">
      <c r="B127" s="275" t="s">
        <v>603</v>
      </c>
      <c r="C127" s="275" t="s">
        <v>604</v>
      </c>
      <c r="D127" s="121" t="s">
        <v>605</v>
      </c>
      <c r="E127" s="113">
        <v>1</v>
      </c>
      <c r="F127" s="113">
        <v>1</v>
      </c>
      <c r="G127" s="113">
        <v>1</v>
      </c>
      <c r="H127" s="113">
        <v>1</v>
      </c>
      <c r="I127" s="113">
        <v>1</v>
      </c>
      <c r="J127" s="113">
        <v>1</v>
      </c>
      <c r="K127" s="118">
        <f t="shared" ref="K127" si="45">SUM(F127:J127)</f>
        <v>5</v>
      </c>
      <c r="L127" s="94" t="s">
        <v>434</v>
      </c>
      <c r="M127" s="98">
        <f>F127/$K$127</f>
        <v>0.2</v>
      </c>
      <c r="N127" s="98">
        <f t="shared" ref="N127:Q127" si="46">G127/$K$127</f>
        <v>0.2</v>
      </c>
      <c r="O127" s="98">
        <f t="shared" si="46"/>
        <v>0.2</v>
      </c>
      <c r="P127" s="98">
        <f t="shared" si="46"/>
        <v>0.2</v>
      </c>
      <c r="Q127" s="98">
        <f t="shared" si="46"/>
        <v>0.2</v>
      </c>
      <c r="R127" s="129">
        <f t="shared" si="44"/>
        <v>1</v>
      </c>
      <c r="S127" s="133">
        <v>0</v>
      </c>
      <c r="T127" s="144">
        <v>0</v>
      </c>
      <c r="U127" s="133">
        <v>30000000</v>
      </c>
      <c r="V127" s="133">
        <f>(U127*0.05)+U127</f>
        <v>31500000</v>
      </c>
      <c r="W127" s="133">
        <f t="shared" ref="W127:X127" si="47">(V127*0.05)+V127</f>
        <v>33075000</v>
      </c>
      <c r="X127" s="133">
        <f t="shared" si="47"/>
        <v>34728750</v>
      </c>
    </row>
    <row r="129" spans="1:24" x14ac:dyDescent="0.25">
      <c r="A129" s="90">
        <v>18</v>
      </c>
      <c r="B129" s="181" t="s">
        <v>483</v>
      </c>
      <c r="C129" s="400" t="s">
        <v>304</v>
      </c>
      <c r="D129" s="400"/>
      <c r="E129" s="400"/>
      <c r="F129" s="400"/>
      <c r="G129" s="400"/>
      <c r="H129" s="400"/>
      <c r="I129" s="400"/>
      <c r="J129" s="400"/>
      <c r="K129" s="400"/>
      <c r="L129" s="400"/>
      <c r="M129" s="400"/>
      <c r="N129" s="400"/>
      <c r="O129" s="400"/>
      <c r="P129" s="400"/>
      <c r="Q129" s="400"/>
      <c r="R129" s="400"/>
      <c r="S129" s="400"/>
      <c r="T129" s="400"/>
      <c r="U129" s="400"/>
      <c r="V129" s="400"/>
      <c r="W129" s="400"/>
      <c r="X129" s="400"/>
    </row>
    <row r="130" spans="1:24" x14ac:dyDescent="0.25">
      <c r="B130" s="182" t="s">
        <v>484</v>
      </c>
      <c r="C130" s="400" t="s">
        <v>238</v>
      </c>
      <c r="D130" s="400"/>
      <c r="E130" s="400"/>
      <c r="F130" s="400"/>
      <c r="G130" s="400"/>
      <c r="H130" s="400"/>
      <c r="I130" s="400"/>
      <c r="J130" s="400"/>
      <c r="K130" s="400"/>
      <c r="L130" s="400"/>
      <c r="M130" s="400"/>
      <c r="N130" s="400"/>
      <c r="O130" s="400"/>
      <c r="P130" s="400"/>
      <c r="Q130" s="400"/>
      <c r="R130" s="400"/>
      <c r="S130" s="400"/>
      <c r="T130" s="400"/>
      <c r="U130" s="400"/>
      <c r="V130" s="400"/>
      <c r="W130" s="400"/>
      <c r="X130" s="400"/>
    </row>
    <row r="131" spans="1:24" ht="25.5" customHeight="1" x14ac:dyDescent="0.25">
      <c r="B131" s="406" t="s">
        <v>492</v>
      </c>
      <c r="C131" s="403" t="s">
        <v>75</v>
      </c>
      <c r="D131" s="401" t="s">
        <v>221</v>
      </c>
      <c r="E131" s="401" t="s">
        <v>242</v>
      </c>
      <c r="F131" s="407" t="s">
        <v>226</v>
      </c>
      <c r="G131" s="407"/>
      <c r="H131" s="407"/>
      <c r="I131" s="407"/>
      <c r="J131" s="407"/>
      <c r="K131" s="408" t="s">
        <v>493</v>
      </c>
      <c r="L131" s="401" t="s">
        <v>208</v>
      </c>
      <c r="M131" s="407" t="s">
        <v>224</v>
      </c>
      <c r="N131" s="407"/>
      <c r="O131" s="407"/>
      <c r="P131" s="407"/>
      <c r="Q131" s="407"/>
      <c r="R131" s="410" t="s">
        <v>494</v>
      </c>
      <c r="S131" s="412" t="s">
        <v>228</v>
      </c>
      <c r="T131" s="413"/>
      <c r="U131" s="413"/>
      <c r="V131" s="413"/>
      <c r="W131" s="413"/>
      <c r="X131" s="414"/>
    </row>
    <row r="132" spans="1:24" x14ac:dyDescent="0.25">
      <c r="B132" s="406"/>
      <c r="C132" s="403"/>
      <c r="D132" s="402"/>
      <c r="E132" s="402"/>
      <c r="F132" s="183">
        <v>2018</v>
      </c>
      <c r="G132" s="183">
        <v>2019</v>
      </c>
      <c r="H132" s="183">
        <v>2020</v>
      </c>
      <c r="I132" s="183">
        <v>2021</v>
      </c>
      <c r="J132" s="183">
        <v>2022</v>
      </c>
      <c r="K132" s="409"/>
      <c r="L132" s="402"/>
      <c r="M132" s="183">
        <v>2018</v>
      </c>
      <c r="N132" s="183">
        <v>2019</v>
      </c>
      <c r="O132" s="183">
        <v>2020</v>
      </c>
      <c r="P132" s="183">
        <v>2021</v>
      </c>
      <c r="Q132" s="183">
        <v>2022</v>
      </c>
      <c r="R132" s="411"/>
      <c r="S132" s="184">
        <v>2017</v>
      </c>
      <c r="T132" s="184">
        <v>2018</v>
      </c>
      <c r="U132" s="184">
        <v>2019</v>
      </c>
      <c r="V132" s="184">
        <v>2020</v>
      </c>
      <c r="W132" s="184">
        <v>2021</v>
      </c>
      <c r="X132" s="184">
        <v>2022</v>
      </c>
    </row>
    <row r="133" spans="1:24" ht="63.75" x14ac:dyDescent="0.25">
      <c r="B133" s="116" t="s">
        <v>495</v>
      </c>
      <c r="C133" s="116" t="s">
        <v>306</v>
      </c>
      <c r="D133" s="71" t="s">
        <v>307</v>
      </c>
      <c r="E133" s="113">
        <v>1</v>
      </c>
      <c r="F133" s="113">
        <v>1</v>
      </c>
      <c r="G133" s="113">
        <v>1</v>
      </c>
      <c r="H133" s="113">
        <v>1</v>
      </c>
      <c r="I133" s="113">
        <v>1</v>
      </c>
      <c r="J133" s="113">
        <v>1</v>
      </c>
      <c r="K133" s="118">
        <f>SUM(F133:J133)</f>
        <v>5</v>
      </c>
      <c r="L133" s="94" t="s">
        <v>351</v>
      </c>
      <c r="M133" s="98">
        <f>F133/$K$133</f>
        <v>0.2</v>
      </c>
      <c r="N133" s="98">
        <f t="shared" ref="N133:Q133" si="48">G133/$K$133</f>
        <v>0.2</v>
      </c>
      <c r="O133" s="98">
        <f t="shared" si="48"/>
        <v>0.2</v>
      </c>
      <c r="P133" s="98">
        <f t="shared" si="48"/>
        <v>0.2</v>
      </c>
      <c r="Q133" s="98">
        <f t="shared" si="48"/>
        <v>0.2</v>
      </c>
      <c r="R133" s="129">
        <f>SUM(M133:Q133)</f>
        <v>1</v>
      </c>
      <c r="S133" s="147">
        <v>0</v>
      </c>
      <c r="T133" s="148">
        <v>0</v>
      </c>
      <c r="U133" s="132">
        <v>0</v>
      </c>
      <c r="V133" s="132">
        <v>0</v>
      </c>
      <c r="W133" s="132">
        <v>0</v>
      </c>
      <c r="X133" s="132">
        <v>0</v>
      </c>
    </row>
    <row r="134" spans="1:24" ht="25.5" x14ac:dyDescent="0.25">
      <c r="B134" s="116" t="s">
        <v>305</v>
      </c>
      <c r="C134" s="116" t="s">
        <v>319</v>
      </c>
      <c r="D134" s="71" t="s">
        <v>320</v>
      </c>
      <c r="E134" s="113">
        <v>180</v>
      </c>
      <c r="F134" s="113">
        <v>40</v>
      </c>
      <c r="G134" s="113">
        <v>35</v>
      </c>
      <c r="H134" s="113">
        <v>36</v>
      </c>
      <c r="I134" s="113">
        <v>37</v>
      </c>
      <c r="J134" s="113">
        <v>38</v>
      </c>
      <c r="K134" s="118">
        <f t="shared" ref="K134" si="49">SUM(F134:J134)</f>
        <v>186</v>
      </c>
      <c r="L134" s="94" t="s">
        <v>525</v>
      </c>
      <c r="M134" s="98">
        <f>F134/$K$134</f>
        <v>0.21505376344086022</v>
      </c>
      <c r="N134" s="98">
        <f t="shared" ref="N134:Q134" si="50">G134/$K$134</f>
        <v>0.18817204301075269</v>
      </c>
      <c r="O134" s="98">
        <f t="shared" si="50"/>
        <v>0.19354838709677419</v>
      </c>
      <c r="P134" s="98">
        <f t="shared" si="50"/>
        <v>0.19892473118279569</v>
      </c>
      <c r="Q134" s="98">
        <f t="shared" si="50"/>
        <v>0.20430107526881722</v>
      </c>
      <c r="R134" s="129">
        <f>SUM(M134:Q134)</f>
        <v>1</v>
      </c>
      <c r="S134" s="147">
        <v>215500000</v>
      </c>
      <c r="T134" s="147">
        <v>221000000</v>
      </c>
      <c r="U134" s="147">
        <f>+T134*1.05</f>
        <v>232050000</v>
      </c>
      <c r="V134" s="147">
        <f>+U134*1.05</f>
        <v>243652500</v>
      </c>
      <c r="W134" s="147">
        <f t="shared" ref="W134:X134" si="51">+V134*1.05</f>
        <v>255835125</v>
      </c>
      <c r="X134" s="147">
        <f t="shared" si="51"/>
        <v>268626881.25</v>
      </c>
    </row>
    <row r="136" spans="1:24" x14ac:dyDescent="0.25">
      <c r="A136" s="90">
        <v>19</v>
      </c>
      <c r="B136" s="181" t="s">
        <v>483</v>
      </c>
      <c r="C136" s="400" t="s">
        <v>6</v>
      </c>
      <c r="D136" s="400"/>
      <c r="E136" s="400"/>
      <c r="F136" s="400"/>
      <c r="G136" s="400"/>
      <c r="H136" s="400"/>
      <c r="I136" s="400"/>
      <c r="J136" s="400"/>
      <c r="K136" s="400"/>
      <c r="L136" s="400"/>
      <c r="M136" s="400"/>
      <c r="N136" s="400"/>
      <c r="O136" s="400"/>
      <c r="P136" s="400"/>
      <c r="Q136" s="400"/>
      <c r="R136" s="400"/>
      <c r="S136" s="400"/>
      <c r="T136" s="400"/>
      <c r="U136" s="400"/>
      <c r="V136" s="400"/>
      <c r="W136" s="400"/>
      <c r="X136" s="400"/>
    </row>
    <row r="137" spans="1:24" ht="15" customHeight="1" x14ac:dyDescent="0.25">
      <c r="B137" s="182" t="s">
        <v>484</v>
      </c>
      <c r="C137" s="400" t="s">
        <v>425</v>
      </c>
      <c r="D137" s="400"/>
      <c r="E137" s="400"/>
      <c r="F137" s="400"/>
      <c r="G137" s="400"/>
      <c r="H137" s="400"/>
      <c r="I137" s="400"/>
      <c r="J137" s="400"/>
      <c r="K137" s="400"/>
      <c r="L137" s="400"/>
      <c r="M137" s="400"/>
      <c r="N137" s="400"/>
      <c r="O137" s="400"/>
      <c r="P137" s="400"/>
      <c r="Q137" s="400"/>
      <c r="R137" s="400"/>
      <c r="S137" s="400"/>
      <c r="T137" s="400"/>
      <c r="U137" s="400"/>
      <c r="V137" s="400"/>
      <c r="W137" s="400"/>
      <c r="X137" s="400"/>
    </row>
    <row r="138" spans="1:24" ht="27" customHeight="1" x14ac:dyDescent="0.25">
      <c r="B138" s="406" t="s">
        <v>492</v>
      </c>
      <c r="C138" s="403" t="s">
        <v>75</v>
      </c>
      <c r="D138" s="401" t="s">
        <v>221</v>
      </c>
      <c r="E138" s="401" t="s">
        <v>242</v>
      </c>
      <c r="F138" s="407" t="s">
        <v>226</v>
      </c>
      <c r="G138" s="407"/>
      <c r="H138" s="407"/>
      <c r="I138" s="407"/>
      <c r="J138" s="407"/>
      <c r="K138" s="408" t="s">
        <v>493</v>
      </c>
      <c r="L138" s="401" t="s">
        <v>208</v>
      </c>
      <c r="M138" s="407" t="s">
        <v>224</v>
      </c>
      <c r="N138" s="407"/>
      <c r="O138" s="407"/>
      <c r="P138" s="407"/>
      <c r="Q138" s="407"/>
      <c r="R138" s="410" t="s">
        <v>494</v>
      </c>
      <c r="S138" s="412" t="s">
        <v>228</v>
      </c>
      <c r="T138" s="413"/>
      <c r="U138" s="413"/>
      <c r="V138" s="413"/>
      <c r="W138" s="413"/>
      <c r="X138" s="414"/>
    </row>
    <row r="139" spans="1:24" x14ac:dyDescent="0.25">
      <c r="B139" s="406"/>
      <c r="C139" s="403"/>
      <c r="D139" s="402"/>
      <c r="E139" s="402"/>
      <c r="F139" s="183">
        <v>2018</v>
      </c>
      <c r="G139" s="183">
        <v>2019</v>
      </c>
      <c r="H139" s="183">
        <v>2020</v>
      </c>
      <c r="I139" s="183">
        <v>2021</v>
      </c>
      <c r="J139" s="183">
        <v>2022</v>
      </c>
      <c r="K139" s="409"/>
      <c r="L139" s="402"/>
      <c r="M139" s="183">
        <v>2018</v>
      </c>
      <c r="N139" s="183">
        <v>2019</v>
      </c>
      <c r="O139" s="183">
        <v>2020</v>
      </c>
      <c r="P139" s="183">
        <v>2021</v>
      </c>
      <c r="Q139" s="183">
        <v>2022</v>
      </c>
      <c r="R139" s="411"/>
      <c r="S139" s="184">
        <v>2017</v>
      </c>
      <c r="T139" s="184">
        <v>2018</v>
      </c>
      <c r="U139" s="184">
        <v>2019</v>
      </c>
      <c r="V139" s="184">
        <v>2020</v>
      </c>
      <c r="W139" s="184">
        <v>2021</v>
      </c>
      <c r="X139" s="184">
        <v>2022</v>
      </c>
    </row>
    <row r="140" spans="1:24" ht="25.5" x14ac:dyDescent="0.25">
      <c r="B140" s="418" t="s">
        <v>353</v>
      </c>
      <c r="C140" s="116" t="s">
        <v>271</v>
      </c>
      <c r="D140" s="71" t="s">
        <v>229</v>
      </c>
      <c r="E140" s="136">
        <v>0</v>
      </c>
      <c r="F140" s="111">
        <v>0</v>
      </c>
      <c r="G140" s="111">
        <v>1</v>
      </c>
      <c r="H140" s="111">
        <v>0</v>
      </c>
      <c r="I140" s="111">
        <v>0</v>
      </c>
      <c r="J140" s="111">
        <v>0</v>
      </c>
      <c r="K140" s="118">
        <f>SUM(F140:J140)</f>
        <v>1</v>
      </c>
      <c r="L140" s="94" t="s">
        <v>354</v>
      </c>
      <c r="M140" s="98">
        <f>F140/$K$140</f>
        <v>0</v>
      </c>
      <c r="N140" s="98">
        <f t="shared" ref="N140:Q140" si="52">G140/$K$140</f>
        <v>1</v>
      </c>
      <c r="O140" s="98">
        <f t="shared" si="52"/>
        <v>0</v>
      </c>
      <c r="P140" s="98">
        <f t="shared" si="52"/>
        <v>0</v>
      </c>
      <c r="Q140" s="98">
        <f t="shared" si="52"/>
        <v>0</v>
      </c>
      <c r="R140" s="129">
        <f t="shared" ref="R140:R144" si="53">SUM(M140:Q140)</f>
        <v>1</v>
      </c>
      <c r="S140" s="415">
        <v>0</v>
      </c>
      <c r="T140" s="415">
        <v>0</v>
      </c>
      <c r="U140" s="415">
        <v>5000000</v>
      </c>
      <c r="V140" s="415">
        <v>0</v>
      </c>
      <c r="W140" s="415">
        <v>0</v>
      </c>
      <c r="X140" s="415">
        <v>0</v>
      </c>
    </row>
    <row r="141" spans="1:24" ht="63.75" x14ac:dyDescent="0.25">
      <c r="B141" s="418"/>
      <c r="C141" s="116" t="s">
        <v>273</v>
      </c>
      <c r="D141" s="71" t="s">
        <v>275</v>
      </c>
      <c r="E141" s="136">
        <v>0</v>
      </c>
      <c r="F141" s="111">
        <v>0</v>
      </c>
      <c r="G141" s="111">
        <v>1</v>
      </c>
      <c r="H141" s="111">
        <v>0</v>
      </c>
      <c r="I141" s="111">
        <v>0</v>
      </c>
      <c r="J141" s="111">
        <v>0</v>
      </c>
      <c r="K141" s="118">
        <f t="shared" ref="K141:K142" si="54">SUM(F141:J141)</f>
        <v>1</v>
      </c>
      <c r="L141" s="94" t="s">
        <v>355</v>
      </c>
      <c r="M141" s="98">
        <f>F141/$K$141</f>
        <v>0</v>
      </c>
      <c r="N141" s="98">
        <f t="shared" ref="N141:Q141" si="55">G141/$K$141</f>
        <v>1</v>
      </c>
      <c r="O141" s="98">
        <f t="shared" si="55"/>
        <v>0</v>
      </c>
      <c r="P141" s="98">
        <f t="shared" si="55"/>
        <v>0</v>
      </c>
      <c r="Q141" s="98">
        <f t="shared" si="55"/>
        <v>0</v>
      </c>
      <c r="R141" s="129">
        <f t="shared" si="53"/>
        <v>1</v>
      </c>
      <c r="S141" s="416"/>
      <c r="T141" s="416"/>
      <c r="U141" s="416"/>
      <c r="V141" s="416"/>
      <c r="W141" s="416"/>
      <c r="X141" s="416"/>
    </row>
    <row r="142" spans="1:24" ht="63.75" x14ac:dyDescent="0.25">
      <c r="B142" s="418"/>
      <c r="C142" s="116" t="s">
        <v>274</v>
      </c>
      <c r="D142" s="71" t="s">
        <v>275</v>
      </c>
      <c r="E142" s="136">
        <v>0</v>
      </c>
      <c r="F142" s="111">
        <v>0</v>
      </c>
      <c r="G142" s="111">
        <v>1</v>
      </c>
      <c r="H142" s="111">
        <v>0</v>
      </c>
      <c r="I142" s="111">
        <v>0</v>
      </c>
      <c r="J142" s="111">
        <v>0</v>
      </c>
      <c r="K142" s="118">
        <f t="shared" si="54"/>
        <v>1</v>
      </c>
      <c r="L142" s="94" t="s">
        <v>355</v>
      </c>
      <c r="M142" s="98">
        <f>F142/$K$142</f>
        <v>0</v>
      </c>
      <c r="N142" s="98">
        <f t="shared" ref="N142:Q142" si="56">G142/$K$142</f>
        <v>1</v>
      </c>
      <c r="O142" s="98">
        <f t="shared" si="56"/>
        <v>0</v>
      </c>
      <c r="P142" s="98">
        <f t="shared" si="56"/>
        <v>0</v>
      </c>
      <c r="Q142" s="98">
        <f t="shared" si="56"/>
        <v>0</v>
      </c>
      <c r="R142" s="129">
        <f t="shared" si="53"/>
        <v>1</v>
      </c>
      <c r="S142" s="417"/>
      <c r="T142" s="417"/>
      <c r="U142" s="417"/>
      <c r="V142" s="417"/>
      <c r="W142" s="417"/>
      <c r="X142" s="417"/>
    </row>
    <row r="143" spans="1:24" ht="38.25" x14ac:dyDescent="0.25">
      <c r="B143" s="418"/>
      <c r="C143" s="116" t="s">
        <v>272</v>
      </c>
      <c r="D143" s="71" t="s">
        <v>275</v>
      </c>
      <c r="E143" s="136">
        <v>0</v>
      </c>
      <c r="F143" s="111">
        <v>0</v>
      </c>
      <c r="G143" s="111">
        <v>1</v>
      </c>
      <c r="H143" s="111">
        <v>0</v>
      </c>
      <c r="I143" s="111">
        <v>0</v>
      </c>
      <c r="J143" s="111">
        <v>0</v>
      </c>
      <c r="K143" s="118">
        <f t="shared" ref="K143:K144" si="57">SUM(F143:J143)</f>
        <v>1</v>
      </c>
      <c r="L143" s="94" t="s">
        <v>355</v>
      </c>
      <c r="M143" s="98">
        <f>F143/$K$143</f>
        <v>0</v>
      </c>
      <c r="N143" s="98">
        <f t="shared" ref="N143:Q143" si="58">G143/$K$143</f>
        <v>1</v>
      </c>
      <c r="O143" s="98">
        <f t="shared" si="58"/>
        <v>0</v>
      </c>
      <c r="P143" s="98">
        <f t="shared" si="58"/>
        <v>0</v>
      </c>
      <c r="Q143" s="98">
        <f t="shared" si="58"/>
        <v>0</v>
      </c>
      <c r="R143" s="129">
        <f t="shared" si="53"/>
        <v>1</v>
      </c>
      <c r="S143" s="149">
        <v>0</v>
      </c>
      <c r="T143" s="149">
        <v>0</v>
      </c>
      <c r="U143" s="149">
        <v>0</v>
      </c>
      <c r="V143" s="149">
        <v>0</v>
      </c>
      <c r="W143" s="149">
        <v>0</v>
      </c>
      <c r="X143" s="149">
        <v>0</v>
      </c>
    </row>
    <row r="144" spans="1:24" ht="144.75" customHeight="1" x14ac:dyDescent="0.25">
      <c r="B144" s="116" t="s">
        <v>291</v>
      </c>
      <c r="C144" s="120" t="s">
        <v>293</v>
      </c>
      <c r="D144" s="71" t="s">
        <v>308</v>
      </c>
      <c r="E144" s="113">
        <v>0</v>
      </c>
      <c r="F144" s="111">
        <v>0</v>
      </c>
      <c r="G144" s="111">
        <v>1</v>
      </c>
      <c r="H144" s="111">
        <v>1</v>
      </c>
      <c r="I144" s="111">
        <v>1</v>
      </c>
      <c r="J144" s="111">
        <v>1</v>
      </c>
      <c r="K144" s="118">
        <f t="shared" si="57"/>
        <v>4</v>
      </c>
      <c r="L144" s="94" t="s">
        <v>526</v>
      </c>
      <c r="M144" s="98">
        <f>F144/$K$144</f>
        <v>0</v>
      </c>
      <c r="N144" s="98">
        <f t="shared" ref="N144:Q144" si="59">G144/$K$144</f>
        <v>0.25</v>
      </c>
      <c r="O144" s="98">
        <f t="shared" si="59"/>
        <v>0.25</v>
      </c>
      <c r="P144" s="98">
        <f t="shared" si="59"/>
        <v>0.25</v>
      </c>
      <c r="Q144" s="98">
        <f t="shared" si="59"/>
        <v>0.25</v>
      </c>
      <c r="R144" s="129">
        <f t="shared" si="53"/>
        <v>1</v>
      </c>
      <c r="S144" s="133">
        <v>0</v>
      </c>
      <c r="T144" s="133">
        <v>0</v>
      </c>
      <c r="U144" s="133">
        <v>30000000</v>
      </c>
      <c r="V144" s="133">
        <v>30000000</v>
      </c>
      <c r="W144" s="133">
        <v>30000000</v>
      </c>
      <c r="X144" s="133">
        <v>30000000</v>
      </c>
    </row>
    <row r="145" spans="1:24" x14ac:dyDescent="0.25">
      <c r="B145" s="150"/>
      <c r="C145" s="151"/>
      <c r="D145" s="152"/>
      <c r="E145" s="153"/>
      <c r="F145" s="154"/>
      <c r="G145" s="154"/>
      <c r="H145" s="154"/>
      <c r="I145" s="154"/>
      <c r="J145" s="154"/>
      <c r="L145" s="155"/>
      <c r="M145" s="156"/>
      <c r="N145" s="156"/>
      <c r="O145" s="156"/>
      <c r="P145" s="156"/>
      <c r="Q145" s="156"/>
      <c r="R145" s="131"/>
      <c r="S145" s="157"/>
      <c r="T145" s="158"/>
      <c r="U145" s="158"/>
      <c r="V145" s="158"/>
      <c r="W145" s="158"/>
      <c r="X145" s="158"/>
    </row>
    <row r="146" spans="1:24" x14ac:dyDescent="0.25">
      <c r="A146" s="90">
        <v>20</v>
      </c>
      <c r="B146" s="181" t="s">
        <v>483</v>
      </c>
      <c r="C146" s="400" t="s">
        <v>7</v>
      </c>
      <c r="D146" s="400"/>
      <c r="E146" s="400"/>
      <c r="F146" s="400"/>
      <c r="G146" s="400"/>
      <c r="H146" s="400"/>
      <c r="I146" s="400"/>
      <c r="J146" s="400"/>
      <c r="K146" s="400"/>
      <c r="L146" s="400"/>
      <c r="M146" s="400"/>
      <c r="N146" s="400"/>
      <c r="O146" s="400"/>
      <c r="P146" s="400"/>
      <c r="Q146" s="400"/>
      <c r="R146" s="400"/>
      <c r="S146" s="400"/>
      <c r="T146" s="400"/>
      <c r="U146" s="400"/>
      <c r="V146" s="400"/>
      <c r="W146" s="400"/>
      <c r="X146" s="400"/>
    </row>
    <row r="147" spans="1:24" ht="15" customHeight="1" x14ac:dyDescent="0.25">
      <c r="B147" s="182" t="s">
        <v>484</v>
      </c>
      <c r="C147" s="400" t="s">
        <v>457</v>
      </c>
      <c r="D147" s="400"/>
      <c r="E147" s="400"/>
      <c r="F147" s="400"/>
      <c r="G147" s="400"/>
      <c r="H147" s="400"/>
      <c r="I147" s="400"/>
      <c r="J147" s="400"/>
      <c r="K147" s="400"/>
      <c r="L147" s="400"/>
      <c r="M147" s="400"/>
      <c r="N147" s="400"/>
      <c r="O147" s="400"/>
      <c r="P147" s="400"/>
      <c r="Q147" s="400"/>
      <c r="R147" s="400"/>
      <c r="S147" s="400"/>
      <c r="T147" s="400"/>
      <c r="U147" s="400"/>
      <c r="V147" s="400"/>
      <c r="W147" s="400"/>
      <c r="X147" s="400"/>
    </row>
    <row r="148" spans="1:24" ht="27" customHeight="1" x14ac:dyDescent="0.25">
      <c r="B148" s="406" t="s">
        <v>492</v>
      </c>
      <c r="C148" s="403" t="s">
        <v>75</v>
      </c>
      <c r="D148" s="401" t="s">
        <v>221</v>
      </c>
      <c r="E148" s="401" t="s">
        <v>242</v>
      </c>
      <c r="F148" s="403" t="s">
        <v>226</v>
      </c>
      <c r="G148" s="403"/>
      <c r="H148" s="403"/>
      <c r="I148" s="403"/>
      <c r="J148" s="403"/>
      <c r="K148" s="408" t="s">
        <v>493</v>
      </c>
      <c r="L148" s="403" t="s">
        <v>208</v>
      </c>
      <c r="M148" s="403" t="s">
        <v>224</v>
      </c>
      <c r="N148" s="403"/>
      <c r="O148" s="403"/>
      <c r="P148" s="403"/>
      <c r="Q148" s="403"/>
      <c r="R148" s="410" t="s">
        <v>494</v>
      </c>
      <c r="S148" s="406" t="s">
        <v>228</v>
      </c>
      <c r="T148" s="406"/>
      <c r="U148" s="406"/>
      <c r="V148" s="406"/>
      <c r="W148" s="406"/>
      <c r="X148" s="406"/>
    </row>
    <row r="149" spans="1:24" x14ac:dyDescent="0.25">
      <c r="B149" s="406"/>
      <c r="C149" s="403"/>
      <c r="D149" s="402"/>
      <c r="E149" s="402"/>
      <c r="F149" s="183">
        <v>2018</v>
      </c>
      <c r="G149" s="183">
        <v>2019</v>
      </c>
      <c r="H149" s="183">
        <v>2020</v>
      </c>
      <c r="I149" s="183">
        <v>2021</v>
      </c>
      <c r="J149" s="183">
        <v>2022</v>
      </c>
      <c r="K149" s="409"/>
      <c r="L149" s="403"/>
      <c r="M149" s="183">
        <v>2018</v>
      </c>
      <c r="N149" s="183">
        <v>2019</v>
      </c>
      <c r="O149" s="183">
        <v>2020</v>
      </c>
      <c r="P149" s="183">
        <v>2021</v>
      </c>
      <c r="Q149" s="183">
        <v>2022</v>
      </c>
      <c r="R149" s="411"/>
      <c r="S149" s="184">
        <v>2017</v>
      </c>
      <c r="T149" s="184">
        <v>2018</v>
      </c>
      <c r="U149" s="184">
        <v>2019</v>
      </c>
      <c r="V149" s="184">
        <v>2020</v>
      </c>
      <c r="W149" s="184">
        <v>2021</v>
      </c>
      <c r="X149" s="184">
        <v>2022</v>
      </c>
    </row>
    <row r="150" spans="1:24" ht="76.5" x14ac:dyDescent="0.25">
      <c r="B150" s="159" t="s">
        <v>261</v>
      </c>
      <c r="C150" s="159" t="s">
        <v>260</v>
      </c>
      <c r="D150" s="117" t="s">
        <v>232</v>
      </c>
      <c r="E150" s="117">
        <v>0</v>
      </c>
      <c r="F150" s="111">
        <v>1</v>
      </c>
      <c r="G150" s="111">
        <v>0</v>
      </c>
      <c r="H150" s="111">
        <v>0</v>
      </c>
      <c r="I150" s="111">
        <v>0</v>
      </c>
      <c r="J150" s="111">
        <v>0</v>
      </c>
      <c r="K150" s="97">
        <f>SUM(F150:J150)</f>
        <v>1</v>
      </c>
      <c r="L150" s="159" t="s">
        <v>357</v>
      </c>
      <c r="M150" s="160">
        <f>F150/$K$150</f>
        <v>1</v>
      </c>
      <c r="N150" s="160">
        <f t="shared" ref="N150:Q150" si="60">G150/$K$150</f>
        <v>0</v>
      </c>
      <c r="O150" s="160">
        <f t="shared" si="60"/>
        <v>0</v>
      </c>
      <c r="P150" s="160">
        <f t="shared" si="60"/>
        <v>0</v>
      </c>
      <c r="Q150" s="160">
        <f t="shared" si="60"/>
        <v>0</v>
      </c>
      <c r="R150" s="161">
        <f t="shared" ref="R150" si="61">SUM(M150:Q150)</f>
        <v>1</v>
      </c>
      <c r="S150" s="162">
        <v>0</v>
      </c>
      <c r="T150" s="162">
        <v>2500000</v>
      </c>
      <c r="U150" s="162">
        <v>0</v>
      </c>
      <c r="V150" s="162">
        <v>0</v>
      </c>
      <c r="W150" s="162">
        <v>0</v>
      </c>
      <c r="X150" s="162">
        <v>0</v>
      </c>
    </row>
    <row r="151" spans="1:24" ht="38.25" x14ac:dyDescent="0.25">
      <c r="B151" s="419" t="s">
        <v>464</v>
      </c>
      <c r="C151" s="159" t="s">
        <v>428</v>
      </c>
      <c r="D151" s="117" t="s">
        <v>277</v>
      </c>
      <c r="E151" s="117">
        <v>0</v>
      </c>
      <c r="F151" s="111">
        <v>0</v>
      </c>
      <c r="G151" s="111">
        <v>1</v>
      </c>
      <c r="H151" s="111">
        <v>0</v>
      </c>
      <c r="I151" s="111">
        <v>0</v>
      </c>
      <c r="J151" s="111">
        <v>0</v>
      </c>
      <c r="K151" s="97">
        <f>SUM(F151:J151)</f>
        <v>1</v>
      </c>
      <c r="L151" s="159" t="s">
        <v>358</v>
      </c>
      <c r="M151" s="160">
        <f>F151/$K$151</f>
        <v>0</v>
      </c>
      <c r="N151" s="160">
        <f t="shared" ref="N151:Q151" si="62">G151/$K$151</f>
        <v>1</v>
      </c>
      <c r="O151" s="160">
        <f t="shared" si="62"/>
        <v>0</v>
      </c>
      <c r="P151" s="160">
        <f t="shared" si="62"/>
        <v>0</v>
      </c>
      <c r="Q151" s="160">
        <f t="shared" si="62"/>
        <v>0</v>
      </c>
      <c r="R151" s="161">
        <f t="shared" ref="R151:R152" si="63">SUM(M151:Q151)</f>
        <v>1</v>
      </c>
      <c r="S151" s="162">
        <v>0</v>
      </c>
      <c r="T151" s="162">
        <v>0</v>
      </c>
      <c r="U151" s="162">
        <v>0</v>
      </c>
      <c r="V151" s="162">
        <v>0</v>
      </c>
      <c r="W151" s="162">
        <v>0</v>
      </c>
      <c r="X151" s="162">
        <v>0</v>
      </c>
    </row>
    <row r="152" spans="1:24" ht="38.25" x14ac:dyDescent="0.25">
      <c r="B152" s="419"/>
      <c r="C152" s="159" t="s">
        <v>278</v>
      </c>
      <c r="D152" s="117" t="s">
        <v>279</v>
      </c>
      <c r="E152" s="117">
        <v>0</v>
      </c>
      <c r="F152" s="111">
        <v>0</v>
      </c>
      <c r="G152" s="111">
        <v>1</v>
      </c>
      <c r="H152" s="111">
        <v>2</v>
      </c>
      <c r="I152" s="111">
        <v>2</v>
      </c>
      <c r="J152" s="111">
        <v>2</v>
      </c>
      <c r="K152" s="97">
        <v>7</v>
      </c>
      <c r="L152" s="159" t="s">
        <v>359</v>
      </c>
      <c r="M152" s="160">
        <f>F152/$K$152</f>
        <v>0</v>
      </c>
      <c r="N152" s="160">
        <f t="shared" ref="N152:Q152" si="64">G152/$K$152</f>
        <v>0.14285714285714285</v>
      </c>
      <c r="O152" s="160">
        <f t="shared" si="64"/>
        <v>0.2857142857142857</v>
      </c>
      <c r="P152" s="160">
        <f t="shared" si="64"/>
        <v>0.2857142857142857</v>
      </c>
      <c r="Q152" s="160">
        <f t="shared" si="64"/>
        <v>0.2857142857142857</v>
      </c>
      <c r="R152" s="161">
        <f t="shared" si="63"/>
        <v>0.99999999999999989</v>
      </c>
      <c r="S152" s="162">
        <v>0</v>
      </c>
      <c r="T152" s="162">
        <v>0</v>
      </c>
      <c r="U152" s="162">
        <v>2000000</v>
      </c>
      <c r="V152" s="162">
        <v>6300000</v>
      </c>
      <c r="W152" s="162">
        <v>6615000</v>
      </c>
      <c r="X152" s="162">
        <v>6945750</v>
      </c>
    </row>
    <row r="154" spans="1:24" x14ac:dyDescent="0.25">
      <c r="A154" s="90">
        <v>21</v>
      </c>
      <c r="B154" s="181" t="s">
        <v>483</v>
      </c>
      <c r="C154" s="400" t="s">
        <v>303</v>
      </c>
      <c r="D154" s="400"/>
      <c r="E154" s="400"/>
      <c r="F154" s="400"/>
      <c r="G154" s="400"/>
      <c r="H154" s="400"/>
      <c r="I154" s="400"/>
      <c r="J154" s="400"/>
      <c r="K154" s="400"/>
      <c r="L154" s="400"/>
      <c r="M154" s="400"/>
      <c r="N154" s="400"/>
      <c r="O154" s="400"/>
      <c r="P154" s="400"/>
      <c r="Q154" s="400"/>
      <c r="R154" s="400"/>
      <c r="S154" s="400"/>
      <c r="T154" s="400"/>
      <c r="U154" s="400"/>
      <c r="V154" s="400"/>
      <c r="W154" s="400"/>
      <c r="X154" s="400"/>
    </row>
    <row r="155" spans="1:24" x14ac:dyDescent="0.25">
      <c r="B155" s="182" t="s">
        <v>484</v>
      </c>
      <c r="C155" s="400" t="s">
        <v>239</v>
      </c>
      <c r="D155" s="400"/>
      <c r="E155" s="400"/>
      <c r="F155" s="400"/>
      <c r="G155" s="400"/>
      <c r="H155" s="400"/>
      <c r="I155" s="400"/>
      <c r="J155" s="400"/>
      <c r="K155" s="400"/>
      <c r="L155" s="400"/>
      <c r="M155" s="400"/>
      <c r="N155" s="400"/>
      <c r="O155" s="400"/>
      <c r="P155" s="400"/>
      <c r="Q155" s="400"/>
      <c r="R155" s="400"/>
      <c r="S155" s="400"/>
      <c r="T155" s="400"/>
      <c r="U155" s="400"/>
      <c r="V155" s="400"/>
      <c r="W155" s="400"/>
      <c r="X155" s="400"/>
    </row>
    <row r="156" spans="1:24" ht="28.5" customHeight="1" x14ac:dyDescent="0.25">
      <c r="B156" s="406" t="s">
        <v>492</v>
      </c>
      <c r="C156" s="403" t="s">
        <v>75</v>
      </c>
      <c r="D156" s="401" t="s">
        <v>221</v>
      </c>
      <c r="E156" s="401" t="s">
        <v>242</v>
      </c>
      <c r="F156" s="407" t="s">
        <v>226</v>
      </c>
      <c r="G156" s="407"/>
      <c r="H156" s="407"/>
      <c r="I156" s="407"/>
      <c r="J156" s="407"/>
      <c r="K156" s="408" t="s">
        <v>493</v>
      </c>
      <c r="L156" s="401" t="s">
        <v>208</v>
      </c>
      <c r="M156" s="407" t="s">
        <v>224</v>
      </c>
      <c r="N156" s="407"/>
      <c r="O156" s="407"/>
      <c r="P156" s="407"/>
      <c r="Q156" s="407"/>
      <c r="R156" s="410" t="s">
        <v>494</v>
      </c>
      <c r="S156" s="412" t="s">
        <v>228</v>
      </c>
      <c r="T156" s="413"/>
      <c r="U156" s="413"/>
      <c r="V156" s="413"/>
      <c r="W156" s="413"/>
      <c r="X156" s="414"/>
    </row>
    <row r="157" spans="1:24" x14ac:dyDescent="0.25">
      <c r="B157" s="406"/>
      <c r="C157" s="403"/>
      <c r="D157" s="402"/>
      <c r="E157" s="402"/>
      <c r="F157" s="183">
        <v>2018</v>
      </c>
      <c r="G157" s="183">
        <v>2019</v>
      </c>
      <c r="H157" s="183">
        <v>2020</v>
      </c>
      <c r="I157" s="183">
        <v>2021</v>
      </c>
      <c r="J157" s="183">
        <v>2022</v>
      </c>
      <c r="K157" s="409"/>
      <c r="L157" s="402"/>
      <c r="M157" s="183">
        <v>2018</v>
      </c>
      <c r="N157" s="183">
        <v>2019</v>
      </c>
      <c r="O157" s="183">
        <v>2020</v>
      </c>
      <c r="P157" s="183">
        <v>2021</v>
      </c>
      <c r="Q157" s="183">
        <v>2022</v>
      </c>
      <c r="R157" s="411"/>
      <c r="S157" s="184">
        <v>2017</v>
      </c>
      <c r="T157" s="184">
        <v>2018</v>
      </c>
      <c r="U157" s="184">
        <v>2019</v>
      </c>
      <c r="V157" s="184">
        <v>2020</v>
      </c>
      <c r="W157" s="184">
        <v>2021</v>
      </c>
      <c r="X157" s="184">
        <v>2022</v>
      </c>
    </row>
    <row r="158" spans="1:24" ht="101.25" customHeight="1" x14ac:dyDescent="0.25">
      <c r="B158" s="116" t="s">
        <v>430</v>
      </c>
      <c r="C158" s="116" t="s">
        <v>317</v>
      </c>
      <c r="D158" s="71" t="s">
        <v>232</v>
      </c>
      <c r="E158" s="113">
        <v>0</v>
      </c>
      <c r="F158" s="113">
        <v>0</v>
      </c>
      <c r="G158" s="113">
        <v>1</v>
      </c>
      <c r="H158" s="113">
        <v>0</v>
      </c>
      <c r="I158" s="113">
        <v>0</v>
      </c>
      <c r="J158" s="113">
        <v>0</v>
      </c>
      <c r="K158" s="118">
        <f>SUM(F158:J158)</f>
        <v>1</v>
      </c>
      <c r="L158" s="94" t="s">
        <v>347</v>
      </c>
      <c r="M158" s="160">
        <f>F158/$K$158</f>
        <v>0</v>
      </c>
      <c r="N158" s="160">
        <f t="shared" ref="N158:Q158" si="65">G158/$K$158</f>
        <v>1</v>
      </c>
      <c r="O158" s="160">
        <f t="shared" si="65"/>
        <v>0</v>
      </c>
      <c r="P158" s="160">
        <f t="shared" si="65"/>
        <v>0</v>
      </c>
      <c r="Q158" s="160">
        <f t="shared" si="65"/>
        <v>0</v>
      </c>
      <c r="R158" s="129">
        <f>SUM(M158:Q158)</f>
        <v>1</v>
      </c>
      <c r="S158" s="163">
        <v>0</v>
      </c>
      <c r="T158" s="164">
        <v>0</v>
      </c>
      <c r="U158" s="133">
        <v>6000000</v>
      </c>
      <c r="V158" s="133">
        <v>0</v>
      </c>
      <c r="W158" s="133">
        <v>0</v>
      </c>
      <c r="X158" s="133">
        <v>0</v>
      </c>
    </row>
    <row r="160" spans="1:24" x14ac:dyDescent="0.25">
      <c r="A160" s="90">
        <v>22</v>
      </c>
      <c r="B160" s="181" t="s">
        <v>483</v>
      </c>
      <c r="C160" s="400" t="s">
        <v>302</v>
      </c>
      <c r="D160" s="400"/>
      <c r="E160" s="400"/>
      <c r="F160" s="400"/>
      <c r="G160" s="400"/>
      <c r="H160" s="400"/>
      <c r="I160" s="400"/>
      <c r="J160" s="400"/>
      <c r="K160" s="400"/>
      <c r="L160" s="400"/>
      <c r="M160" s="400"/>
      <c r="N160" s="400"/>
      <c r="O160" s="400"/>
      <c r="P160" s="400"/>
      <c r="Q160" s="400"/>
      <c r="R160" s="400"/>
      <c r="S160" s="400"/>
      <c r="T160" s="400"/>
      <c r="U160" s="400"/>
      <c r="V160" s="400"/>
      <c r="W160" s="400"/>
      <c r="X160" s="400"/>
    </row>
    <row r="161" spans="1:24" ht="15" customHeight="1" x14ac:dyDescent="0.25">
      <c r="B161" s="182" t="s">
        <v>484</v>
      </c>
      <c r="C161" s="400" t="s">
        <v>301</v>
      </c>
      <c r="D161" s="400"/>
      <c r="E161" s="400"/>
      <c r="F161" s="400"/>
      <c r="G161" s="400"/>
      <c r="H161" s="400"/>
      <c r="I161" s="400"/>
      <c r="J161" s="400"/>
      <c r="K161" s="400"/>
      <c r="L161" s="400"/>
      <c r="M161" s="400"/>
      <c r="N161" s="400"/>
      <c r="O161" s="400"/>
      <c r="P161" s="400"/>
      <c r="Q161" s="400"/>
      <c r="R161" s="400"/>
      <c r="S161" s="400"/>
      <c r="T161" s="400"/>
      <c r="U161" s="400"/>
      <c r="V161" s="400"/>
      <c r="W161" s="400"/>
      <c r="X161" s="400"/>
    </row>
    <row r="162" spans="1:24" ht="24.75" customHeight="1" x14ac:dyDescent="0.25">
      <c r="A162" s="92"/>
      <c r="B162" s="406" t="s">
        <v>492</v>
      </c>
      <c r="C162" s="403" t="s">
        <v>75</v>
      </c>
      <c r="D162" s="401" t="s">
        <v>221</v>
      </c>
      <c r="E162" s="401" t="s">
        <v>242</v>
      </c>
      <c r="F162" s="407" t="s">
        <v>226</v>
      </c>
      <c r="G162" s="407"/>
      <c r="H162" s="407"/>
      <c r="I162" s="407"/>
      <c r="J162" s="407"/>
      <c r="K162" s="408" t="s">
        <v>493</v>
      </c>
      <c r="L162" s="401" t="s">
        <v>208</v>
      </c>
      <c r="M162" s="407" t="s">
        <v>224</v>
      </c>
      <c r="N162" s="407"/>
      <c r="O162" s="407"/>
      <c r="P162" s="407"/>
      <c r="Q162" s="407"/>
      <c r="R162" s="410" t="s">
        <v>494</v>
      </c>
      <c r="S162" s="412" t="s">
        <v>228</v>
      </c>
      <c r="T162" s="413"/>
      <c r="U162" s="413"/>
      <c r="V162" s="413"/>
      <c r="W162" s="413"/>
      <c r="X162" s="414"/>
    </row>
    <row r="163" spans="1:24" ht="14.25" customHeight="1" x14ac:dyDescent="0.25">
      <c r="A163" s="92"/>
      <c r="B163" s="406"/>
      <c r="C163" s="403"/>
      <c r="D163" s="402"/>
      <c r="E163" s="402"/>
      <c r="F163" s="183">
        <v>2018</v>
      </c>
      <c r="G163" s="183">
        <v>2019</v>
      </c>
      <c r="H163" s="183">
        <v>2020</v>
      </c>
      <c r="I163" s="183">
        <v>2021</v>
      </c>
      <c r="J163" s="183">
        <v>2022</v>
      </c>
      <c r="K163" s="409"/>
      <c r="L163" s="402"/>
      <c r="M163" s="183">
        <v>2018</v>
      </c>
      <c r="N163" s="183">
        <v>2019</v>
      </c>
      <c r="O163" s="183">
        <v>2020</v>
      </c>
      <c r="P163" s="183">
        <v>2021</v>
      </c>
      <c r="Q163" s="183">
        <v>2022</v>
      </c>
      <c r="R163" s="411"/>
      <c r="S163" s="184">
        <v>2017</v>
      </c>
      <c r="T163" s="184">
        <v>2018</v>
      </c>
      <c r="U163" s="184">
        <v>2019</v>
      </c>
      <c r="V163" s="184">
        <v>2020</v>
      </c>
      <c r="W163" s="184">
        <v>2021</v>
      </c>
      <c r="X163" s="184">
        <v>2022</v>
      </c>
    </row>
    <row r="164" spans="1:24" ht="25.5" x14ac:dyDescent="0.25">
      <c r="A164" s="92"/>
      <c r="B164" s="167" t="s">
        <v>627</v>
      </c>
      <c r="C164" s="109" t="s">
        <v>280</v>
      </c>
      <c r="D164" s="61" t="s">
        <v>229</v>
      </c>
      <c r="E164" s="113">
        <v>0</v>
      </c>
      <c r="F164" s="137">
        <v>0.8</v>
      </c>
      <c r="G164" s="137">
        <v>0.2</v>
      </c>
      <c r="H164" s="113">
        <v>0</v>
      </c>
      <c r="I164" s="113">
        <v>0</v>
      </c>
      <c r="J164" s="113">
        <v>0</v>
      </c>
      <c r="K164" s="118">
        <f>SUM(F164:J164)</f>
        <v>1</v>
      </c>
      <c r="L164" s="94" t="s">
        <v>361</v>
      </c>
      <c r="M164" s="98">
        <f>F164/$K$164</f>
        <v>0.8</v>
      </c>
      <c r="N164" s="98">
        <f t="shared" ref="N164:Q164" si="66">G164/$K$164</f>
        <v>0.2</v>
      </c>
      <c r="O164" s="98">
        <f t="shared" si="66"/>
        <v>0</v>
      </c>
      <c r="P164" s="98">
        <f t="shared" si="66"/>
        <v>0</v>
      </c>
      <c r="Q164" s="98">
        <f t="shared" si="66"/>
        <v>0</v>
      </c>
      <c r="R164" s="129">
        <f>SUM(M164:Q164)</f>
        <v>1</v>
      </c>
      <c r="S164" s="165">
        <v>0</v>
      </c>
      <c r="T164" s="166">
        <v>12000000</v>
      </c>
      <c r="U164" s="165">
        <v>0</v>
      </c>
      <c r="V164" s="165">
        <v>0</v>
      </c>
      <c r="W164" s="165"/>
      <c r="X164" s="165"/>
    </row>
    <row r="165" spans="1:24" x14ac:dyDescent="0.25">
      <c r="M165" s="309">
        <f>AVERAGE(M9,M15,M21,M27,M33,M39,M40,M46,M47,M53,M54,M60,M66,M72,M73,M74,M75,M81,M82,M88,M89,M90,M96,M97,M98,M99,M100,M101,M102,M103,M104,M105,M106,M112,M113,M119,M120,M126,M127,M133,M134,M140:M144,M150:M152,M158,M164)</f>
        <v>0.37524186284773137</v>
      </c>
      <c r="N165" s="309">
        <f t="shared" ref="N165:Q165" si="67">AVERAGE(N9,N15,N21,N27,N33,N39,N40,N46,N47,N53,N54,N60,N66,N72,N73,N74,N75,N81,N82,N88,N89,N90,N96,N97,N98,N99,N100,N101,N102,N103,N104,N105,N106,N112,N113,N119,N120,N126,N127,N133,N134,N140:N144,N150:N152,N158,N164)</f>
        <v>0.44472049520991991</v>
      </c>
      <c r="O165" s="309">
        <f t="shared" si="67"/>
        <v>0.27578368144388415</v>
      </c>
      <c r="P165" s="309">
        <f t="shared" si="67"/>
        <v>0.27778736508893404</v>
      </c>
      <c r="Q165" s="309">
        <f t="shared" si="67"/>
        <v>0.29549854385324376</v>
      </c>
    </row>
    <row r="166" spans="1:24" x14ac:dyDescent="0.25">
      <c r="A166" s="92"/>
      <c r="R166" s="430" t="s">
        <v>82</v>
      </c>
      <c r="S166" s="168">
        <v>2017</v>
      </c>
      <c r="T166" s="168">
        <v>2018</v>
      </c>
      <c r="U166" s="168">
        <v>2019</v>
      </c>
      <c r="V166" s="168">
        <v>2020</v>
      </c>
      <c r="W166" s="168">
        <v>2021</v>
      </c>
      <c r="X166" s="168">
        <v>2022</v>
      </c>
    </row>
    <row r="167" spans="1:24" x14ac:dyDescent="0.2">
      <c r="A167" s="92"/>
      <c r="B167" s="265" t="s">
        <v>546</v>
      </c>
      <c r="R167" s="430"/>
      <c r="S167" s="169">
        <f t="shared" ref="S167:X167" si="68">SUM(S164:S164,S158,S150:S152,S144,S143,S140,S134,S133,S126:S127,S119:S120,S112:S113,S106,S105,S104,S103,S102,S101,S100,S99,S98,S97,S96,S88:S90,S81:S82,S72:S75,S66,S60,S54,S53,S46:S47,S39,S33,S27,S21,S15,S9)</f>
        <v>265500000</v>
      </c>
      <c r="T167" s="169">
        <f t="shared" si="68"/>
        <v>402300000</v>
      </c>
      <c r="U167" s="169">
        <f t="shared" si="68"/>
        <v>688170000</v>
      </c>
      <c r="V167" s="169">
        <f t="shared" si="68"/>
        <v>636628500</v>
      </c>
      <c r="W167" s="169">
        <f t="shared" si="68"/>
        <v>631809925</v>
      </c>
      <c r="X167" s="169">
        <f t="shared" si="68"/>
        <v>655750421.25</v>
      </c>
    </row>
  </sheetData>
  <mergeCells count="286">
    <mergeCell ref="V39:V40"/>
    <mergeCell ref="W39:W40"/>
    <mergeCell ref="X39:X40"/>
    <mergeCell ref="B94:B95"/>
    <mergeCell ref="C94:C95"/>
    <mergeCell ref="F117:J117"/>
    <mergeCell ref="K117:K118"/>
    <mergeCell ref="L117:L118"/>
    <mergeCell ref="M117:Q117"/>
    <mergeCell ref="R117:R118"/>
    <mergeCell ref="S117:X117"/>
    <mergeCell ref="S94:X94"/>
    <mergeCell ref="F94:J94"/>
    <mergeCell ref="K94:K95"/>
    <mergeCell ref="L94:L95"/>
    <mergeCell ref="M94:Q94"/>
    <mergeCell ref="R94:R95"/>
    <mergeCell ref="B110:B111"/>
    <mergeCell ref="C110:C111"/>
    <mergeCell ref="F110:J110"/>
    <mergeCell ref="K110:K111"/>
    <mergeCell ref="C109:X109"/>
    <mergeCell ref="B117:B118"/>
    <mergeCell ref="S58:X58"/>
    <mergeCell ref="B124:B125"/>
    <mergeCell ref="R166:R167"/>
    <mergeCell ref="D162:D163"/>
    <mergeCell ref="E162:E163"/>
    <mergeCell ref="D13:D14"/>
    <mergeCell ref="E13:E14"/>
    <mergeCell ref="D19:D20"/>
    <mergeCell ref="E19:E20"/>
    <mergeCell ref="D25:D26"/>
    <mergeCell ref="E25:E26"/>
    <mergeCell ref="D31:D32"/>
    <mergeCell ref="E31:E32"/>
    <mergeCell ref="D37:D38"/>
    <mergeCell ref="E37:E38"/>
    <mergeCell ref="C49:X49"/>
    <mergeCell ref="C50:X50"/>
    <mergeCell ref="C42:X42"/>
    <mergeCell ref="C68:X68"/>
    <mergeCell ref="C62:X62"/>
    <mergeCell ref="C56:X56"/>
    <mergeCell ref="C58:C59"/>
    <mergeCell ref="F58:J58"/>
    <mergeCell ref="K124:K125"/>
    <mergeCell ref="L124:L125"/>
    <mergeCell ref="S7:X7"/>
    <mergeCell ref="M7:Q7"/>
    <mergeCell ref="B58:B59"/>
    <mergeCell ref="S13:X13"/>
    <mergeCell ref="B25:B26"/>
    <mergeCell ref="S25:X25"/>
    <mergeCell ref="C23:X23"/>
    <mergeCell ref="B31:B32"/>
    <mergeCell ref="C31:C32"/>
    <mergeCell ref="F31:J31"/>
    <mergeCell ref="K31:K32"/>
    <mergeCell ref="L31:L32"/>
    <mergeCell ref="M31:Q31"/>
    <mergeCell ref="C29:X29"/>
    <mergeCell ref="C35:X35"/>
    <mergeCell ref="B37:B38"/>
    <mergeCell ref="M37:Q37"/>
    <mergeCell ref="L51:L52"/>
    <mergeCell ref="M51:Q51"/>
    <mergeCell ref="D51:D52"/>
    <mergeCell ref="B13:B14"/>
    <mergeCell ref="C13:C14"/>
    <mergeCell ref="F13:J13"/>
    <mergeCell ref="K13:K14"/>
    <mergeCell ref="D58:D59"/>
    <mergeCell ref="E58:E59"/>
    <mergeCell ref="B51:B52"/>
    <mergeCell ref="C51:C52"/>
    <mergeCell ref="F51:J51"/>
    <mergeCell ref="K51:K52"/>
    <mergeCell ref="D44:D45"/>
    <mergeCell ref="E44:E45"/>
    <mergeCell ref="C43:X43"/>
    <mergeCell ref="B44:B45"/>
    <mergeCell ref="C44:C45"/>
    <mergeCell ref="F44:J44"/>
    <mergeCell ref="K44:K45"/>
    <mergeCell ref="L44:L45"/>
    <mergeCell ref="M44:Q44"/>
    <mergeCell ref="K58:K59"/>
    <mergeCell ref="R58:R59"/>
    <mergeCell ref="S44:X44"/>
    <mergeCell ref="S39:S40"/>
    <mergeCell ref="T39:T40"/>
    <mergeCell ref="U39:U40"/>
    <mergeCell ref="C6:X6"/>
    <mergeCell ref="K7:K8"/>
    <mergeCell ref="R7:R8"/>
    <mergeCell ref="D7:D8"/>
    <mergeCell ref="E7:E8"/>
    <mergeCell ref="B19:B20"/>
    <mergeCell ref="C17:X17"/>
    <mergeCell ref="C11:X11"/>
    <mergeCell ref="C18:X18"/>
    <mergeCell ref="C19:C20"/>
    <mergeCell ref="F19:J19"/>
    <mergeCell ref="K19:K20"/>
    <mergeCell ref="L19:L20"/>
    <mergeCell ref="M19:Q19"/>
    <mergeCell ref="R19:R20"/>
    <mergeCell ref="S19:X19"/>
    <mergeCell ref="C12:X12"/>
    <mergeCell ref="L13:L14"/>
    <mergeCell ref="M13:Q13"/>
    <mergeCell ref="R13:R14"/>
    <mergeCell ref="B7:B8"/>
    <mergeCell ref="C7:C8"/>
    <mergeCell ref="F7:J7"/>
    <mergeCell ref="L7:L8"/>
    <mergeCell ref="S64:X64"/>
    <mergeCell ref="D64:D65"/>
    <mergeCell ref="E64:E65"/>
    <mergeCell ref="C85:X85"/>
    <mergeCell ref="C86:C87"/>
    <mergeCell ref="F86:J86"/>
    <mergeCell ref="C30:X30"/>
    <mergeCell ref="C36:X36"/>
    <mergeCell ref="C57:X57"/>
    <mergeCell ref="C63:X63"/>
    <mergeCell ref="R37:R38"/>
    <mergeCell ref="S37:X37"/>
    <mergeCell ref="C69:X69"/>
    <mergeCell ref="R51:R52"/>
    <mergeCell ref="S51:X51"/>
    <mergeCell ref="C37:C38"/>
    <mergeCell ref="F37:J37"/>
    <mergeCell ref="L37:L38"/>
    <mergeCell ref="R70:R71"/>
    <mergeCell ref="E51:E52"/>
    <mergeCell ref="M58:Q58"/>
    <mergeCell ref="M64:Q64"/>
    <mergeCell ref="R64:R65"/>
    <mergeCell ref="E70:E71"/>
    <mergeCell ref="D79:D80"/>
    <mergeCell ref="E79:E80"/>
    <mergeCell ref="D86:D87"/>
    <mergeCell ref="S70:X70"/>
    <mergeCell ref="C78:X78"/>
    <mergeCell ref="C77:X77"/>
    <mergeCell ref="S86:X86"/>
    <mergeCell ref="K79:K80"/>
    <mergeCell ref="L79:L80"/>
    <mergeCell ref="M79:Q79"/>
    <mergeCell ref="S79:X79"/>
    <mergeCell ref="R79:R80"/>
    <mergeCell ref="D70:D71"/>
    <mergeCell ref="K86:K87"/>
    <mergeCell ref="C84:X84"/>
    <mergeCell ref="C70:C71"/>
    <mergeCell ref="F70:J70"/>
    <mergeCell ref="K70:K71"/>
    <mergeCell ref="L70:L71"/>
    <mergeCell ref="M70:Q70"/>
    <mergeCell ref="K37:K38"/>
    <mergeCell ref="L58:L59"/>
    <mergeCell ref="B64:B65"/>
    <mergeCell ref="C64:C65"/>
    <mergeCell ref="F64:J64"/>
    <mergeCell ref="D117:D118"/>
    <mergeCell ref="E117:E118"/>
    <mergeCell ref="C161:X161"/>
    <mergeCell ref="C108:X108"/>
    <mergeCell ref="C115:X115"/>
    <mergeCell ref="U140:U142"/>
    <mergeCell ref="C155:X155"/>
    <mergeCell ref="C124:C125"/>
    <mergeCell ref="F124:J124"/>
    <mergeCell ref="E131:E132"/>
    <mergeCell ref="C137:X137"/>
    <mergeCell ref="B86:B87"/>
    <mergeCell ref="B70:B71"/>
    <mergeCell ref="B74:B75"/>
    <mergeCell ref="B79:B80"/>
    <mergeCell ref="E86:E87"/>
    <mergeCell ref="K64:K65"/>
    <mergeCell ref="L64:L65"/>
    <mergeCell ref="D94:D95"/>
    <mergeCell ref="E94:E95"/>
    <mergeCell ref="C93:X93"/>
    <mergeCell ref="C2:X2"/>
    <mergeCell ref="U73:U75"/>
    <mergeCell ref="V73:V75"/>
    <mergeCell ref="W73:W75"/>
    <mergeCell ref="X73:X75"/>
    <mergeCell ref="L86:L87"/>
    <mergeCell ref="M86:Q86"/>
    <mergeCell ref="R86:R87"/>
    <mergeCell ref="C24:X24"/>
    <mergeCell ref="C25:C26"/>
    <mergeCell ref="F25:J25"/>
    <mergeCell ref="K25:K26"/>
    <mergeCell ref="L25:L26"/>
    <mergeCell ref="M25:Q25"/>
    <mergeCell ref="R25:R26"/>
    <mergeCell ref="C79:C80"/>
    <mergeCell ref="F79:J79"/>
    <mergeCell ref="C5:X5"/>
    <mergeCell ref="R31:R32"/>
    <mergeCell ref="S31:X31"/>
    <mergeCell ref="R44:R45"/>
    <mergeCell ref="B3:N3"/>
    <mergeCell ref="B156:B157"/>
    <mergeCell ref="B151:B152"/>
    <mergeCell ref="D156:D157"/>
    <mergeCell ref="E156:E157"/>
    <mergeCell ref="B148:B149"/>
    <mergeCell ref="C148:C149"/>
    <mergeCell ref="D148:D149"/>
    <mergeCell ref="E148:E149"/>
    <mergeCell ref="F148:J148"/>
    <mergeCell ref="C156:C157"/>
    <mergeCell ref="F156:J156"/>
    <mergeCell ref="B162:B163"/>
    <mergeCell ref="C162:C163"/>
    <mergeCell ref="F162:J162"/>
    <mergeCell ref="K162:K163"/>
    <mergeCell ref="L162:L163"/>
    <mergeCell ref="M162:Q162"/>
    <mergeCell ref="R162:R163"/>
    <mergeCell ref="S162:X162"/>
    <mergeCell ref="C160:X160"/>
    <mergeCell ref="C146:X146"/>
    <mergeCell ref="C147:X147"/>
    <mergeCell ref="K138:K139"/>
    <mergeCell ref="L138:L139"/>
    <mergeCell ref="R138:R139"/>
    <mergeCell ref="S138:X138"/>
    <mergeCell ref="R156:R157"/>
    <mergeCell ref="S156:X156"/>
    <mergeCell ref="R148:R149"/>
    <mergeCell ref="S148:X148"/>
    <mergeCell ref="L148:L149"/>
    <mergeCell ref="M148:Q148"/>
    <mergeCell ref="C154:X154"/>
    <mergeCell ref="K148:K149"/>
    <mergeCell ref="K156:K157"/>
    <mergeCell ref="M138:Q138"/>
    <mergeCell ref="D138:D139"/>
    <mergeCell ref="E138:E139"/>
    <mergeCell ref="C138:C139"/>
    <mergeCell ref="F138:J138"/>
    <mergeCell ref="L156:L157"/>
    <mergeCell ref="M156:Q156"/>
    <mergeCell ref="C136:X136"/>
    <mergeCell ref="T140:T142"/>
    <mergeCell ref="S140:S142"/>
    <mergeCell ref="V140:V142"/>
    <mergeCell ref="W140:W142"/>
    <mergeCell ref="X140:X142"/>
    <mergeCell ref="B138:B139"/>
    <mergeCell ref="B140:B143"/>
    <mergeCell ref="D131:D132"/>
    <mergeCell ref="R131:R132"/>
    <mergeCell ref="S131:X131"/>
    <mergeCell ref="C92:X92"/>
    <mergeCell ref="D110:D111"/>
    <mergeCell ref="E110:E111"/>
    <mergeCell ref="D124:D125"/>
    <mergeCell ref="E124:E125"/>
    <mergeCell ref="C122:X122"/>
    <mergeCell ref="C130:X130"/>
    <mergeCell ref="B131:B132"/>
    <mergeCell ref="C131:C132"/>
    <mergeCell ref="F131:J131"/>
    <mergeCell ref="K131:K132"/>
    <mergeCell ref="L131:L132"/>
    <mergeCell ref="M131:Q131"/>
    <mergeCell ref="L110:L111"/>
    <mergeCell ref="M110:Q110"/>
    <mergeCell ref="R110:R111"/>
    <mergeCell ref="S110:X110"/>
    <mergeCell ref="C116:X116"/>
    <mergeCell ref="C129:X129"/>
    <mergeCell ref="C123:X123"/>
    <mergeCell ref="R124:R125"/>
    <mergeCell ref="S124:X124"/>
    <mergeCell ref="M124:Q124"/>
    <mergeCell ref="C117:C118"/>
  </mergeCells>
  <pageMargins left="0.7" right="0.7" top="0.75" bottom="0.75" header="0.3" footer="0.3"/>
  <pageSetup orientation="portrait" r:id="rId1"/>
  <ignoredErrors>
    <ignoredError sqref="K9 K15 K39 K46 K66 K90 K60 K53:K54 K150:K151 K72:K75 K140:K144 K21 K27 K96:K98 K119:K120 K127 K133:K134 K164 K33 K112:K113 K158 K88 S167:X167" formulaRange="1"/>
    <ignoredError sqref="M33:R33 N89:Q89" evalError="1"/>
    <ignoredError sqref="K89 R89" formula="1"/>
  </ignoredError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9"/>
  </sheetPr>
  <dimension ref="A1:W76"/>
  <sheetViews>
    <sheetView showGridLines="0" zoomScale="70" zoomScaleNormal="70" workbookViewId="0">
      <pane ySplit="8" topLeftCell="A48" activePane="bottomLeft" state="frozen"/>
      <selection sqref="A1:A1048576"/>
      <selection pane="bottomLeft" activeCell="M49" sqref="M49"/>
    </sheetView>
  </sheetViews>
  <sheetFormatPr baseColWidth="10" defaultColWidth="11.42578125" defaultRowHeight="12.75" x14ac:dyDescent="0.2"/>
  <cols>
    <col min="1" max="1" width="3.42578125" style="57" customWidth="1"/>
    <col min="2" max="2" width="15.7109375" style="78" customWidth="1"/>
    <col min="3" max="3" width="11.5703125" style="48" customWidth="1"/>
    <col min="4" max="4" width="43.5703125" style="50" customWidth="1"/>
    <col min="5" max="6" width="12.5703125" style="48" customWidth="1"/>
    <col min="7" max="7" width="17.140625" style="76" customWidth="1"/>
    <col min="8" max="8" width="16.140625" style="48" customWidth="1"/>
    <col min="9" max="9" width="54.5703125" style="48" customWidth="1"/>
    <col min="10" max="10" width="17.140625" style="48" customWidth="1"/>
    <col min="11" max="11" width="20.140625" style="48" customWidth="1"/>
    <col min="12" max="12" width="16" style="48" customWidth="1"/>
    <col min="13" max="13" width="16.140625" style="50" customWidth="1"/>
    <col min="14" max="14" width="16.5703125" style="49" customWidth="1"/>
    <col min="15" max="16" width="19.42578125" style="50" customWidth="1"/>
    <col min="17" max="18" width="16.5703125" style="50" customWidth="1"/>
    <col min="19" max="20" width="30.28515625" style="48" customWidth="1"/>
    <col min="21" max="16384" width="11.42578125" style="48"/>
  </cols>
  <sheetData>
    <row r="1" spans="1:23" ht="17.25" customHeight="1" x14ac:dyDescent="0.2">
      <c r="A1" s="48"/>
      <c r="B1" s="49"/>
      <c r="G1" s="48"/>
    </row>
    <row r="2" spans="1:23" s="51" customFormat="1" ht="23.25" customHeight="1" x14ac:dyDescent="0.2">
      <c r="B2" s="52"/>
      <c r="C2" s="53"/>
      <c r="D2" s="420" t="s">
        <v>519</v>
      </c>
      <c r="E2" s="420"/>
      <c r="F2" s="420"/>
      <c r="G2" s="420"/>
      <c r="H2" s="420"/>
      <c r="I2" s="420"/>
      <c r="J2" s="420"/>
      <c r="K2" s="420"/>
      <c r="L2" s="420"/>
      <c r="M2" s="420"/>
      <c r="N2" s="420"/>
      <c r="O2" s="420"/>
      <c r="P2" s="420"/>
      <c r="Q2" s="420"/>
      <c r="R2" s="420"/>
      <c r="S2" s="420"/>
      <c r="T2" s="420"/>
      <c r="U2" s="55"/>
      <c r="V2" s="55"/>
      <c r="W2" s="55"/>
    </row>
    <row r="3" spans="1:23" s="51" customFormat="1" ht="12.75" customHeight="1" x14ac:dyDescent="0.2">
      <c r="B3" s="52"/>
      <c r="D3" s="53"/>
      <c r="E3" s="53"/>
      <c r="F3" s="53"/>
      <c r="G3" s="53"/>
      <c r="H3" s="53"/>
      <c r="I3" s="53"/>
      <c r="J3" s="53"/>
      <c r="K3" s="53"/>
      <c r="L3" s="53"/>
      <c r="M3" s="53"/>
      <c r="N3" s="53"/>
      <c r="O3" s="53"/>
      <c r="P3" s="53"/>
      <c r="Q3" s="53"/>
      <c r="R3" s="53"/>
      <c r="S3" s="53"/>
      <c r="T3" s="53"/>
      <c r="U3" s="53"/>
      <c r="V3" s="53"/>
      <c r="W3" s="53"/>
    </row>
    <row r="4" spans="1:23" s="51" customFormat="1" ht="17.25" customHeight="1" x14ac:dyDescent="0.2">
      <c r="B4" s="399" t="s">
        <v>491</v>
      </c>
      <c r="C4" s="399"/>
      <c r="D4" s="399"/>
      <c r="E4" s="399"/>
      <c r="F4" s="399"/>
      <c r="G4" s="399"/>
      <c r="H4" s="399"/>
      <c r="I4" s="399"/>
      <c r="J4" s="399"/>
      <c r="K4" s="399"/>
      <c r="L4" s="399"/>
      <c r="M4" s="399"/>
      <c r="N4" s="399"/>
      <c r="O4" s="53"/>
      <c r="P4" s="53"/>
      <c r="Q4" s="53"/>
      <c r="R4" s="53"/>
      <c r="S4" s="53"/>
      <c r="T4" s="53"/>
      <c r="U4" s="53"/>
      <c r="V4" s="53"/>
      <c r="W4" s="53"/>
    </row>
    <row r="5" spans="1:23" ht="6" customHeight="1" x14ac:dyDescent="0.2">
      <c r="A5" s="48"/>
      <c r="B5" s="49"/>
      <c r="G5" s="48"/>
    </row>
    <row r="6" spans="1:23" ht="13.5" customHeight="1" x14ac:dyDescent="0.2">
      <c r="A6" s="48"/>
      <c r="B6" s="432" t="s">
        <v>321</v>
      </c>
      <c r="C6" s="432" t="s">
        <v>482</v>
      </c>
      <c r="D6" s="432" t="s">
        <v>492</v>
      </c>
      <c r="E6" s="433" t="s">
        <v>540</v>
      </c>
      <c r="F6" s="434"/>
      <c r="G6" s="432" t="s">
        <v>89</v>
      </c>
      <c r="H6" s="432" t="s">
        <v>505</v>
      </c>
      <c r="I6" s="432" t="s">
        <v>506</v>
      </c>
      <c r="J6" s="437" t="s">
        <v>507</v>
      </c>
      <c r="K6" s="438"/>
      <c r="L6" s="438"/>
      <c r="M6" s="439"/>
      <c r="N6" s="437" t="s">
        <v>513</v>
      </c>
      <c r="O6" s="438"/>
      <c r="P6" s="438"/>
      <c r="Q6" s="438"/>
      <c r="R6" s="439"/>
      <c r="S6" s="432" t="s">
        <v>521</v>
      </c>
      <c r="T6" s="432" t="s">
        <v>522</v>
      </c>
    </row>
    <row r="7" spans="1:23" ht="30.75" customHeight="1" x14ac:dyDescent="0.2">
      <c r="A7" s="48"/>
      <c r="B7" s="432"/>
      <c r="C7" s="432"/>
      <c r="D7" s="432"/>
      <c r="E7" s="435"/>
      <c r="F7" s="436"/>
      <c r="G7" s="432"/>
      <c r="H7" s="432"/>
      <c r="I7" s="432"/>
      <c r="J7" s="432" t="s">
        <v>508</v>
      </c>
      <c r="K7" s="432"/>
      <c r="L7" s="440" t="s">
        <v>509</v>
      </c>
      <c r="M7" s="441" t="s">
        <v>541</v>
      </c>
      <c r="N7" s="443" t="s">
        <v>514</v>
      </c>
      <c r="O7" s="437" t="s">
        <v>515</v>
      </c>
      <c r="P7" s="439"/>
      <c r="Q7" s="443" t="s">
        <v>516</v>
      </c>
      <c r="R7" s="440" t="s">
        <v>529</v>
      </c>
      <c r="S7" s="432"/>
      <c r="T7" s="432"/>
    </row>
    <row r="8" spans="1:23" ht="24.75" customHeight="1" x14ac:dyDescent="0.2">
      <c r="A8" s="56"/>
      <c r="B8" s="432"/>
      <c r="C8" s="432"/>
      <c r="D8" s="432"/>
      <c r="E8" s="180" t="s">
        <v>503</v>
      </c>
      <c r="F8" s="180" t="s">
        <v>504</v>
      </c>
      <c r="G8" s="432"/>
      <c r="H8" s="432"/>
      <c r="I8" s="432"/>
      <c r="J8" s="282" t="s">
        <v>511</v>
      </c>
      <c r="K8" s="282" t="s">
        <v>512</v>
      </c>
      <c r="L8" s="440"/>
      <c r="M8" s="442"/>
      <c r="N8" s="444"/>
      <c r="O8" s="282" t="s">
        <v>517</v>
      </c>
      <c r="P8" s="282" t="s">
        <v>518</v>
      </c>
      <c r="Q8" s="444"/>
      <c r="R8" s="440"/>
      <c r="S8" s="432"/>
      <c r="T8" s="432"/>
    </row>
    <row r="9" spans="1:23" ht="76.5" hidden="1" x14ac:dyDescent="0.2">
      <c r="B9" s="58" t="s">
        <v>322</v>
      </c>
      <c r="C9" s="59">
        <v>1</v>
      </c>
      <c r="D9" s="59" t="s">
        <v>450</v>
      </c>
      <c r="E9" s="60" t="s">
        <v>323</v>
      </c>
      <c r="F9" s="60" t="s">
        <v>481</v>
      </c>
      <c r="G9" s="61" t="s">
        <v>134</v>
      </c>
      <c r="H9" s="59" t="s">
        <v>395</v>
      </c>
      <c r="I9" s="59" t="s">
        <v>324</v>
      </c>
      <c r="J9" s="62" t="s">
        <v>323</v>
      </c>
      <c r="K9" s="63">
        <v>0.5</v>
      </c>
      <c r="L9" s="63">
        <f>K9</f>
        <v>0.5</v>
      </c>
      <c r="M9" s="64">
        <v>0.5</v>
      </c>
      <c r="N9" s="65">
        <v>5429913</v>
      </c>
      <c r="O9" s="66" t="s">
        <v>323</v>
      </c>
      <c r="P9" s="67">
        <v>5360213</v>
      </c>
      <c r="Q9" s="65">
        <f>N9-P9</f>
        <v>69700</v>
      </c>
      <c r="R9" s="193">
        <f>P9/N9</f>
        <v>0.98716369857122943</v>
      </c>
      <c r="S9" s="59" t="s">
        <v>323</v>
      </c>
      <c r="T9" s="59" t="s">
        <v>441</v>
      </c>
    </row>
    <row r="10" spans="1:23" ht="43.5" hidden="1" customHeight="1" x14ac:dyDescent="0.2">
      <c r="B10" s="58" t="s">
        <v>322</v>
      </c>
      <c r="C10" s="59">
        <v>2</v>
      </c>
      <c r="D10" s="59" t="s">
        <v>171</v>
      </c>
      <c r="E10" s="60" t="s">
        <v>323</v>
      </c>
      <c r="F10" s="60" t="s">
        <v>481</v>
      </c>
      <c r="G10" s="59" t="s">
        <v>229</v>
      </c>
      <c r="H10" s="59" t="s">
        <v>396</v>
      </c>
      <c r="I10" s="59" t="s">
        <v>325</v>
      </c>
      <c r="J10" s="62" t="s">
        <v>323</v>
      </c>
      <c r="K10" s="63">
        <v>0.1</v>
      </c>
      <c r="L10" s="63">
        <f t="shared" ref="L10:L59" si="0">K10</f>
        <v>0.1</v>
      </c>
      <c r="M10" s="64">
        <v>0.5</v>
      </c>
      <c r="N10" s="65">
        <v>9000000</v>
      </c>
      <c r="O10" s="66" t="s">
        <v>323</v>
      </c>
      <c r="P10" s="67">
        <v>8351330</v>
      </c>
      <c r="Q10" s="65">
        <f t="shared" ref="Q10:Q13" si="1">N10-P10</f>
        <v>648670</v>
      </c>
      <c r="R10" s="77">
        <f>P10/N10</f>
        <v>0.92792555555555556</v>
      </c>
      <c r="S10" s="59" t="s">
        <v>323</v>
      </c>
      <c r="T10" s="59" t="s">
        <v>439</v>
      </c>
    </row>
    <row r="11" spans="1:23" ht="53.25" hidden="1" customHeight="1" x14ac:dyDescent="0.2">
      <c r="B11" s="58" t="s">
        <v>322</v>
      </c>
      <c r="C11" s="59">
        <v>3</v>
      </c>
      <c r="D11" s="59" t="s">
        <v>180</v>
      </c>
      <c r="E11" s="60" t="s">
        <v>323</v>
      </c>
      <c r="F11" s="60" t="s">
        <v>481</v>
      </c>
      <c r="G11" s="59" t="s">
        <v>229</v>
      </c>
      <c r="H11" s="59" t="s">
        <v>397</v>
      </c>
      <c r="I11" s="59" t="s">
        <v>326</v>
      </c>
      <c r="J11" s="62" t="s">
        <v>323</v>
      </c>
      <c r="K11" s="63">
        <v>0.1</v>
      </c>
      <c r="L11" s="63">
        <f t="shared" si="0"/>
        <v>0.1</v>
      </c>
      <c r="M11" s="64">
        <v>0.2</v>
      </c>
      <c r="N11" s="65">
        <v>10000000</v>
      </c>
      <c r="O11" s="66" t="s">
        <v>323</v>
      </c>
      <c r="P11" s="67">
        <v>9515018</v>
      </c>
      <c r="Q11" s="65">
        <f t="shared" si="1"/>
        <v>484982</v>
      </c>
      <c r="R11" s="77">
        <f>P11/N11</f>
        <v>0.95150179999999995</v>
      </c>
      <c r="S11" s="59" t="s">
        <v>323</v>
      </c>
      <c r="T11" s="59" t="s">
        <v>440</v>
      </c>
    </row>
    <row r="12" spans="1:23" ht="51.75" hidden="1" customHeight="1" x14ac:dyDescent="0.2">
      <c r="B12" s="58" t="s">
        <v>322</v>
      </c>
      <c r="C12" s="59">
        <v>4</v>
      </c>
      <c r="D12" s="59" t="s">
        <v>16</v>
      </c>
      <c r="E12" s="60" t="s">
        <v>323</v>
      </c>
      <c r="F12" s="60" t="s">
        <v>481</v>
      </c>
      <c r="G12" s="59" t="s">
        <v>229</v>
      </c>
      <c r="H12" s="59" t="s">
        <v>398</v>
      </c>
      <c r="I12" s="59" t="s">
        <v>327</v>
      </c>
      <c r="J12" s="62" t="s">
        <v>323</v>
      </c>
      <c r="K12" s="63">
        <v>0.25</v>
      </c>
      <c r="L12" s="63">
        <f t="shared" si="0"/>
        <v>0.25</v>
      </c>
      <c r="M12" s="64">
        <v>0.25</v>
      </c>
      <c r="N12" s="65">
        <v>4000000</v>
      </c>
      <c r="O12" s="66" t="s">
        <v>323</v>
      </c>
      <c r="P12" s="67">
        <v>0</v>
      </c>
      <c r="Q12" s="187">
        <f t="shared" si="1"/>
        <v>4000000</v>
      </c>
      <c r="R12" s="192">
        <f>P12/N12</f>
        <v>0</v>
      </c>
      <c r="S12" s="59" t="s">
        <v>323</v>
      </c>
      <c r="T12" s="59" t="s">
        <v>442</v>
      </c>
    </row>
    <row r="13" spans="1:23" ht="38.25" x14ac:dyDescent="0.2">
      <c r="B13" s="58" t="s">
        <v>328</v>
      </c>
      <c r="C13" s="59">
        <v>5</v>
      </c>
      <c r="D13" s="59" t="s">
        <v>20</v>
      </c>
      <c r="E13" s="60" t="s">
        <v>323</v>
      </c>
      <c r="F13" s="60" t="s">
        <v>481</v>
      </c>
      <c r="G13" s="59" t="s">
        <v>229</v>
      </c>
      <c r="H13" s="59" t="s">
        <v>5</v>
      </c>
      <c r="I13" s="59" t="s">
        <v>329</v>
      </c>
      <c r="J13" s="62" t="s">
        <v>323</v>
      </c>
      <c r="K13" s="63">
        <v>1</v>
      </c>
      <c r="L13" s="63">
        <f t="shared" si="0"/>
        <v>1</v>
      </c>
      <c r="M13" s="280">
        <v>1</v>
      </c>
      <c r="N13" s="279">
        <v>0</v>
      </c>
      <c r="O13" s="66" t="s">
        <v>323</v>
      </c>
      <c r="P13" s="281">
        <v>0</v>
      </c>
      <c r="Q13" s="65">
        <f t="shared" si="1"/>
        <v>0</v>
      </c>
      <c r="R13" s="77" t="s">
        <v>323</v>
      </c>
      <c r="S13" s="59" t="s">
        <v>323</v>
      </c>
      <c r="T13" s="59" t="s">
        <v>409</v>
      </c>
    </row>
    <row r="14" spans="1:23" ht="41.25" hidden="1" customHeight="1" x14ac:dyDescent="0.2">
      <c r="B14" s="58" t="s">
        <v>322</v>
      </c>
      <c r="C14" s="59">
        <v>6</v>
      </c>
      <c r="D14" s="59" t="s">
        <v>461</v>
      </c>
      <c r="E14" s="60" t="s">
        <v>323</v>
      </c>
      <c r="F14" s="60" t="s">
        <v>481</v>
      </c>
      <c r="G14" s="59" t="s">
        <v>232</v>
      </c>
      <c r="H14" s="59" t="s">
        <v>396</v>
      </c>
      <c r="I14" s="59" t="s">
        <v>330</v>
      </c>
      <c r="J14" s="62" t="s">
        <v>323</v>
      </c>
      <c r="K14" s="63">
        <v>0.8</v>
      </c>
      <c r="L14" s="63">
        <f t="shared" si="0"/>
        <v>0.8</v>
      </c>
      <c r="M14" s="64">
        <v>1</v>
      </c>
      <c r="N14" s="445">
        <v>25000000</v>
      </c>
      <c r="O14" s="66" t="s">
        <v>323</v>
      </c>
      <c r="P14" s="446">
        <v>24835433</v>
      </c>
      <c r="Q14" s="445">
        <f>N14-P14</f>
        <v>164567</v>
      </c>
      <c r="R14" s="462">
        <f>P14/N14</f>
        <v>0.99341732000000005</v>
      </c>
      <c r="S14" s="59" t="s">
        <v>323</v>
      </c>
      <c r="T14" s="59" t="s">
        <v>443</v>
      </c>
    </row>
    <row r="15" spans="1:23" ht="51" hidden="1" x14ac:dyDescent="0.2">
      <c r="B15" s="58" t="s">
        <v>322</v>
      </c>
      <c r="C15" s="59">
        <v>6</v>
      </c>
      <c r="D15" s="59" t="s">
        <v>189</v>
      </c>
      <c r="E15" s="60" t="s">
        <v>323</v>
      </c>
      <c r="F15" s="60" t="s">
        <v>481</v>
      </c>
      <c r="G15" s="59" t="s">
        <v>244</v>
      </c>
      <c r="H15" s="59" t="s">
        <v>396</v>
      </c>
      <c r="I15" s="59" t="s">
        <v>331</v>
      </c>
      <c r="J15" s="62" t="s">
        <v>323</v>
      </c>
      <c r="K15" s="63">
        <v>0</v>
      </c>
      <c r="L15" s="63">
        <f t="shared" si="0"/>
        <v>0</v>
      </c>
      <c r="M15" s="64">
        <v>0</v>
      </c>
      <c r="N15" s="445"/>
      <c r="O15" s="66" t="s">
        <v>323</v>
      </c>
      <c r="P15" s="446"/>
      <c r="Q15" s="445"/>
      <c r="R15" s="462"/>
      <c r="S15" s="59" t="s">
        <v>323</v>
      </c>
      <c r="T15" s="59"/>
    </row>
    <row r="16" spans="1:23" ht="61.5" hidden="1" customHeight="1" x14ac:dyDescent="0.2">
      <c r="B16" s="58" t="s">
        <v>322</v>
      </c>
      <c r="C16" s="59">
        <v>7</v>
      </c>
      <c r="D16" s="59" t="s">
        <v>245</v>
      </c>
      <c r="E16" s="60" t="s">
        <v>323</v>
      </c>
      <c r="F16" s="60" t="s">
        <v>481</v>
      </c>
      <c r="G16" s="59" t="s">
        <v>229</v>
      </c>
      <c r="H16" s="59" t="s">
        <v>399</v>
      </c>
      <c r="I16" s="59" t="s">
        <v>436</v>
      </c>
      <c r="J16" s="62" t="s">
        <v>323</v>
      </c>
      <c r="K16" s="63">
        <v>0.8</v>
      </c>
      <c r="L16" s="63">
        <f t="shared" si="0"/>
        <v>0.8</v>
      </c>
      <c r="M16" s="64">
        <v>1</v>
      </c>
      <c r="N16" s="447">
        <v>4000000</v>
      </c>
      <c r="O16" s="66" t="s">
        <v>323</v>
      </c>
      <c r="P16" s="449">
        <v>2580480</v>
      </c>
      <c r="Q16" s="447">
        <f>N16-P16</f>
        <v>1419520</v>
      </c>
      <c r="R16" s="459">
        <f>P16/N16</f>
        <v>0.64512000000000003</v>
      </c>
      <c r="S16" s="59" t="s">
        <v>323</v>
      </c>
      <c r="T16" s="59" t="s">
        <v>444</v>
      </c>
    </row>
    <row r="17" spans="1:20" ht="38.25" hidden="1" x14ac:dyDescent="0.2">
      <c r="A17" s="48"/>
      <c r="B17" s="58" t="s">
        <v>322</v>
      </c>
      <c r="C17" s="59">
        <v>7</v>
      </c>
      <c r="D17" s="59" t="s">
        <v>294</v>
      </c>
      <c r="E17" s="60" t="s">
        <v>323</v>
      </c>
      <c r="F17" s="60" t="s">
        <v>481</v>
      </c>
      <c r="G17" s="59" t="s">
        <v>262</v>
      </c>
      <c r="H17" s="59" t="s">
        <v>399</v>
      </c>
      <c r="I17" s="59" t="s">
        <v>332</v>
      </c>
      <c r="J17" s="62" t="s">
        <v>323</v>
      </c>
      <c r="K17" s="63">
        <v>0.2</v>
      </c>
      <c r="L17" s="63">
        <f t="shared" si="0"/>
        <v>0.2</v>
      </c>
      <c r="M17" s="64">
        <v>0.2</v>
      </c>
      <c r="N17" s="448"/>
      <c r="O17" s="66" t="s">
        <v>323</v>
      </c>
      <c r="P17" s="450"/>
      <c r="Q17" s="448"/>
      <c r="R17" s="460"/>
      <c r="S17" s="59" t="s">
        <v>323</v>
      </c>
      <c r="T17" s="59"/>
    </row>
    <row r="18" spans="1:20" ht="70.5" hidden="1" customHeight="1" x14ac:dyDescent="0.2">
      <c r="A18" s="48"/>
      <c r="B18" s="58" t="s">
        <v>333</v>
      </c>
      <c r="C18" s="59">
        <v>8</v>
      </c>
      <c r="D18" s="59" t="s">
        <v>256</v>
      </c>
      <c r="E18" s="60" t="s">
        <v>323</v>
      </c>
      <c r="F18" s="60" t="s">
        <v>481</v>
      </c>
      <c r="G18" s="59" t="s">
        <v>255</v>
      </c>
      <c r="H18" s="59" t="s">
        <v>410</v>
      </c>
      <c r="I18" s="59" t="s">
        <v>334</v>
      </c>
      <c r="J18" s="62" t="s">
        <v>323</v>
      </c>
      <c r="K18" s="63">
        <v>0.16</v>
      </c>
      <c r="L18" s="63">
        <f t="shared" si="0"/>
        <v>0.16</v>
      </c>
      <c r="M18" s="64">
        <v>0.02</v>
      </c>
      <c r="N18" s="447">
        <v>3000000</v>
      </c>
      <c r="O18" s="66" t="s">
        <v>323</v>
      </c>
      <c r="P18" s="449">
        <v>3000000</v>
      </c>
      <c r="Q18" s="447">
        <f>N18-P18</f>
        <v>0</v>
      </c>
      <c r="R18" s="459">
        <f>P18/N18</f>
        <v>1</v>
      </c>
      <c r="S18" s="59" t="s">
        <v>323</v>
      </c>
      <c r="T18" s="59" t="s">
        <v>411</v>
      </c>
    </row>
    <row r="19" spans="1:20" ht="76.5" hidden="1" x14ac:dyDescent="0.2">
      <c r="A19" s="48"/>
      <c r="B19" s="58" t="s">
        <v>333</v>
      </c>
      <c r="C19" s="59">
        <v>8</v>
      </c>
      <c r="D19" s="59" t="s">
        <v>259</v>
      </c>
      <c r="E19" s="60" t="s">
        <v>323</v>
      </c>
      <c r="F19" s="60" t="s">
        <v>481</v>
      </c>
      <c r="G19" s="59" t="s">
        <v>258</v>
      </c>
      <c r="H19" s="59" t="s">
        <v>410</v>
      </c>
      <c r="I19" s="59" t="s">
        <v>335</v>
      </c>
      <c r="J19" s="62" t="s">
        <v>323</v>
      </c>
      <c r="K19" s="63">
        <v>0.11</v>
      </c>
      <c r="L19" s="63">
        <f t="shared" si="0"/>
        <v>0.11</v>
      </c>
      <c r="M19" s="64">
        <v>0.11</v>
      </c>
      <c r="N19" s="448"/>
      <c r="O19" s="66" t="s">
        <v>323</v>
      </c>
      <c r="P19" s="450"/>
      <c r="Q19" s="448"/>
      <c r="R19" s="460"/>
      <c r="S19" s="59" t="s">
        <v>323</v>
      </c>
      <c r="T19" s="59" t="s">
        <v>412</v>
      </c>
    </row>
    <row r="20" spans="1:20" ht="54" hidden="1" customHeight="1" x14ac:dyDescent="0.2">
      <c r="A20" s="48"/>
      <c r="B20" s="58" t="s">
        <v>322</v>
      </c>
      <c r="C20" s="59">
        <v>9</v>
      </c>
      <c r="D20" s="59" t="s">
        <v>250</v>
      </c>
      <c r="E20" s="60" t="s">
        <v>323</v>
      </c>
      <c r="F20" s="60" t="s">
        <v>481</v>
      </c>
      <c r="G20" s="59" t="s">
        <v>249</v>
      </c>
      <c r="H20" s="59" t="s">
        <v>401</v>
      </c>
      <c r="I20" s="59" t="s">
        <v>336</v>
      </c>
      <c r="J20" s="62" t="s">
        <v>323</v>
      </c>
      <c r="K20" s="63">
        <v>0.25</v>
      </c>
      <c r="L20" s="63">
        <f t="shared" si="0"/>
        <v>0.25</v>
      </c>
      <c r="M20" s="64">
        <v>0.25</v>
      </c>
      <c r="N20" s="65">
        <v>2000000</v>
      </c>
      <c r="O20" s="66" t="s">
        <v>323</v>
      </c>
      <c r="P20" s="67">
        <v>2000000</v>
      </c>
      <c r="Q20" s="65">
        <f>N20-P20</f>
        <v>0</v>
      </c>
      <c r="R20" s="77">
        <f>P20/N20</f>
        <v>1</v>
      </c>
      <c r="S20" s="59" t="s">
        <v>323</v>
      </c>
      <c r="T20" s="59" t="s">
        <v>445</v>
      </c>
    </row>
    <row r="21" spans="1:20" ht="38.25" hidden="1" x14ac:dyDescent="0.2">
      <c r="A21" s="48"/>
      <c r="B21" s="58" t="s">
        <v>322</v>
      </c>
      <c r="C21" s="59">
        <v>10</v>
      </c>
      <c r="D21" s="59" t="s">
        <v>251</v>
      </c>
      <c r="E21" s="60" t="s">
        <v>323</v>
      </c>
      <c r="F21" s="60" t="s">
        <v>481</v>
      </c>
      <c r="G21" s="59" t="s">
        <v>229</v>
      </c>
      <c r="H21" s="59" t="s">
        <v>397</v>
      </c>
      <c r="I21" s="59" t="s">
        <v>337</v>
      </c>
      <c r="J21" s="62" t="s">
        <v>323</v>
      </c>
      <c r="K21" s="63">
        <v>0</v>
      </c>
      <c r="L21" s="63">
        <f t="shared" si="0"/>
        <v>0</v>
      </c>
      <c r="M21" s="64">
        <v>0</v>
      </c>
      <c r="N21" s="65">
        <v>2000000</v>
      </c>
      <c r="O21" s="66" t="s">
        <v>323</v>
      </c>
      <c r="P21" s="67">
        <v>0</v>
      </c>
      <c r="Q21" s="65">
        <f>N21-P21</f>
        <v>2000000</v>
      </c>
      <c r="R21" s="77">
        <f>P21/N21</f>
        <v>0</v>
      </c>
      <c r="S21" s="59" t="s">
        <v>323</v>
      </c>
      <c r="T21" s="59"/>
    </row>
    <row r="22" spans="1:20" ht="72.75" hidden="1" customHeight="1" x14ac:dyDescent="0.2">
      <c r="A22" s="48"/>
      <c r="B22" s="58" t="s">
        <v>322</v>
      </c>
      <c r="C22" s="59">
        <v>11</v>
      </c>
      <c r="D22" s="59" t="s">
        <v>263</v>
      </c>
      <c r="E22" s="60" t="s">
        <v>323</v>
      </c>
      <c r="F22" s="60" t="s">
        <v>481</v>
      </c>
      <c r="G22" s="59" t="s">
        <v>229</v>
      </c>
      <c r="H22" s="59" t="s">
        <v>402</v>
      </c>
      <c r="I22" s="59" t="s">
        <v>338</v>
      </c>
      <c r="J22" s="62" t="s">
        <v>323</v>
      </c>
      <c r="K22" s="63">
        <v>0.5</v>
      </c>
      <c r="L22" s="63">
        <f t="shared" si="0"/>
        <v>0.5</v>
      </c>
      <c r="M22" s="64">
        <v>0.7</v>
      </c>
      <c r="N22" s="447">
        <v>11151000</v>
      </c>
      <c r="O22" s="66" t="s">
        <v>323</v>
      </c>
      <c r="P22" s="449">
        <v>11151000</v>
      </c>
      <c r="Q22" s="447">
        <f>N22-P22</f>
        <v>0</v>
      </c>
      <c r="R22" s="459">
        <f>P22/N22</f>
        <v>1</v>
      </c>
      <c r="S22" s="59" t="s">
        <v>323</v>
      </c>
      <c r="T22" s="59" t="s">
        <v>446</v>
      </c>
    </row>
    <row r="23" spans="1:20" ht="38.25" hidden="1" x14ac:dyDescent="0.2">
      <c r="A23" s="48"/>
      <c r="B23" s="58" t="s">
        <v>322</v>
      </c>
      <c r="C23" s="59">
        <v>11</v>
      </c>
      <c r="D23" s="59" t="s">
        <v>264</v>
      </c>
      <c r="E23" s="60" t="s">
        <v>323</v>
      </c>
      <c r="F23" s="60" t="s">
        <v>481</v>
      </c>
      <c r="G23" s="59" t="s">
        <v>266</v>
      </c>
      <c r="H23" s="59" t="s">
        <v>402</v>
      </c>
      <c r="I23" s="59" t="s">
        <v>339</v>
      </c>
      <c r="J23" s="62" t="s">
        <v>323</v>
      </c>
      <c r="K23" s="63">
        <v>0</v>
      </c>
      <c r="L23" s="63">
        <f t="shared" si="0"/>
        <v>0</v>
      </c>
      <c r="M23" s="64">
        <v>0</v>
      </c>
      <c r="N23" s="451"/>
      <c r="O23" s="66" t="s">
        <v>323</v>
      </c>
      <c r="P23" s="452"/>
      <c r="Q23" s="451"/>
      <c r="R23" s="461"/>
      <c r="S23" s="59" t="s">
        <v>323</v>
      </c>
      <c r="T23" s="59"/>
    </row>
    <row r="24" spans="1:20" ht="38.25" hidden="1" x14ac:dyDescent="0.2">
      <c r="A24" s="48"/>
      <c r="B24" s="58" t="s">
        <v>322</v>
      </c>
      <c r="C24" s="59">
        <v>11</v>
      </c>
      <c r="D24" s="59" t="s">
        <v>295</v>
      </c>
      <c r="E24" s="60" t="s">
        <v>323</v>
      </c>
      <c r="F24" s="60" t="s">
        <v>481</v>
      </c>
      <c r="G24" s="59" t="s">
        <v>269</v>
      </c>
      <c r="H24" s="59" t="s">
        <v>402</v>
      </c>
      <c r="I24" s="59" t="s">
        <v>340</v>
      </c>
      <c r="J24" s="62" t="s">
        <v>323</v>
      </c>
      <c r="K24" s="63">
        <v>0</v>
      </c>
      <c r="L24" s="63">
        <f t="shared" si="0"/>
        <v>0</v>
      </c>
      <c r="M24" s="64">
        <v>0</v>
      </c>
      <c r="N24" s="451"/>
      <c r="O24" s="66" t="s">
        <v>323</v>
      </c>
      <c r="P24" s="452"/>
      <c r="Q24" s="451"/>
      <c r="R24" s="461"/>
      <c r="S24" s="59" t="s">
        <v>323</v>
      </c>
      <c r="T24" s="59"/>
    </row>
    <row r="25" spans="1:20" ht="38.25" hidden="1" x14ac:dyDescent="0.2">
      <c r="A25" s="48"/>
      <c r="B25" s="58" t="s">
        <v>322</v>
      </c>
      <c r="C25" s="59">
        <v>11</v>
      </c>
      <c r="D25" s="59" t="s">
        <v>295</v>
      </c>
      <c r="E25" s="60" t="s">
        <v>323</v>
      </c>
      <c r="F25" s="60" t="s">
        <v>481</v>
      </c>
      <c r="G25" s="59" t="s">
        <v>270</v>
      </c>
      <c r="H25" s="59" t="s">
        <v>402</v>
      </c>
      <c r="I25" s="59" t="s">
        <v>340</v>
      </c>
      <c r="J25" s="62" t="s">
        <v>323</v>
      </c>
      <c r="K25" s="63">
        <v>0</v>
      </c>
      <c r="L25" s="63">
        <f t="shared" si="0"/>
        <v>0</v>
      </c>
      <c r="M25" s="64">
        <v>0</v>
      </c>
      <c r="N25" s="448"/>
      <c r="O25" s="66" t="s">
        <v>323</v>
      </c>
      <c r="P25" s="450"/>
      <c r="Q25" s="448"/>
      <c r="R25" s="460"/>
      <c r="S25" s="59" t="s">
        <v>323</v>
      </c>
      <c r="T25" s="59"/>
    </row>
    <row r="26" spans="1:20" ht="38.25" hidden="1" x14ac:dyDescent="0.2">
      <c r="A26" s="48"/>
      <c r="B26" s="58" t="s">
        <v>341</v>
      </c>
      <c r="C26" s="59">
        <v>12</v>
      </c>
      <c r="D26" s="68" t="s">
        <v>550</v>
      </c>
      <c r="E26" s="60" t="s">
        <v>323</v>
      </c>
      <c r="F26" s="60" t="s">
        <v>481</v>
      </c>
      <c r="G26" s="61" t="s">
        <v>316</v>
      </c>
      <c r="H26" s="59" t="s">
        <v>417</v>
      </c>
      <c r="I26" s="68" t="s">
        <v>342</v>
      </c>
      <c r="J26" s="62" t="s">
        <v>323</v>
      </c>
      <c r="K26" s="63">
        <v>0</v>
      </c>
      <c r="L26" s="63">
        <f t="shared" si="0"/>
        <v>0</v>
      </c>
      <c r="M26" s="280">
        <v>0</v>
      </c>
      <c r="N26" s="279">
        <v>0</v>
      </c>
      <c r="O26" s="66" t="s">
        <v>323</v>
      </c>
      <c r="P26" s="281">
        <v>0</v>
      </c>
      <c r="Q26" s="279">
        <f>N26-P26</f>
        <v>0</v>
      </c>
      <c r="R26" s="278" t="s">
        <v>323</v>
      </c>
      <c r="S26" s="59" t="s">
        <v>323</v>
      </c>
      <c r="T26" s="59"/>
    </row>
    <row r="27" spans="1:20" ht="38.25" hidden="1" x14ac:dyDescent="0.2">
      <c r="A27" s="48"/>
      <c r="B27" s="58" t="s">
        <v>341</v>
      </c>
      <c r="C27" s="59">
        <v>12</v>
      </c>
      <c r="D27" s="68" t="str">
        <f>'SEGUIMIENTO PLAN'!B82</f>
        <v>Promover el aprendizaje de idiomas a través de la inmersión en culturas extranjeras para facilitar la inserción en un mundo globalizado.</v>
      </c>
      <c r="E27" s="60" t="s">
        <v>323</v>
      </c>
      <c r="F27" s="60" t="s">
        <v>600</v>
      </c>
      <c r="G27" s="61" t="s">
        <v>616</v>
      </c>
      <c r="H27" s="59" t="s">
        <v>417</v>
      </c>
      <c r="I27" s="68" t="str">
        <f>'SEGUIMIENTO PLAN'!L82</f>
        <v>Reporte de movilidad Sistema RUM</v>
      </c>
      <c r="J27" s="62" t="s">
        <v>323</v>
      </c>
      <c r="K27" s="63">
        <v>1</v>
      </c>
      <c r="L27" s="63">
        <f t="shared" si="0"/>
        <v>1</v>
      </c>
      <c r="M27" s="289">
        <v>1</v>
      </c>
      <c r="N27" s="288">
        <v>0</v>
      </c>
      <c r="O27" s="66" t="s">
        <v>323</v>
      </c>
      <c r="P27" s="287">
        <v>0</v>
      </c>
      <c r="Q27" s="286">
        <f>N27-P27</f>
        <v>0</v>
      </c>
      <c r="R27" s="290" t="s">
        <v>323</v>
      </c>
      <c r="S27" s="59" t="s">
        <v>323</v>
      </c>
      <c r="T27" s="59"/>
    </row>
    <row r="28" spans="1:20" ht="67.5" hidden="1" customHeight="1" x14ac:dyDescent="0.2">
      <c r="A28" s="48"/>
      <c r="B28" s="58" t="s">
        <v>343</v>
      </c>
      <c r="C28" s="59">
        <v>13</v>
      </c>
      <c r="D28" s="69" t="s">
        <v>555</v>
      </c>
      <c r="E28" s="60" t="s">
        <v>323</v>
      </c>
      <c r="F28" s="60" t="s">
        <v>481</v>
      </c>
      <c r="G28" s="59" t="s">
        <v>229</v>
      </c>
      <c r="H28" s="59" t="s">
        <v>417</v>
      </c>
      <c r="I28" s="59" t="s">
        <v>344</v>
      </c>
      <c r="J28" s="62" t="s">
        <v>323</v>
      </c>
      <c r="K28" s="63">
        <v>1</v>
      </c>
      <c r="L28" s="63">
        <f t="shared" si="0"/>
        <v>1</v>
      </c>
      <c r="M28" s="64">
        <v>1</v>
      </c>
      <c r="N28" s="447">
        <v>0</v>
      </c>
      <c r="O28" s="66" t="s">
        <v>323</v>
      </c>
      <c r="P28" s="449">
        <v>0</v>
      </c>
      <c r="Q28" s="447">
        <f>N28-P28</f>
        <v>0</v>
      </c>
      <c r="R28" s="459" t="s">
        <v>323</v>
      </c>
      <c r="S28" s="59" t="s">
        <v>323</v>
      </c>
      <c r="T28" s="59"/>
    </row>
    <row r="29" spans="1:20" ht="51" hidden="1" x14ac:dyDescent="0.2">
      <c r="A29" s="48"/>
      <c r="B29" s="58" t="s">
        <v>343</v>
      </c>
      <c r="C29" s="59">
        <v>13</v>
      </c>
      <c r="D29" s="61" t="s">
        <v>557</v>
      </c>
      <c r="E29" s="60" t="s">
        <v>323</v>
      </c>
      <c r="F29" s="60" t="s">
        <v>481</v>
      </c>
      <c r="G29" s="59" t="s">
        <v>298</v>
      </c>
      <c r="H29" s="59" t="s">
        <v>417</v>
      </c>
      <c r="I29" s="59" t="s">
        <v>564</v>
      </c>
      <c r="J29" s="62" t="s">
        <v>323</v>
      </c>
      <c r="K29" s="63">
        <v>0.38</v>
      </c>
      <c r="L29" s="63">
        <f t="shared" si="0"/>
        <v>0.38</v>
      </c>
      <c r="M29" s="64">
        <v>0.38</v>
      </c>
      <c r="N29" s="451"/>
      <c r="O29" s="66" t="s">
        <v>323</v>
      </c>
      <c r="P29" s="452"/>
      <c r="Q29" s="451"/>
      <c r="R29" s="461"/>
      <c r="S29" s="59" t="s">
        <v>323</v>
      </c>
      <c r="T29" s="59"/>
    </row>
    <row r="30" spans="1:20" ht="51" hidden="1" x14ac:dyDescent="0.2">
      <c r="A30" s="48"/>
      <c r="B30" s="58" t="s">
        <v>343</v>
      </c>
      <c r="C30" s="59">
        <v>13</v>
      </c>
      <c r="D30" s="61" t="s">
        <v>300</v>
      </c>
      <c r="E30" s="60" t="s">
        <v>323</v>
      </c>
      <c r="F30" s="60" t="s">
        <v>481</v>
      </c>
      <c r="G30" s="59" t="s">
        <v>299</v>
      </c>
      <c r="H30" s="59" t="s">
        <v>417</v>
      </c>
      <c r="I30" s="59" t="s">
        <v>565</v>
      </c>
      <c r="J30" s="62" t="s">
        <v>323</v>
      </c>
      <c r="K30" s="63">
        <v>0.5</v>
      </c>
      <c r="L30" s="63">
        <f t="shared" si="0"/>
        <v>0.5</v>
      </c>
      <c r="M30" s="64">
        <v>0.5</v>
      </c>
      <c r="N30" s="448"/>
      <c r="O30" s="66" t="s">
        <v>323</v>
      </c>
      <c r="P30" s="450"/>
      <c r="Q30" s="448"/>
      <c r="R30" s="460"/>
      <c r="S30" s="59" t="s">
        <v>323</v>
      </c>
      <c r="T30" s="59"/>
    </row>
    <row r="31" spans="1:20" ht="48.75" hidden="1" customHeight="1" x14ac:dyDescent="0.2">
      <c r="A31" s="48"/>
      <c r="B31" s="58" t="s">
        <v>343</v>
      </c>
      <c r="C31" s="59">
        <v>14</v>
      </c>
      <c r="D31" s="68" t="s">
        <v>588</v>
      </c>
      <c r="E31" s="60" t="s">
        <v>323</v>
      </c>
      <c r="F31" s="60" t="s">
        <v>481</v>
      </c>
      <c r="G31" s="59" t="s">
        <v>229</v>
      </c>
      <c r="H31" s="59" t="s">
        <v>417</v>
      </c>
      <c r="I31" s="59" t="s">
        <v>433</v>
      </c>
      <c r="J31" s="62" t="s">
        <v>323</v>
      </c>
      <c r="K31" s="63">
        <v>0.34100000000000003</v>
      </c>
      <c r="L31" s="63">
        <f t="shared" si="0"/>
        <v>0.34100000000000003</v>
      </c>
      <c r="M31" s="64">
        <v>0.8</v>
      </c>
      <c r="N31" s="447">
        <v>3000000</v>
      </c>
      <c r="O31" s="66" t="s">
        <v>323</v>
      </c>
      <c r="P31" s="449">
        <v>1773333</v>
      </c>
      <c r="Q31" s="447">
        <f>N31-P31</f>
        <v>1226667</v>
      </c>
      <c r="R31" s="459">
        <f>P31/N31</f>
        <v>0.59111100000000005</v>
      </c>
      <c r="S31" s="59" t="s">
        <v>323</v>
      </c>
      <c r="T31" s="59"/>
    </row>
    <row r="32" spans="1:20" ht="54" hidden="1" customHeight="1" x14ac:dyDescent="0.2">
      <c r="A32" s="48"/>
      <c r="B32" s="58" t="s">
        <v>343</v>
      </c>
      <c r="C32" s="59">
        <v>14</v>
      </c>
      <c r="D32" s="68" t="s">
        <v>590</v>
      </c>
      <c r="E32" s="60" t="s">
        <v>323</v>
      </c>
      <c r="F32" s="60" t="s">
        <v>481</v>
      </c>
      <c r="G32" s="59" t="s">
        <v>345</v>
      </c>
      <c r="H32" s="59" t="s">
        <v>417</v>
      </c>
      <c r="I32" s="304" t="s">
        <v>676</v>
      </c>
      <c r="J32" s="62" t="s">
        <v>323</v>
      </c>
      <c r="K32" s="63">
        <v>0.86</v>
      </c>
      <c r="L32" s="63">
        <f t="shared" si="0"/>
        <v>0.86</v>
      </c>
      <c r="M32" s="64">
        <v>0.86</v>
      </c>
      <c r="N32" s="453"/>
      <c r="O32" s="66" t="s">
        <v>323</v>
      </c>
      <c r="P32" s="452"/>
      <c r="Q32" s="453"/>
      <c r="R32" s="461"/>
      <c r="S32" s="59" t="s">
        <v>323</v>
      </c>
      <c r="T32" s="59" t="s">
        <v>346</v>
      </c>
    </row>
    <row r="33" spans="1:20" ht="54" hidden="1" customHeight="1" x14ac:dyDescent="0.2">
      <c r="A33" s="48"/>
      <c r="B33" s="58" t="s">
        <v>343</v>
      </c>
      <c r="C33" s="59">
        <v>14</v>
      </c>
      <c r="D33" s="68" t="s">
        <v>569</v>
      </c>
      <c r="E33" s="60" t="s">
        <v>323</v>
      </c>
      <c r="F33" s="60" t="s">
        <v>481</v>
      </c>
      <c r="G33" s="59" t="s">
        <v>431</v>
      </c>
      <c r="H33" s="59" t="s">
        <v>417</v>
      </c>
      <c r="I33" s="59" t="s">
        <v>432</v>
      </c>
      <c r="J33" s="62" t="s">
        <v>323</v>
      </c>
      <c r="K33" s="63">
        <v>0</v>
      </c>
      <c r="L33" s="63">
        <f t="shared" si="0"/>
        <v>0</v>
      </c>
      <c r="M33" s="64">
        <v>0</v>
      </c>
      <c r="N33" s="453"/>
      <c r="O33" s="66" t="s">
        <v>323</v>
      </c>
      <c r="P33" s="452"/>
      <c r="Q33" s="453"/>
      <c r="R33" s="461"/>
      <c r="S33" s="59" t="s">
        <v>323</v>
      </c>
      <c r="T33" s="59"/>
    </row>
    <row r="34" spans="1:20" ht="54" hidden="1" customHeight="1" x14ac:dyDescent="0.2">
      <c r="A34" s="48"/>
      <c r="B34" s="58" t="s">
        <v>343</v>
      </c>
      <c r="C34" s="59">
        <v>14</v>
      </c>
      <c r="D34" s="70" t="s">
        <v>591</v>
      </c>
      <c r="E34" s="60" t="s">
        <v>323</v>
      </c>
      <c r="F34" s="60" t="s">
        <v>600</v>
      </c>
      <c r="G34" s="59" t="s">
        <v>592</v>
      </c>
      <c r="H34" s="59" t="s">
        <v>417</v>
      </c>
      <c r="I34" s="59" t="s">
        <v>593</v>
      </c>
      <c r="J34" s="62" t="s">
        <v>323</v>
      </c>
      <c r="K34" s="63">
        <v>0</v>
      </c>
      <c r="L34" s="63">
        <f t="shared" si="0"/>
        <v>0</v>
      </c>
      <c r="M34" s="271">
        <v>0</v>
      </c>
      <c r="N34" s="453"/>
      <c r="O34" s="66" t="s">
        <v>323</v>
      </c>
      <c r="P34" s="452"/>
      <c r="Q34" s="453"/>
      <c r="R34" s="461"/>
      <c r="S34" s="59" t="s">
        <v>323</v>
      </c>
      <c r="T34" s="59"/>
    </row>
    <row r="35" spans="1:20" ht="38.25" hidden="1" x14ac:dyDescent="0.2">
      <c r="A35" s="48"/>
      <c r="B35" s="58" t="s">
        <v>343</v>
      </c>
      <c r="C35" s="59">
        <v>14</v>
      </c>
      <c r="D35" s="70" t="s">
        <v>594</v>
      </c>
      <c r="E35" s="60" t="s">
        <v>323</v>
      </c>
      <c r="F35" s="60" t="s">
        <v>481</v>
      </c>
      <c r="G35" s="59" t="s">
        <v>284</v>
      </c>
      <c r="H35" s="59" t="s">
        <v>417</v>
      </c>
      <c r="I35" s="59" t="s">
        <v>593</v>
      </c>
      <c r="J35" s="62" t="s">
        <v>323</v>
      </c>
      <c r="K35" s="63">
        <v>0.67</v>
      </c>
      <c r="L35" s="63">
        <f t="shared" si="0"/>
        <v>0.67</v>
      </c>
      <c r="M35" s="64">
        <v>0.67</v>
      </c>
      <c r="N35" s="453"/>
      <c r="O35" s="66" t="s">
        <v>323</v>
      </c>
      <c r="P35" s="452"/>
      <c r="Q35" s="453"/>
      <c r="R35" s="461"/>
      <c r="S35" s="59" t="s">
        <v>323</v>
      </c>
      <c r="T35" s="59"/>
    </row>
    <row r="36" spans="1:20" ht="38.25" hidden="1" x14ac:dyDescent="0.2">
      <c r="A36" s="48"/>
      <c r="B36" s="58" t="s">
        <v>343</v>
      </c>
      <c r="C36" s="59">
        <v>14</v>
      </c>
      <c r="D36" s="70" t="s">
        <v>595</v>
      </c>
      <c r="E36" s="60" t="s">
        <v>323</v>
      </c>
      <c r="F36" s="60" t="s">
        <v>481</v>
      </c>
      <c r="G36" s="59" t="s">
        <v>285</v>
      </c>
      <c r="H36" s="59" t="s">
        <v>417</v>
      </c>
      <c r="I36" s="59" t="s">
        <v>593</v>
      </c>
      <c r="J36" s="62" t="s">
        <v>323</v>
      </c>
      <c r="K36" s="63">
        <v>0.85</v>
      </c>
      <c r="L36" s="63">
        <f t="shared" si="0"/>
        <v>0.85</v>
      </c>
      <c r="M36" s="64">
        <v>0.85</v>
      </c>
      <c r="N36" s="453"/>
      <c r="O36" s="66" t="s">
        <v>323</v>
      </c>
      <c r="P36" s="452"/>
      <c r="Q36" s="453"/>
      <c r="R36" s="461"/>
      <c r="S36" s="59" t="s">
        <v>323</v>
      </c>
      <c r="T36" s="59"/>
    </row>
    <row r="37" spans="1:20" ht="38.25" hidden="1" x14ac:dyDescent="0.2">
      <c r="A37" s="48"/>
      <c r="B37" s="58" t="s">
        <v>343</v>
      </c>
      <c r="C37" s="59">
        <v>14</v>
      </c>
      <c r="D37" s="70" t="s">
        <v>619</v>
      </c>
      <c r="E37" s="60" t="s">
        <v>323</v>
      </c>
      <c r="F37" s="60" t="s">
        <v>481</v>
      </c>
      <c r="G37" s="59" t="s">
        <v>286</v>
      </c>
      <c r="H37" s="59" t="s">
        <v>417</v>
      </c>
      <c r="I37" s="59" t="s">
        <v>593</v>
      </c>
      <c r="J37" s="62" t="s">
        <v>323</v>
      </c>
      <c r="K37" s="63">
        <v>0.95</v>
      </c>
      <c r="L37" s="63">
        <f t="shared" si="0"/>
        <v>0.95</v>
      </c>
      <c r="M37" s="64">
        <v>0.95</v>
      </c>
      <c r="N37" s="453"/>
      <c r="O37" s="66" t="s">
        <v>323</v>
      </c>
      <c r="P37" s="452"/>
      <c r="Q37" s="453"/>
      <c r="R37" s="461"/>
      <c r="S37" s="59" t="s">
        <v>323</v>
      </c>
      <c r="T37" s="59"/>
    </row>
    <row r="38" spans="1:20" ht="38.25" hidden="1" x14ac:dyDescent="0.2">
      <c r="A38" s="48"/>
      <c r="B38" s="58" t="s">
        <v>343</v>
      </c>
      <c r="C38" s="59">
        <v>14</v>
      </c>
      <c r="D38" s="70" t="s">
        <v>579</v>
      </c>
      <c r="E38" s="60" t="s">
        <v>323</v>
      </c>
      <c r="F38" s="60" t="s">
        <v>481</v>
      </c>
      <c r="G38" s="59" t="s">
        <v>287</v>
      </c>
      <c r="H38" s="59" t="s">
        <v>417</v>
      </c>
      <c r="I38" s="59" t="s">
        <v>593</v>
      </c>
      <c r="J38" s="62" t="s">
        <v>323</v>
      </c>
      <c r="K38" s="63">
        <v>0.6</v>
      </c>
      <c r="L38" s="63">
        <f t="shared" si="0"/>
        <v>0.6</v>
      </c>
      <c r="M38" s="64">
        <v>0.6</v>
      </c>
      <c r="N38" s="453"/>
      <c r="O38" s="66" t="s">
        <v>323</v>
      </c>
      <c r="P38" s="452"/>
      <c r="Q38" s="453"/>
      <c r="R38" s="461"/>
      <c r="S38" s="59" t="s">
        <v>323</v>
      </c>
      <c r="T38" s="59"/>
    </row>
    <row r="39" spans="1:20" ht="38.25" hidden="1" x14ac:dyDescent="0.2">
      <c r="A39" s="48"/>
      <c r="B39" s="58" t="s">
        <v>343</v>
      </c>
      <c r="C39" s="59">
        <v>14</v>
      </c>
      <c r="D39" s="70" t="s">
        <v>581</v>
      </c>
      <c r="E39" s="60" t="s">
        <v>323</v>
      </c>
      <c r="F39" s="60" t="s">
        <v>481</v>
      </c>
      <c r="G39" s="59" t="s">
        <v>288</v>
      </c>
      <c r="H39" s="59" t="s">
        <v>417</v>
      </c>
      <c r="I39" s="59" t="s">
        <v>593</v>
      </c>
      <c r="J39" s="62" t="s">
        <v>323</v>
      </c>
      <c r="K39" s="63">
        <v>0.75</v>
      </c>
      <c r="L39" s="63">
        <f t="shared" si="0"/>
        <v>0.75</v>
      </c>
      <c r="M39" s="64">
        <v>0.75</v>
      </c>
      <c r="N39" s="453"/>
      <c r="O39" s="66" t="s">
        <v>323</v>
      </c>
      <c r="P39" s="452"/>
      <c r="Q39" s="453"/>
      <c r="R39" s="461"/>
      <c r="S39" s="59" t="s">
        <v>323</v>
      </c>
      <c r="T39" s="59"/>
    </row>
    <row r="40" spans="1:20" ht="38.25" hidden="1" x14ac:dyDescent="0.2">
      <c r="A40" s="48"/>
      <c r="B40" s="58" t="s">
        <v>343</v>
      </c>
      <c r="C40" s="59">
        <v>14</v>
      </c>
      <c r="D40" s="70" t="s">
        <v>621</v>
      </c>
      <c r="E40" s="60" t="s">
        <v>323</v>
      </c>
      <c r="F40" s="60" t="s">
        <v>481</v>
      </c>
      <c r="G40" s="59" t="s">
        <v>289</v>
      </c>
      <c r="H40" s="59" t="s">
        <v>417</v>
      </c>
      <c r="I40" s="59" t="s">
        <v>593</v>
      </c>
      <c r="J40" s="62" t="s">
        <v>323</v>
      </c>
      <c r="K40" s="63">
        <v>0.86</v>
      </c>
      <c r="L40" s="63">
        <f t="shared" si="0"/>
        <v>0.86</v>
      </c>
      <c r="M40" s="64">
        <v>0.86</v>
      </c>
      <c r="N40" s="453"/>
      <c r="O40" s="66" t="s">
        <v>323</v>
      </c>
      <c r="P40" s="452"/>
      <c r="Q40" s="453"/>
      <c r="R40" s="461"/>
      <c r="S40" s="59" t="s">
        <v>323</v>
      </c>
      <c r="T40" s="59"/>
    </row>
    <row r="41" spans="1:20" ht="38.25" hidden="1" x14ac:dyDescent="0.2">
      <c r="A41" s="48"/>
      <c r="B41" s="58" t="s">
        <v>343</v>
      </c>
      <c r="C41" s="59">
        <v>14</v>
      </c>
      <c r="D41" s="70" t="s">
        <v>622</v>
      </c>
      <c r="E41" s="60" t="s">
        <v>323</v>
      </c>
      <c r="F41" s="60" t="s">
        <v>481</v>
      </c>
      <c r="G41" s="59" t="s">
        <v>290</v>
      </c>
      <c r="H41" s="59" t="s">
        <v>417</v>
      </c>
      <c r="I41" s="59" t="s">
        <v>593</v>
      </c>
      <c r="J41" s="62" t="s">
        <v>323</v>
      </c>
      <c r="K41" s="63">
        <v>0.87</v>
      </c>
      <c r="L41" s="63">
        <f t="shared" si="0"/>
        <v>0.87</v>
      </c>
      <c r="M41" s="64">
        <v>0.87</v>
      </c>
      <c r="N41" s="454"/>
      <c r="O41" s="66" t="s">
        <v>323</v>
      </c>
      <c r="P41" s="450"/>
      <c r="Q41" s="454"/>
      <c r="R41" s="460"/>
      <c r="S41" s="59" t="s">
        <v>323</v>
      </c>
      <c r="T41" s="59"/>
    </row>
    <row r="42" spans="1:20" ht="38.25" hidden="1" x14ac:dyDescent="0.2">
      <c r="A42" s="48"/>
      <c r="B42" s="58" t="s">
        <v>341</v>
      </c>
      <c r="C42" s="59">
        <v>15</v>
      </c>
      <c r="D42" s="68" t="s">
        <v>314</v>
      </c>
      <c r="E42" s="60" t="s">
        <v>323</v>
      </c>
      <c r="F42" s="60" t="s">
        <v>481</v>
      </c>
      <c r="G42" s="59" t="s">
        <v>232</v>
      </c>
      <c r="H42" s="59" t="s">
        <v>417</v>
      </c>
      <c r="I42" s="59" t="s">
        <v>347</v>
      </c>
      <c r="J42" s="62" t="s">
        <v>323</v>
      </c>
      <c r="K42" s="63">
        <v>0</v>
      </c>
      <c r="L42" s="63">
        <f t="shared" si="0"/>
        <v>0</v>
      </c>
      <c r="M42" s="64">
        <v>0</v>
      </c>
      <c r="N42" s="447">
        <v>8000000</v>
      </c>
      <c r="O42" s="66" t="s">
        <v>323</v>
      </c>
      <c r="P42" s="449">
        <v>8000000</v>
      </c>
      <c r="Q42" s="447">
        <f>N42-P42</f>
        <v>0</v>
      </c>
      <c r="R42" s="459">
        <f>P42/N42</f>
        <v>1</v>
      </c>
      <c r="S42" s="59" t="s">
        <v>323</v>
      </c>
      <c r="T42" s="59"/>
    </row>
    <row r="43" spans="1:20" ht="38.25" hidden="1" x14ac:dyDescent="0.2">
      <c r="A43" s="48"/>
      <c r="B43" s="58" t="s">
        <v>341</v>
      </c>
      <c r="C43" s="59">
        <v>15</v>
      </c>
      <c r="D43" s="68" t="s">
        <v>624</v>
      </c>
      <c r="E43" s="60" t="s">
        <v>323</v>
      </c>
      <c r="F43" s="60" t="s">
        <v>481</v>
      </c>
      <c r="G43" s="59" t="s">
        <v>232</v>
      </c>
      <c r="H43" s="59" t="s">
        <v>417</v>
      </c>
      <c r="I43" s="59" t="s">
        <v>347</v>
      </c>
      <c r="J43" s="62" t="s">
        <v>323</v>
      </c>
      <c r="K43" s="63">
        <v>0.6</v>
      </c>
      <c r="L43" s="63">
        <f t="shared" si="0"/>
        <v>0.6</v>
      </c>
      <c r="M43" s="64">
        <v>0.6</v>
      </c>
      <c r="N43" s="448"/>
      <c r="O43" s="66" t="s">
        <v>323</v>
      </c>
      <c r="P43" s="450"/>
      <c r="Q43" s="448"/>
      <c r="R43" s="460"/>
      <c r="S43" s="59" t="s">
        <v>323</v>
      </c>
      <c r="T43" s="59"/>
    </row>
    <row r="44" spans="1:20" ht="51" hidden="1" x14ac:dyDescent="0.2">
      <c r="A44" s="48"/>
      <c r="B44" s="58" t="s">
        <v>322</v>
      </c>
      <c r="C44" s="59">
        <v>16</v>
      </c>
      <c r="D44" s="59" t="s">
        <v>281</v>
      </c>
      <c r="E44" s="60" t="s">
        <v>323</v>
      </c>
      <c r="F44" s="60" t="s">
        <v>481</v>
      </c>
      <c r="G44" s="59" t="s">
        <v>229</v>
      </c>
      <c r="H44" s="59" t="s">
        <v>468</v>
      </c>
      <c r="I44" s="59" t="s">
        <v>347</v>
      </c>
      <c r="J44" s="62" t="s">
        <v>323</v>
      </c>
      <c r="K44" s="63">
        <v>0</v>
      </c>
      <c r="L44" s="63">
        <f t="shared" si="0"/>
        <v>0</v>
      </c>
      <c r="M44" s="64">
        <v>0</v>
      </c>
      <c r="N44" s="445">
        <v>2000000</v>
      </c>
      <c r="O44" s="66" t="s">
        <v>323</v>
      </c>
      <c r="P44" s="446">
        <v>2000000</v>
      </c>
      <c r="Q44" s="445">
        <f>N44-P44</f>
        <v>0</v>
      </c>
      <c r="R44" s="459">
        <f>P44/N44</f>
        <v>1</v>
      </c>
      <c r="S44" s="59" t="s">
        <v>323</v>
      </c>
      <c r="T44" s="59"/>
    </row>
    <row r="45" spans="1:20" ht="51" hidden="1" x14ac:dyDescent="0.2">
      <c r="A45" s="48"/>
      <c r="B45" s="58" t="s">
        <v>322</v>
      </c>
      <c r="C45" s="59">
        <v>16</v>
      </c>
      <c r="D45" s="59" t="s">
        <v>310</v>
      </c>
      <c r="E45" s="60" t="s">
        <v>323</v>
      </c>
      <c r="F45" s="60" t="s">
        <v>481</v>
      </c>
      <c r="G45" s="59" t="s">
        <v>348</v>
      </c>
      <c r="H45" s="59" t="s">
        <v>468</v>
      </c>
      <c r="I45" s="59" t="s">
        <v>349</v>
      </c>
      <c r="J45" s="62" t="s">
        <v>323</v>
      </c>
      <c r="K45" s="63">
        <v>0</v>
      </c>
      <c r="L45" s="63">
        <f t="shared" si="0"/>
        <v>0</v>
      </c>
      <c r="M45" s="64">
        <v>0</v>
      </c>
      <c r="N45" s="455"/>
      <c r="O45" s="66" t="s">
        <v>323</v>
      </c>
      <c r="P45" s="446"/>
      <c r="Q45" s="455"/>
      <c r="R45" s="460"/>
      <c r="S45" s="59" t="s">
        <v>323</v>
      </c>
      <c r="T45" s="59"/>
    </row>
    <row r="46" spans="1:20" ht="73.5" hidden="1" customHeight="1" x14ac:dyDescent="0.2">
      <c r="A46" s="48"/>
      <c r="B46" s="58" t="s">
        <v>343</v>
      </c>
      <c r="C46" s="59">
        <v>17</v>
      </c>
      <c r="D46" s="272" t="s">
        <v>601</v>
      </c>
      <c r="E46" s="60" t="s">
        <v>323</v>
      </c>
      <c r="F46" s="60" t="s">
        <v>481</v>
      </c>
      <c r="G46" s="59" t="s">
        <v>292</v>
      </c>
      <c r="H46" s="59" t="s">
        <v>417</v>
      </c>
      <c r="I46" s="59" t="s">
        <v>350</v>
      </c>
      <c r="J46" s="62" t="s">
        <v>323</v>
      </c>
      <c r="K46" s="63">
        <v>0.7</v>
      </c>
      <c r="L46" s="63">
        <f t="shared" si="0"/>
        <v>0.7</v>
      </c>
      <c r="M46" s="64">
        <v>0.8</v>
      </c>
      <c r="N46" s="447">
        <v>5000000</v>
      </c>
      <c r="O46" s="66" t="s">
        <v>323</v>
      </c>
      <c r="P46" s="449">
        <v>5000000</v>
      </c>
      <c r="Q46" s="447">
        <f>N46-P46</f>
        <v>0</v>
      </c>
      <c r="R46" s="459">
        <f>P46/N46</f>
        <v>1</v>
      </c>
      <c r="S46" s="59" t="s">
        <v>323</v>
      </c>
      <c r="T46" s="59"/>
    </row>
    <row r="47" spans="1:20" ht="38.25" hidden="1" x14ac:dyDescent="0.2">
      <c r="A47" s="48"/>
      <c r="B47" s="58" t="s">
        <v>343</v>
      </c>
      <c r="C47" s="59">
        <v>17</v>
      </c>
      <c r="D47" s="272" t="s">
        <v>603</v>
      </c>
      <c r="E47" s="60" t="s">
        <v>323</v>
      </c>
      <c r="F47" s="60" t="s">
        <v>481</v>
      </c>
      <c r="G47" s="59" t="s">
        <v>605</v>
      </c>
      <c r="H47" s="59" t="s">
        <v>417</v>
      </c>
      <c r="I47" s="59" t="s">
        <v>434</v>
      </c>
      <c r="J47" s="62" t="s">
        <v>323</v>
      </c>
      <c r="K47" s="63">
        <v>0.2</v>
      </c>
      <c r="L47" s="63">
        <f t="shared" si="0"/>
        <v>0.2</v>
      </c>
      <c r="M47" s="64">
        <v>0.2</v>
      </c>
      <c r="N47" s="454"/>
      <c r="O47" s="66" t="s">
        <v>323</v>
      </c>
      <c r="P47" s="450"/>
      <c r="Q47" s="454"/>
      <c r="R47" s="460"/>
      <c r="S47" s="59" t="s">
        <v>323</v>
      </c>
      <c r="T47" s="59"/>
    </row>
    <row r="48" spans="1:20" ht="89.25" x14ac:dyDescent="0.2">
      <c r="A48" s="48"/>
      <c r="B48" s="58" t="s">
        <v>328</v>
      </c>
      <c r="C48" s="59">
        <v>18</v>
      </c>
      <c r="D48" s="277" t="s">
        <v>495</v>
      </c>
      <c r="E48" s="60" t="s">
        <v>323</v>
      </c>
      <c r="F48" s="60" t="s">
        <v>481</v>
      </c>
      <c r="G48" s="71" t="s">
        <v>307</v>
      </c>
      <c r="H48" s="59" t="s">
        <v>403</v>
      </c>
      <c r="I48" s="68" t="s">
        <v>351</v>
      </c>
      <c r="J48" s="62" t="s">
        <v>323</v>
      </c>
      <c r="K48" s="63">
        <v>0.2</v>
      </c>
      <c r="L48" s="63">
        <f t="shared" si="0"/>
        <v>0.2</v>
      </c>
      <c r="M48" s="280">
        <v>0.2</v>
      </c>
      <c r="N48" s="447">
        <v>225200000</v>
      </c>
      <c r="O48" s="66" t="s">
        <v>323</v>
      </c>
      <c r="P48" s="449">
        <v>186419373</v>
      </c>
      <c r="Q48" s="447">
        <f>N48-P48</f>
        <v>38780627</v>
      </c>
      <c r="R48" s="459">
        <f>P48/N48</f>
        <v>0.82779472912966257</v>
      </c>
      <c r="S48" s="59" t="s">
        <v>323</v>
      </c>
      <c r="T48" s="59" t="s">
        <v>408</v>
      </c>
    </row>
    <row r="49" spans="1:20" ht="89.25" x14ac:dyDescent="0.2">
      <c r="A49" s="48"/>
      <c r="B49" s="58" t="s">
        <v>328</v>
      </c>
      <c r="C49" s="59">
        <v>18</v>
      </c>
      <c r="D49" s="277" t="s">
        <v>305</v>
      </c>
      <c r="E49" s="60" t="s">
        <v>323</v>
      </c>
      <c r="F49" s="60" t="s">
        <v>481</v>
      </c>
      <c r="G49" s="71" t="s">
        <v>404</v>
      </c>
      <c r="H49" s="59" t="s">
        <v>403</v>
      </c>
      <c r="I49" s="68" t="s">
        <v>352</v>
      </c>
      <c r="J49" s="62" t="s">
        <v>323</v>
      </c>
      <c r="K49" s="63">
        <v>0.2</v>
      </c>
      <c r="L49" s="63">
        <f t="shared" si="0"/>
        <v>0.2</v>
      </c>
      <c r="M49" s="280">
        <v>0.22</v>
      </c>
      <c r="N49" s="448"/>
      <c r="O49" s="66" t="s">
        <v>323</v>
      </c>
      <c r="P49" s="450"/>
      <c r="Q49" s="448"/>
      <c r="R49" s="460"/>
      <c r="S49" s="59" t="s">
        <v>323</v>
      </c>
      <c r="T49" s="59" t="s">
        <v>407</v>
      </c>
    </row>
    <row r="50" spans="1:20" ht="51" x14ac:dyDescent="0.2">
      <c r="A50" s="48"/>
      <c r="B50" s="58" t="s">
        <v>328</v>
      </c>
      <c r="C50" s="59">
        <v>19</v>
      </c>
      <c r="D50" s="291" t="s">
        <v>271</v>
      </c>
      <c r="E50" s="60" t="s">
        <v>323</v>
      </c>
      <c r="F50" s="60" t="s">
        <v>481</v>
      </c>
      <c r="G50" s="59" t="s">
        <v>229</v>
      </c>
      <c r="H50" s="59" t="s">
        <v>405</v>
      </c>
      <c r="I50" s="59" t="s">
        <v>354</v>
      </c>
      <c r="J50" s="62" t="s">
        <v>323</v>
      </c>
      <c r="K50" s="63">
        <v>0</v>
      </c>
      <c r="L50" s="63">
        <f t="shared" si="0"/>
        <v>0</v>
      </c>
      <c r="M50" s="64">
        <v>0</v>
      </c>
      <c r="N50" s="447">
        <v>0</v>
      </c>
      <c r="O50" s="66" t="s">
        <v>323</v>
      </c>
      <c r="P50" s="463">
        <v>0</v>
      </c>
      <c r="Q50" s="447">
        <f>N50-P50</f>
        <v>0</v>
      </c>
      <c r="R50" s="459" t="s">
        <v>323</v>
      </c>
      <c r="S50" s="59" t="s">
        <v>323</v>
      </c>
      <c r="T50" s="59"/>
    </row>
    <row r="51" spans="1:20" ht="51" x14ac:dyDescent="0.2">
      <c r="A51" s="48"/>
      <c r="B51" s="58" t="s">
        <v>328</v>
      </c>
      <c r="C51" s="59">
        <v>19</v>
      </c>
      <c r="D51" s="291" t="s">
        <v>273</v>
      </c>
      <c r="E51" s="60" t="s">
        <v>323</v>
      </c>
      <c r="F51" s="60" t="s">
        <v>481</v>
      </c>
      <c r="G51" s="59" t="s">
        <v>275</v>
      </c>
      <c r="H51" s="59" t="s">
        <v>405</v>
      </c>
      <c r="I51" s="59" t="s">
        <v>355</v>
      </c>
      <c r="J51" s="62" t="s">
        <v>323</v>
      </c>
      <c r="K51" s="63">
        <v>0</v>
      </c>
      <c r="L51" s="63">
        <f t="shared" si="0"/>
        <v>0</v>
      </c>
      <c r="M51" s="64">
        <v>0</v>
      </c>
      <c r="N51" s="451"/>
      <c r="O51" s="66" t="s">
        <v>323</v>
      </c>
      <c r="P51" s="464"/>
      <c r="Q51" s="451"/>
      <c r="R51" s="461"/>
      <c r="S51" s="59" t="s">
        <v>323</v>
      </c>
      <c r="T51" s="59"/>
    </row>
    <row r="52" spans="1:20" ht="51" x14ac:dyDescent="0.2">
      <c r="A52" s="48"/>
      <c r="B52" s="58" t="s">
        <v>328</v>
      </c>
      <c r="C52" s="59">
        <v>19</v>
      </c>
      <c r="D52" s="291" t="s">
        <v>274</v>
      </c>
      <c r="E52" s="60" t="s">
        <v>323</v>
      </c>
      <c r="F52" s="60" t="s">
        <v>481</v>
      </c>
      <c r="G52" s="59" t="s">
        <v>275</v>
      </c>
      <c r="H52" s="59" t="s">
        <v>405</v>
      </c>
      <c r="I52" s="59" t="s">
        <v>355</v>
      </c>
      <c r="J52" s="62" t="s">
        <v>323</v>
      </c>
      <c r="K52" s="63">
        <v>0</v>
      </c>
      <c r="L52" s="63">
        <f t="shared" si="0"/>
        <v>0</v>
      </c>
      <c r="M52" s="64">
        <v>0</v>
      </c>
      <c r="N52" s="451"/>
      <c r="O52" s="66" t="s">
        <v>323</v>
      </c>
      <c r="P52" s="464"/>
      <c r="Q52" s="451"/>
      <c r="R52" s="461"/>
      <c r="S52" s="59" t="s">
        <v>323</v>
      </c>
      <c r="T52" s="59"/>
    </row>
    <row r="53" spans="1:20" ht="51" x14ac:dyDescent="0.2">
      <c r="A53" s="48"/>
      <c r="B53" s="58" t="s">
        <v>328</v>
      </c>
      <c r="C53" s="59">
        <v>19</v>
      </c>
      <c r="D53" s="291" t="s">
        <v>272</v>
      </c>
      <c r="E53" s="60" t="s">
        <v>323</v>
      </c>
      <c r="F53" s="60" t="s">
        <v>481</v>
      </c>
      <c r="G53" s="59" t="s">
        <v>275</v>
      </c>
      <c r="H53" s="59" t="s">
        <v>405</v>
      </c>
      <c r="I53" s="59" t="s">
        <v>355</v>
      </c>
      <c r="J53" s="62" t="s">
        <v>323</v>
      </c>
      <c r="K53" s="63">
        <v>0</v>
      </c>
      <c r="L53" s="63">
        <f t="shared" si="0"/>
        <v>0</v>
      </c>
      <c r="M53" s="64">
        <v>0</v>
      </c>
      <c r="N53" s="451"/>
      <c r="O53" s="66" t="s">
        <v>323</v>
      </c>
      <c r="P53" s="464"/>
      <c r="Q53" s="451"/>
      <c r="R53" s="461"/>
      <c r="S53" s="59" t="s">
        <v>323</v>
      </c>
      <c r="T53" s="59"/>
    </row>
    <row r="54" spans="1:20" ht="89.25" x14ac:dyDescent="0.2">
      <c r="A54" s="48"/>
      <c r="B54" s="58" t="s">
        <v>328</v>
      </c>
      <c r="C54" s="59">
        <v>19</v>
      </c>
      <c r="D54" s="59" t="s">
        <v>291</v>
      </c>
      <c r="E54" s="60" t="s">
        <v>323</v>
      </c>
      <c r="F54" s="60" t="s">
        <v>481</v>
      </c>
      <c r="G54" s="59" t="s">
        <v>308</v>
      </c>
      <c r="H54" s="59" t="s">
        <v>405</v>
      </c>
      <c r="I54" s="59" t="s">
        <v>356</v>
      </c>
      <c r="J54" s="62" t="s">
        <v>323</v>
      </c>
      <c r="K54" s="63">
        <v>0</v>
      </c>
      <c r="L54" s="63">
        <f t="shared" si="0"/>
        <v>0</v>
      </c>
      <c r="M54" s="64">
        <v>0</v>
      </c>
      <c r="N54" s="448"/>
      <c r="O54" s="66" t="s">
        <v>323</v>
      </c>
      <c r="P54" s="465"/>
      <c r="Q54" s="448"/>
      <c r="R54" s="460"/>
      <c r="S54" s="59" t="s">
        <v>323</v>
      </c>
      <c r="T54" s="59"/>
    </row>
    <row r="55" spans="1:20" ht="76.5" hidden="1" x14ac:dyDescent="0.2">
      <c r="A55" s="48"/>
      <c r="B55" s="58" t="s">
        <v>333</v>
      </c>
      <c r="C55" s="59">
        <v>20</v>
      </c>
      <c r="D55" s="59" t="s">
        <v>261</v>
      </c>
      <c r="E55" s="60" t="s">
        <v>323</v>
      </c>
      <c r="F55" s="60" t="s">
        <v>481</v>
      </c>
      <c r="G55" s="59" t="s">
        <v>232</v>
      </c>
      <c r="H55" s="59" t="s">
        <v>410</v>
      </c>
      <c r="I55" s="59" t="s">
        <v>357</v>
      </c>
      <c r="J55" s="62" t="s">
        <v>323</v>
      </c>
      <c r="K55" s="63">
        <v>0.9</v>
      </c>
      <c r="L55" s="63">
        <f t="shared" si="0"/>
        <v>0.9</v>
      </c>
      <c r="M55" s="64">
        <v>1</v>
      </c>
      <c r="N55" s="447">
        <v>2500000</v>
      </c>
      <c r="O55" s="66" t="s">
        <v>323</v>
      </c>
      <c r="P55" s="449">
        <v>2466667</v>
      </c>
      <c r="Q55" s="447">
        <f>N55-P55</f>
        <v>33333</v>
      </c>
      <c r="R55" s="459">
        <f>P55/N55</f>
        <v>0.98666679999999995</v>
      </c>
      <c r="S55" s="59" t="s">
        <v>323</v>
      </c>
      <c r="T55" s="59" t="s">
        <v>413</v>
      </c>
    </row>
    <row r="56" spans="1:20" ht="51" hidden="1" x14ac:dyDescent="0.2">
      <c r="A56" s="48"/>
      <c r="B56" s="58" t="s">
        <v>333</v>
      </c>
      <c r="C56" s="59">
        <v>20</v>
      </c>
      <c r="D56" s="59" t="s">
        <v>276</v>
      </c>
      <c r="E56" s="60" t="s">
        <v>323</v>
      </c>
      <c r="F56" s="60" t="s">
        <v>481</v>
      </c>
      <c r="G56" s="59" t="s">
        <v>277</v>
      </c>
      <c r="H56" s="59" t="s">
        <v>410</v>
      </c>
      <c r="I56" s="59" t="s">
        <v>358</v>
      </c>
      <c r="J56" s="62" t="s">
        <v>323</v>
      </c>
      <c r="K56" s="63">
        <v>0</v>
      </c>
      <c r="L56" s="63">
        <f t="shared" si="0"/>
        <v>0</v>
      </c>
      <c r="M56" s="64">
        <v>0</v>
      </c>
      <c r="N56" s="451"/>
      <c r="O56" s="66" t="s">
        <v>323</v>
      </c>
      <c r="P56" s="452"/>
      <c r="Q56" s="451"/>
      <c r="R56" s="461"/>
      <c r="S56" s="59" t="s">
        <v>323</v>
      </c>
      <c r="T56" s="59"/>
    </row>
    <row r="57" spans="1:20" ht="51" hidden="1" x14ac:dyDescent="0.2">
      <c r="A57" s="48"/>
      <c r="B57" s="58" t="s">
        <v>333</v>
      </c>
      <c r="C57" s="59">
        <v>20</v>
      </c>
      <c r="D57" s="59" t="s">
        <v>464</v>
      </c>
      <c r="E57" s="60" t="s">
        <v>323</v>
      </c>
      <c r="F57" s="60" t="s">
        <v>481</v>
      </c>
      <c r="G57" s="59" t="s">
        <v>279</v>
      </c>
      <c r="H57" s="59" t="s">
        <v>410</v>
      </c>
      <c r="I57" s="59" t="s">
        <v>359</v>
      </c>
      <c r="J57" s="62" t="s">
        <v>323</v>
      </c>
      <c r="K57" s="63">
        <v>0</v>
      </c>
      <c r="L57" s="63">
        <f t="shared" si="0"/>
        <v>0</v>
      </c>
      <c r="M57" s="64">
        <v>0</v>
      </c>
      <c r="N57" s="448"/>
      <c r="O57" s="66" t="s">
        <v>323</v>
      </c>
      <c r="P57" s="450"/>
      <c r="Q57" s="448"/>
      <c r="R57" s="460"/>
      <c r="S57" s="59" t="s">
        <v>323</v>
      </c>
      <c r="T57" s="59"/>
    </row>
    <row r="58" spans="1:20" ht="38.25" x14ac:dyDescent="0.2">
      <c r="A58" s="48"/>
      <c r="B58" s="58" t="s">
        <v>328</v>
      </c>
      <c r="C58" s="59">
        <v>21</v>
      </c>
      <c r="D58" s="59" t="s">
        <v>360</v>
      </c>
      <c r="E58" s="60" t="s">
        <v>323</v>
      </c>
      <c r="F58" s="60" t="s">
        <v>481</v>
      </c>
      <c r="G58" s="59" t="s">
        <v>232</v>
      </c>
      <c r="H58" s="59" t="s">
        <v>406</v>
      </c>
      <c r="I58" s="59" t="s">
        <v>347</v>
      </c>
      <c r="J58" s="62" t="s">
        <v>323</v>
      </c>
      <c r="K58" s="63">
        <v>0</v>
      </c>
      <c r="L58" s="63">
        <f t="shared" si="0"/>
        <v>0</v>
      </c>
      <c r="M58" s="64">
        <v>0</v>
      </c>
      <c r="N58" s="65">
        <v>0</v>
      </c>
      <c r="O58" s="66" t="s">
        <v>323</v>
      </c>
      <c r="P58" s="72">
        <v>0</v>
      </c>
      <c r="Q58" s="65">
        <f>N58-P58</f>
        <v>0</v>
      </c>
      <c r="R58" s="77" t="s">
        <v>323</v>
      </c>
      <c r="S58" s="59" t="s">
        <v>323</v>
      </c>
      <c r="T58" s="59"/>
    </row>
    <row r="59" spans="1:20" ht="38.25" hidden="1" x14ac:dyDescent="0.2">
      <c r="A59" s="48"/>
      <c r="B59" s="58" t="s">
        <v>343</v>
      </c>
      <c r="C59" s="59">
        <v>22</v>
      </c>
      <c r="D59" s="59" t="s">
        <v>627</v>
      </c>
      <c r="E59" s="60" t="s">
        <v>323</v>
      </c>
      <c r="F59" s="60" t="s">
        <v>481</v>
      </c>
      <c r="G59" s="59" t="s">
        <v>229</v>
      </c>
      <c r="H59" s="59" t="s">
        <v>417</v>
      </c>
      <c r="I59" s="59" t="s">
        <v>361</v>
      </c>
      <c r="J59" s="62" t="s">
        <v>323</v>
      </c>
      <c r="K59" s="63">
        <v>0.8</v>
      </c>
      <c r="L59" s="63">
        <f t="shared" si="0"/>
        <v>0.8</v>
      </c>
      <c r="M59" s="280">
        <v>0.8</v>
      </c>
      <c r="N59" s="279">
        <v>12000000</v>
      </c>
      <c r="O59" s="66" t="s">
        <v>323</v>
      </c>
      <c r="P59" s="281">
        <v>10000000</v>
      </c>
      <c r="Q59" s="279">
        <f>N59-P59</f>
        <v>2000000</v>
      </c>
      <c r="R59" s="278">
        <f>P59/N59</f>
        <v>0.83333333333333337</v>
      </c>
      <c r="S59" s="59" t="s">
        <v>323</v>
      </c>
      <c r="T59" s="59"/>
    </row>
    <row r="60" spans="1:20" hidden="1" x14ac:dyDescent="0.2">
      <c r="A60" s="48"/>
      <c r="B60" s="48" t="s">
        <v>362</v>
      </c>
      <c r="G60" s="73"/>
      <c r="H60" s="73"/>
      <c r="I60" s="73"/>
      <c r="J60" s="74"/>
      <c r="K60" s="75"/>
      <c r="L60" s="75"/>
      <c r="N60" s="189">
        <f>SUM(N9:N59)</f>
        <v>333280913</v>
      </c>
      <c r="P60" s="190">
        <f>SUM(P9:P59)</f>
        <v>282452847</v>
      </c>
      <c r="Q60" s="191">
        <f>SUM(Q9:Q59)</f>
        <v>50828066</v>
      </c>
      <c r="R60" s="194">
        <f>P60/N60</f>
        <v>0.84749181841085508</v>
      </c>
    </row>
    <row r="61" spans="1:20" hidden="1" x14ac:dyDescent="0.2">
      <c r="A61" s="48"/>
      <c r="B61" s="48" t="s">
        <v>363</v>
      </c>
      <c r="G61" s="73"/>
      <c r="H61" s="73"/>
      <c r="I61" s="73"/>
      <c r="J61" s="74"/>
      <c r="K61" s="75"/>
      <c r="L61" s="75"/>
      <c r="N61" s="195"/>
      <c r="P61" s="196"/>
      <c r="Q61" s="197"/>
      <c r="R61" s="48"/>
    </row>
    <row r="62" spans="1:20" hidden="1" x14ac:dyDescent="0.2">
      <c r="A62" s="48"/>
      <c r="B62" s="48"/>
      <c r="G62" s="73"/>
      <c r="H62" s="73"/>
      <c r="I62" s="73"/>
      <c r="J62" s="458" t="s">
        <v>469</v>
      </c>
      <c r="K62" s="458"/>
      <c r="L62" s="198" t="s">
        <v>470</v>
      </c>
      <c r="M62" s="198" t="s">
        <v>530</v>
      </c>
      <c r="N62" s="195"/>
      <c r="P62" s="196"/>
      <c r="Q62" s="197"/>
      <c r="R62" s="48"/>
    </row>
    <row r="63" spans="1:20" hidden="1" x14ac:dyDescent="0.2">
      <c r="A63" s="48"/>
      <c r="B63" s="48"/>
      <c r="J63" s="458"/>
      <c r="K63" s="458"/>
      <c r="L63" s="199">
        <f>AVERAGE(L9:L59)</f>
        <v>0.35296078431372535</v>
      </c>
      <c r="M63" s="200">
        <f>R60</f>
        <v>0.84749181841085508</v>
      </c>
    </row>
    <row r="64" spans="1:20" hidden="1" x14ac:dyDescent="0.2">
      <c r="J64" s="431" t="s">
        <v>531</v>
      </c>
      <c r="K64" s="431"/>
      <c r="L64" s="199">
        <f>AVERAGE(L9,L10,L11,L12,L14,L15,L16,L17,L20,L21,L22,L23,L24,L25,L44,L45)</f>
        <v>0.21875</v>
      </c>
      <c r="M64" s="201">
        <f>AVERAGE(R9,R10,R11,R12,R14,R16,R20,R21,R22,R44)</f>
        <v>0.7505128374126786</v>
      </c>
    </row>
    <row r="65" spans="1:18" hidden="1" x14ac:dyDescent="0.2">
      <c r="J65" s="431" t="s">
        <v>532</v>
      </c>
      <c r="K65" s="431"/>
      <c r="L65" s="199">
        <f>AVERAGE(L28,L29,L30,L31,L32,L33,L34,L35,L36,L37,L38,L39,L40,L41,L46,L47,L59)</f>
        <v>0.6077058823529411</v>
      </c>
      <c r="M65" s="202">
        <f>AVERAGE(R28,R31,R46,R59)</f>
        <v>0.80814811111111118</v>
      </c>
    </row>
    <row r="66" spans="1:18" hidden="1" x14ac:dyDescent="0.2">
      <c r="A66" s="48"/>
      <c r="C66" s="456" t="s">
        <v>364</v>
      </c>
      <c r="D66" s="457"/>
      <c r="J66" s="431" t="s">
        <v>533</v>
      </c>
      <c r="K66" s="431"/>
      <c r="L66" s="199">
        <f>AVERAGE(L26,L27,L42,L43)</f>
        <v>0.4</v>
      </c>
      <c r="M66" s="200">
        <f>AVERAGE(R26,R27,R42)</f>
        <v>1</v>
      </c>
    </row>
    <row r="67" spans="1:18" hidden="1" x14ac:dyDescent="0.2">
      <c r="A67" s="48"/>
      <c r="C67" s="79" t="s">
        <v>476</v>
      </c>
      <c r="D67" s="80" t="s">
        <v>473</v>
      </c>
      <c r="J67" s="431" t="s">
        <v>534</v>
      </c>
      <c r="K67" s="431"/>
      <c r="L67" s="199">
        <f>AVERAGE(L18,L19,L55,L56,L57)</f>
        <v>0.23399999999999999</v>
      </c>
      <c r="M67" s="200">
        <f>AVERAGE(R18,R55)</f>
        <v>0.99333340000000003</v>
      </c>
    </row>
    <row r="68" spans="1:18" hidden="1" x14ac:dyDescent="0.2">
      <c r="A68" s="48"/>
      <c r="B68" s="48"/>
      <c r="C68" s="79" t="s">
        <v>477</v>
      </c>
      <c r="D68" s="81" t="s">
        <v>472</v>
      </c>
      <c r="G68" s="48"/>
      <c r="J68" s="431" t="s">
        <v>535</v>
      </c>
      <c r="K68" s="431"/>
      <c r="L68" s="199">
        <f>AVERAGE(L13,L48,L49,L50,L51,L52,L53,L54,L58)</f>
        <v>0.15555555555555556</v>
      </c>
      <c r="M68" s="200">
        <f>AVERAGE(R13,R48,R50,R58)</f>
        <v>0.82779472912966257</v>
      </c>
      <c r="N68" s="48"/>
      <c r="O68" s="48"/>
      <c r="P68" s="48"/>
      <c r="Q68" s="48"/>
      <c r="R68" s="48"/>
    </row>
    <row r="69" spans="1:18" hidden="1" x14ac:dyDescent="0.2">
      <c r="A69" s="48"/>
      <c r="B69" s="48"/>
      <c r="C69" s="79" t="s">
        <v>478</v>
      </c>
      <c r="D69" s="82" t="s">
        <v>471</v>
      </c>
      <c r="G69" s="48"/>
      <c r="M69" s="48"/>
      <c r="N69" s="48"/>
      <c r="O69" s="48"/>
      <c r="P69" s="48"/>
      <c r="Q69" s="48"/>
      <c r="R69" s="48"/>
    </row>
    <row r="70" spans="1:18" hidden="1" x14ac:dyDescent="0.2">
      <c r="A70" s="48"/>
      <c r="B70" s="48"/>
      <c r="C70" s="79" t="s">
        <v>479</v>
      </c>
      <c r="D70" s="83" t="s">
        <v>474</v>
      </c>
      <c r="G70" s="48"/>
      <c r="M70" s="48"/>
      <c r="N70" s="48"/>
      <c r="O70" s="48"/>
      <c r="P70" s="48"/>
      <c r="Q70" s="48"/>
      <c r="R70" s="48"/>
    </row>
    <row r="71" spans="1:18" hidden="1" x14ac:dyDescent="0.2">
      <c r="A71" s="48"/>
      <c r="B71" s="48"/>
      <c r="C71" s="79" t="s">
        <v>480</v>
      </c>
      <c r="D71" s="84" t="s">
        <v>475</v>
      </c>
      <c r="G71" s="48"/>
      <c r="M71" s="48"/>
      <c r="N71" s="48"/>
      <c r="O71" s="48"/>
      <c r="P71" s="48"/>
      <c r="Q71" s="48"/>
      <c r="R71" s="48"/>
    </row>
    <row r="72" spans="1:18" hidden="1" x14ac:dyDescent="0.2">
      <c r="A72" s="48"/>
      <c r="B72" s="48"/>
      <c r="G72" s="48"/>
      <c r="M72" s="48"/>
      <c r="N72" s="48"/>
      <c r="O72" s="48"/>
      <c r="P72" s="48"/>
      <c r="Q72" s="48"/>
      <c r="R72" s="48"/>
    </row>
    <row r="76" spans="1:18" x14ac:dyDescent="0.2">
      <c r="B76" s="265" t="s">
        <v>546</v>
      </c>
    </row>
  </sheetData>
  <autoFilter ref="A8:W72">
    <filterColumn colId="1">
      <filters>
        <filter val="Administrativo"/>
      </filters>
    </filterColumn>
  </autoFilter>
  <mergeCells count="75">
    <mergeCell ref="R46:R47"/>
    <mergeCell ref="R48:R49"/>
    <mergeCell ref="R50:R54"/>
    <mergeCell ref="R55:R57"/>
    <mergeCell ref="N6:R6"/>
    <mergeCell ref="R28:R30"/>
    <mergeCell ref="R31:R41"/>
    <mergeCell ref="R42:R43"/>
    <mergeCell ref="R44:R45"/>
    <mergeCell ref="R7:R8"/>
    <mergeCell ref="R14:R15"/>
    <mergeCell ref="R16:R17"/>
    <mergeCell ref="R18:R19"/>
    <mergeCell ref="R22:R25"/>
    <mergeCell ref="N50:N54"/>
    <mergeCell ref="P50:P54"/>
    <mergeCell ref="Q50:Q54"/>
    <mergeCell ref="C66:D66"/>
    <mergeCell ref="N55:N57"/>
    <mergeCell ref="P55:P57"/>
    <mergeCell ref="Q55:Q57"/>
    <mergeCell ref="J64:K64"/>
    <mergeCell ref="J65:K65"/>
    <mergeCell ref="J66:K66"/>
    <mergeCell ref="J62:K63"/>
    <mergeCell ref="N44:N45"/>
    <mergeCell ref="P44:P45"/>
    <mergeCell ref="Q44:Q45"/>
    <mergeCell ref="N48:N49"/>
    <mergeCell ref="P48:P49"/>
    <mergeCell ref="Q48:Q49"/>
    <mergeCell ref="N46:N47"/>
    <mergeCell ref="P46:P47"/>
    <mergeCell ref="Q46:Q47"/>
    <mergeCell ref="N31:N41"/>
    <mergeCell ref="P31:P41"/>
    <mergeCell ref="Q31:Q41"/>
    <mergeCell ref="N42:N43"/>
    <mergeCell ref="P42:P43"/>
    <mergeCell ref="Q42:Q43"/>
    <mergeCell ref="N16:N17"/>
    <mergeCell ref="P16:P17"/>
    <mergeCell ref="Q16:Q17"/>
    <mergeCell ref="N28:N30"/>
    <mergeCell ref="P28:P30"/>
    <mergeCell ref="Q28:Q30"/>
    <mergeCell ref="N18:N19"/>
    <mergeCell ref="P18:P19"/>
    <mergeCell ref="Q18:Q19"/>
    <mergeCell ref="N22:N25"/>
    <mergeCell ref="P22:P25"/>
    <mergeCell ref="Q22:Q25"/>
    <mergeCell ref="M7:M8"/>
    <mergeCell ref="N7:N8"/>
    <mergeCell ref="O7:P7"/>
    <mergeCell ref="Q7:Q8"/>
    <mergeCell ref="N14:N15"/>
    <mergeCell ref="P14:P15"/>
    <mergeCell ref="Q14:Q15"/>
    <mergeCell ref="B4:N4"/>
    <mergeCell ref="D2:T2"/>
    <mergeCell ref="J67:K67"/>
    <mergeCell ref="J68:K68"/>
    <mergeCell ref="B6:B8"/>
    <mergeCell ref="C6:C8"/>
    <mergeCell ref="D6:D8"/>
    <mergeCell ref="E6:F7"/>
    <mergeCell ref="G6:G8"/>
    <mergeCell ref="H6:H8"/>
    <mergeCell ref="I6:I8"/>
    <mergeCell ref="J6:M6"/>
    <mergeCell ref="S6:S8"/>
    <mergeCell ref="T6:T8"/>
    <mergeCell ref="J7:K7"/>
    <mergeCell ref="L7:L8"/>
  </mergeCells>
  <conditionalFormatting sqref="L9:L59">
    <cfRule type="cellIs" dxfId="290" priority="23" operator="between">
      <formula>0.81</formula>
      <formula>1</formula>
    </cfRule>
    <cfRule type="cellIs" dxfId="289" priority="24" operator="between">
      <formula>0.61</formula>
      <formula>0.8</formula>
    </cfRule>
    <cfRule type="cellIs" dxfId="288" priority="25" operator="between">
      <formula>0.41</formula>
      <formula>0.6</formula>
    </cfRule>
    <cfRule type="cellIs" dxfId="287" priority="26" operator="between">
      <formula>0.21</formula>
      <formula>0.4</formula>
    </cfRule>
    <cfRule type="cellIs" dxfId="286" priority="27" operator="between">
      <formula>0</formula>
      <formula>0.2</formula>
    </cfRule>
  </conditionalFormatting>
  <conditionalFormatting sqref="L63:L68">
    <cfRule type="cellIs" dxfId="285" priority="17" operator="between">
      <formula>0.81</formula>
      <formula>1</formula>
    </cfRule>
    <cfRule type="cellIs" dxfId="284" priority="18" stopIfTrue="1" operator="between">
      <formula>0.605</formula>
      <formula>0.8</formula>
    </cfRule>
    <cfRule type="cellIs" dxfId="283" priority="19" operator="between">
      <formula>0.41</formula>
      <formula>0.6</formula>
    </cfRule>
    <cfRule type="cellIs" dxfId="282" priority="20" operator="between">
      <formula>0.205</formula>
      <formula>0.4</formula>
    </cfRule>
    <cfRule type="cellIs" dxfId="281" priority="21" operator="between">
      <formula>0</formula>
      <formula>0.2</formula>
    </cfRule>
    <cfRule type="cellIs" dxfId="280" priority="22" operator="between">
      <formula>0</formula>
      <formula>0.2</formula>
    </cfRule>
  </conditionalFormatting>
  <conditionalFormatting sqref="R9:R60">
    <cfRule type="cellIs" dxfId="279" priority="11" operator="between">
      <formula>0.81</formula>
      <formula>1</formula>
    </cfRule>
    <cfRule type="cellIs" dxfId="278" priority="12" operator="between">
      <formula>0.61</formula>
      <formula>0.8</formula>
    </cfRule>
    <cfRule type="cellIs" dxfId="277" priority="13" operator="between">
      <formula>0.41</formula>
      <formula>0.6</formula>
    </cfRule>
    <cfRule type="cellIs" dxfId="276" priority="14" operator="between">
      <formula>0.21</formula>
      <formula>0.4</formula>
    </cfRule>
    <cfRule type="cellIs" dxfId="275" priority="15" operator="between">
      <formula>0</formula>
      <formula>0.2</formula>
    </cfRule>
  </conditionalFormatting>
  <conditionalFormatting sqref="M63:M68">
    <cfRule type="cellIs" dxfId="274" priority="6" operator="between">
      <formula>0.81</formula>
      <formula>1</formula>
    </cfRule>
    <cfRule type="cellIs" dxfId="273" priority="7" operator="between">
      <formula>0.61</formula>
      <formula>0.809</formula>
    </cfRule>
    <cfRule type="cellIs" dxfId="272" priority="8" operator="between">
      <formula>0.41</formula>
      <formula>0.6</formula>
    </cfRule>
    <cfRule type="cellIs" dxfId="271" priority="9" operator="between">
      <formula>0.21</formula>
      <formula>0.4</formula>
    </cfRule>
    <cfRule type="cellIs" dxfId="270" priority="10" operator="between">
      <formula>0</formula>
      <formula>0.2</formula>
    </cfRule>
  </conditionalFormatting>
  <pageMargins left="0.7" right="0.7" top="0.75" bottom="0.75" header="0.3" footer="0.3"/>
  <pageSetup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theme="9"/>
  </sheetPr>
  <dimension ref="A1:T75"/>
  <sheetViews>
    <sheetView showGridLines="0" zoomScale="84" zoomScaleNormal="84" workbookViewId="0">
      <pane ySplit="8" topLeftCell="A46" activePane="bottomLeft" state="frozen"/>
      <selection pane="bottomLeft" activeCell="L46" sqref="L46"/>
    </sheetView>
  </sheetViews>
  <sheetFormatPr baseColWidth="10" defaultColWidth="11.42578125" defaultRowHeight="12.75" x14ac:dyDescent="0.2"/>
  <cols>
    <col min="1" max="1" width="6.28515625" style="57" customWidth="1"/>
    <col min="2" max="2" width="23.42578125" style="78" customWidth="1"/>
    <col min="3" max="3" width="11.5703125" style="48" customWidth="1"/>
    <col min="4" max="4" width="43.5703125" style="50" customWidth="1"/>
    <col min="5" max="6" width="12.5703125" style="48" hidden="1" customWidth="1"/>
    <col min="7" max="7" width="17.140625" style="76" hidden="1" customWidth="1"/>
    <col min="8" max="8" width="18.42578125" style="48" hidden="1" customWidth="1"/>
    <col min="9" max="9" width="54.5703125" style="48" hidden="1" customWidth="1"/>
    <col min="10" max="10" width="17.140625" style="48" customWidth="1"/>
    <col min="11" max="11" width="20.85546875" style="48" customWidth="1"/>
    <col min="12" max="12" width="17.85546875" style="48" customWidth="1"/>
    <col min="13" max="13" width="19.42578125" style="50" customWidth="1"/>
    <col min="14" max="14" width="18.28515625" style="49" customWidth="1"/>
    <col min="15" max="16" width="19.42578125" style="50" customWidth="1"/>
    <col min="17" max="17" width="21.140625" style="50" customWidth="1"/>
    <col min="18" max="18" width="16.5703125" style="50" customWidth="1"/>
    <col min="19" max="19" width="59.28515625" style="48" customWidth="1"/>
    <col min="20" max="20" width="68.7109375" style="48" customWidth="1"/>
    <col min="21" max="16384" width="11.42578125" style="48"/>
  </cols>
  <sheetData>
    <row r="1" spans="1:20" x14ac:dyDescent="0.2">
      <c r="A1" s="48"/>
      <c r="B1" s="49"/>
      <c r="G1" s="48"/>
    </row>
    <row r="2" spans="1:20" s="51" customFormat="1" ht="20.25" x14ac:dyDescent="0.2">
      <c r="B2" s="52"/>
      <c r="D2" s="420" t="s">
        <v>545</v>
      </c>
      <c r="E2" s="420"/>
      <c r="F2" s="420"/>
      <c r="G2" s="420"/>
      <c r="H2" s="420"/>
      <c r="I2" s="420"/>
      <c r="J2" s="420"/>
      <c r="K2" s="420"/>
      <c r="L2" s="420"/>
      <c r="M2" s="420"/>
      <c r="N2" s="420"/>
      <c r="O2" s="420"/>
      <c r="P2" s="420"/>
      <c r="Q2" s="420"/>
      <c r="R2" s="420"/>
      <c r="S2" s="420"/>
      <c r="T2" s="420"/>
    </row>
    <row r="3" spans="1:20" s="51" customFormat="1" ht="20.25" x14ac:dyDescent="0.2">
      <c r="B3" s="52"/>
      <c r="D3" s="250"/>
      <c r="E3" s="250"/>
      <c r="F3" s="250"/>
      <c r="G3" s="250"/>
      <c r="H3" s="250"/>
      <c r="I3" s="250"/>
      <c r="J3" s="250"/>
      <c r="K3" s="250"/>
      <c r="L3" s="250"/>
      <c r="M3" s="250"/>
      <c r="N3" s="250"/>
      <c r="O3" s="250"/>
      <c r="P3" s="250"/>
      <c r="Q3" s="250"/>
      <c r="R3" s="250"/>
      <c r="S3" s="250"/>
      <c r="T3" s="250"/>
    </row>
    <row r="4" spans="1:20" s="51" customFormat="1" x14ac:dyDescent="0.2">
      <c r="B4" s="399" t="s">
        <v>491</v>
      </c>
      <c r="C4" s="399"/>
      <c r="D4" s="399"/>
      <c r="E4" s="399"/>
      <c r="F4" s="399"/>
      <c r="G4" s="399"/>
      <c r="H4" s="399"/>
      <c r="I4" s="399"/>
      <c r="J4" s="399"/>
      <c r="K4" s="399"/>
      <c r="L4" s="399"/>
      <c r="M4" s="399"/>
      <c r="N4" s="399"/>
      <c r="O4" s="53"/>
      <c r="P4" s="53"/>
      <c r="Q4" s="53"/>
      <c r="R4" s="53"/>
      <c r="S4" s="53"/>
      <c r="T4" s="53"/>
    </row>
    <row r="5" spans="1:20" x14ac:dyDescent="0.2">
      <c r="A5" s="48"/>
      <c r="B5" s="49"/>
      <c r="G5" s="48"/>
    </row>
    <row r="6" spans="1:20" x14ac:dyDescent="0.2">
      <c r="A6" s="48"/>
      <c r="B6" s="443" t="s">
        <v>321</v>
      </c>
      <c r="C6" s="443" t="s">
        <v>482</v>
      </c>
      <c r="D6" s="443" t="s">
        <v>492</v>
      </c>
      <c r="E6" s="433" t="s">
        <v>540</v>
      </c>
      <c r="F6" s="434"/>
      <c r="G6" s="443" t="s">
        <v>89</v>
      </c>
      <c r="H6" s="443" t="s">
        <v>505</v>
      </c>
      <c r="I6" s="443" t="s">
        <v>506</v>
      </c>
      <c r="J6" s="437" t="s">
        <v>507</v>
      </c>
      <c r="K6" s="438"/>
      <c r="L6" s="438"/>
      <c r="M6" s="439"/>
      <c r="N6" s="437" t="s">
        <v>513</v>
      </c>
      <c r="O6" s="438"/>
      <c r="P6" s="438"/>
      <c r="Q6" s="438"/>
      <c r="R6" s="439"/>
      <c r="S6" s="443" t="s">
        <v>521</v>
      </c>
      <c r="T6" s="443" t="s">
        <v>522</v>
      </c>
    </row>
    <row r="7" spans="1:20" ht="31.5" customHeight="1" x14ac:dyDescent="0.2">
      <c r="A7" s="48"/>
      <c r="B7" s="469"/>
      <c r="C7" s="469"/>
      <c r="D7" s="469"/>
      <c r="E7" s="435"/>
      <c r="F7" s="436"/>
      <c r="G7" s="469"/>
      <c r="H7" s="469"/>
      <c r="I7" s="469"/>
      <c r="J7" s="437" t="s">
        <v>508</v>
      </c>
      <c r="K7" s="439"/>
      <c r="L7" s="441" t="s">
        <v>509</v>
      </c>
      <c r="M7" s="441" t="s">
        <v>541</v>
      </c>
      <c r="N7" s="443" t="s">
        <v>514</v>
      </c>
      <c r="O7" s="437" t="s">
        <v>515</v>
      </c>
      <c r="P7" s="439"/>
      <c r="Q7" s="443" t="s">
        <v>516</v>
      </c>
      <c r="R7" s="441" t="s">
        <v>529</v>
      </c>
      <c r="S7" s="469"/>
      <c r="T7" s="469"/>
    </row>
    <row r="8" spans="1:20" ht="25.5" x14ac:dyDescent="0.2">
      <c r="A8" s="56"/>
      <c r="B8" s="444"/>
      <c r="C8" s="444"/>
      <c r="D8" s="444"/>
      <c r="E8" s="253" t="s">
        <v>503</v>
      </c>
      <c r="F8" s="253" t="s">
        <v>504</v>
      </c>
      <c r="G8" s="444"/>
      <c r="H8" s="444"/>
      <c r="I8" s="444"/>
      <c r="J8" s="253" t="s">
        <v>511</v>
      </c>
      <c r="K8" s="253" t="s">
        <v>512</v>
      </c>
      <c r="L8" s="442"/>
      <c r="M8" s="442"/>
      <c r="N8" s="444"/>
      <c r="O8" s="253" t="s">
        <v>517</v>
      </c>
      <c r="P8" s="253" t="s">
        <v>518</v>
      </c>
      <c r="Q8" s="444"/>
      <c r="R8" s="442"/>
      <c r="S8" s="444"/>
      <c r="T8" s="444"/>
    </row>
    <row r="9" spans="1:20" ht="255" hidden="1" x14ac:dyDescent="0.2">
      <c r="B9" s="58" t="s">
        <v>322</v>
      </c>
      <c r="C9" s="59">
        <v>1</v>
      </c>
      <c r="D9" s="59" t="s">
        <v>450</v>
      </c>
      <c r="E9" s="60">
        <v>43676</v>
      </c>
      <c r="F9" s="60">
        <v>43829</v>
      </c>
      <c r="G9" s="61" t="s">
        <v>134</v>
      </c>
      <c r="H9" s="59" t="s">
        <v>631</v>
      </c>
      <c r="I9" s="59" t="s">
        <v>324</v>
      </c>
      <c r="J9" s="62">
        <v>0.05</v>
      </c>
      <c r="K9" s="62">
        <v>0.2</v>
      </c>
      <c r="L9" s="63">
        <f>J9+K9</f>
        <v>0.25</v>
      </c>
      <c r="M9" s="252">
        <v>0.25</v>
      </c>
      <c r="N9" s="254">
        <v>6000000</v>
      </c>
      <c r="O9" s="255">
        <v>4000000</v>
      </c>
      <c r="P9" s="255">
        <v>852654</v>
      </c>
      <c r="Q9" s="254">
        <f>N9-(O9+P9)</f>
        <v>1147346</v>
      </c>
      <c r="R9" s="319">
        <f>(P9+O9)/N9</f>
        <v>0.80877566666666667</v>
      </c>
      <c r="S9" s="256" t="s">
        <v>638</v>
      </c>
      <c r="T9" s="301" t="s">
        <v>659</v>
      </c>
    </row>
    <row r="10" spans="1:20" ht="229.5" hidden="1" x14ac:dyDescent="0.2">
      <c r="B10" s="58" t="s">
        <v>322</v>
      </c>
      <c r="C10" s="59">
        <v>2</v>
      </c>
      <c r="D10" s="59" t="s">
        <v>171</v>
      </c>
      <c r="E10" s="60">
        <v>43676</v>
      </c>
      <c r="F10" s="60">
        <v>43829</v>
      </c>
      <c r="G10" s="59" t="s">
        <v>229</v>
      </c>
      <c r="H10" s="59" t="s">
        <v>632</v>
      </c>
      <c r="I10" s="59" t="s">
        <v>325</v>
      </c>
      <c r="J10" s="62">
        <v>0.1</v>
      </c>
      <c r="K10" s="62">
        <v>0.35</v>
      </c>
      <c r="L10" s="63">
        <f t="shared" ref="L10:L58" si="0">J10+K10</f>
        <v>0.44999999999999996</v>
      </c>
      <c r="M10" s="318">
        <v>0.5</v>
      </c>
      <c r="N10" s="470">
        <v>10000000</v>
      </c>
      <c r="O10" s="397">
        <v>0</v>
      </c>
      <c r="P10" s="397">
        <v>0</v>
      </c>
      <c r="Q10" s="470">
        <f>N10-(O10+P10)</f>
        <v>10000000</v>
      </c>
      <c r="R10" s="462">
        <f>(P10+O10)/N10</f>
        <v>0</v>
      </c>
      <c r="S10" s="59" t="s">
        <v>633</v>
      </c>
      <c r="T10" s="299" t="s">
        <v>660</v>
      </c>
    </row>
    <row r="11" spans="1:20" ht="76.5" hidden="1" x14ac:dyDescent="0.2">
      <c r="B11" s="58" t="s">
        <v>322</v>
      </c>
      <c r="C11" s="59">
        <v>3</v>
      </c>
      <c r="D11" s="59" t="s">
        <v>180</v>
      </c>
      <c r="E11" s="60">
        <v>43676</v>
      </c>
      <c r="F11" s="60">
        <v>43829</v>
      </c>
      <c r="G11" s="59" t="s">
        <v>229</v>
      </c>
      <c r="H11" s="59" t="s">
        <v>634</v>
      </c>
      <c r="I11" s="59" t="s">
        <v>326</v>
      </c>
      <c r="J11" s="62">
        <v>0</v>
      </c>
      <c r="K11" s="62">
        <v>0</v>
      </c>
      <c r="L11" s="63">
        <f t="shared" si="0"/>
        <v>0</v>
      </c>
      <c r="M11" s="318">
        <v>0.2</v>
      </c>
      <c r="N11" s="471"/>
      <c r="O11" s="473"/>
      <c r="P11" s="473"/>
      <c r="Q11" s="471"/>
      <c r="R11" s="461"/>
      <c r="S11" s="294" t="s">
        <v>635</v>
      </c>
      <c r="T11" s="299" t="s">
        <v>661</v>
      </c>
    </row>
    <row r="12" spans="1:20" ht="153" hidden="1" x14ac:dyDescent="0.2">
      <c r="B12" s="58" t="s">
        <v>322</v>
      </c>
      <c r="C12" s="59">
        <v>4</v>
      </c>
      <c r="D12" s="59" t="s">
        <v>16</v>
      </c>
      <c r="E12" s="60">
        <v>43676</v>
      </c>
      <c r="F12" s="60">
        <v>43829</v>
      </c>
      <c r="G12" s="59" t="s">
        <v>229</v>
      </c>
      <c r="H12" s="59" t="s">
        <v>636</v>
      </c>
      <c r="I12" s="59" t="s">
        <v>327</v>
      </c>
      <c r="J12" s="62">
        <v>0</v>
      </c>
      <c r="K12" s="62">
        <v>0.05</v>
      </c>
      <c r="L12" s="63">
        <f t="shared" si="0"/>
        <v>0.05</v>
      </c>
      <c r="M12" s="318">
        <v>0.25</v>
      </c>
      <c r="N12" s="472"/>
      <c r="O12" s="474"/>
      <c r="P12" s="474"/>
      <c r="Q12" s="472"/>
      <c r="R12" s="460"/>
      <c r="S12" s="256" t="s">
        <v>637</v>
      </c>
      <c r="T12" s="299" t="s">
        <v>668</v>
      </c>
    </row>
    <row r="13" spans="1:20" ht="51" hidden="1" x14ac:dyDescent="0.2">
      <c r="B13" s="58" t="s">
        <v>328</v>
      </c>
      <c r="C13" s="59">
        <v>5</v>
      </c>
      <c r="D13" s="59" t="s">
        <v>20</v>
      </c>
      <c r="E13" s="60">
        <v>43676</v>
      </c>
      <c r="F13" s="60">
        <v>43829</v>
      </c>
      <c r="G13" s="59" t="s">
        <v>229</v>
      </c>
      <c r="H13" s="59" t="s">
        <v>5</v>
      </c>
      <c r="I13" s="59" t="s">
        <v>329</v>
      </c>
      <c r="J13" s="62">
        <v>0</v>
      </c>
      <c r="K13" s="62">
        <v>0</v>
      </c>
      <c r="L13" s="63">
        <f t="shared" si="0"/>
        <v>0</v>
      </c>
      <c r="M13" s="252">
        <v>0</v>
      </c>
      <c r="N13" s="257" t="s">
        <v>323</v>
      </c>
      <c r="O13" s="258" t="s">
        <v>323</v>
      </c>
      <c r="P13" s="258" t="s">
        <v>323</v>
      </c>
      <c r="Q13" s="257" t="s">
        <v>323</v>
      </c>
      <c r="R13" s="257" t="s">
        <v>323</v>
      </c>
      <c r="S13" s="256" t="s">
        <v>763</v>
      </c>
      <c r="T13" s="299" t="s">
        <v>656</v>
      </c>
    </row>
    <row r="14" spans="1:20" ht="38.25" hidden="1" x14ac:dyDescent="0.2">
      <c r="B14" s="58" t="s">
        <v>322</v>
      </c>
      <c r="C14" s="59">
        <v>6</v>
      </c>
      <c r="D14" s="59" t="s">
        <v>461</v>
      </c>
      <c r="E14" s="60">
        <v>43676</v>
      </c>
      <c r="F14" s="60">
        <v>43829</v>
      </c>
      <c r="G14" s="59" t="s">
        <v>232</v>
      </c>
      <c r="H14" s="59" t="s">
        <v>631</v>
      </c>
      <c r="I14" s="59" t="s">
        <v>330</v>
      </c>
      <c r="J14" s="62">
        <v>0</v>
      </c>
      <c r="K14" s="62">
        <v>0</v>
      </c>
      <c r="L14" s="63">
        <f t="shared" si="0"/>
        <v>0</v>
      </c>
      <c r="M14" s="252">
        <v>0</v>
      </c>
      <c r="N14" s="477">
        <v>30000000</v>
      </c>
      <c r="O14" s="479">
        <v>20133333</v>
      </c>
      <c r="P14" s="479">
        <v>0</v>
      </c>
      <c r="Q14" s="477">
        <f>N14-(O14+P14)</f>
        <v>9866667</v>
      </c>
      <c r="R14" s="459">
        <f>(P14+O14)/N14</f>
        <v>0.67111109999999996</v>
      </c>
      <c r="S14" s="475" t="s">
        <v>663</v>
      </c>
      <c r="T14" s="481" t="s">
        <v>662</v>
      </c>
    </row>
    <row r="15" spans="1:20" ht="51" hidden="1" x14ac:dyDescent="0.2">
      <c r="B15" s="58" t="s">
        <v>322</v>
      </c>
      <c r="C15" s="59">
        <v>6</v>
      </c>
      <c r="D15" s="59" t="s">
        <v>189</v>
      </c>
      <c r="E15" s="60">
        <v>43676</v>
      </c>
      <c r="F15" s="60">
        <v>43829</v>
      </c>
      <c r="G15" s="59" t="s">
        <v>244</v>
      </c>
      <c r="H15" s="59" t="s">
        <v>631</v>
      </c>
      <c r="I15" s="59" t="s">
        <v>331</v>
      </c>
      <c r="J15" s="62">
        <v>0.1</v>
      </c>
      <c r="K15" s="62">
        <v>0.15</v>
      </c>
      <c r="L15" s="63">
        <f t="shared" si="0"/>
        <v>0.25</v>
      </c>
      <c r="M15" s="252">
        <v>0.25</v>
      </c>
      <c r="N15" s="478"/>
      <c r="O15" s="480"/>
      <c r="P15" s="480"/>
      <c r="Q15" s="478"/>
      <c r="R15" s="460"/>
      <c r="S15" s="476"/>
      <c r="T15" s="482"/>
    </row>
    <row r="16" spans="1:20" ht="38.25" hidden="1" x14ac:dyDescent="0.2">
      <c r="B16" s="58" t="s">
        <v>322</v>
      </c>
      <c r="C16" s="59">
        <v>7</v>
      </c>
      <c r="D16" s="59" t="s">
        <v>245</v>
      </c>
      <c r="E16" s="60">
        <v>43676</v>
      </c>
      <c r="F16" s="60">
        <v>43829</v>
      </c>
      <c r="G16" s="59" t="s">
        <v>229</v>
      </c>
      <c r="H16" s="59" t="s">
        <v>639</v>
      </c>
      <c r="I16" s="59" t="s">
        <v>436</v>
      </c>
      <c r="J16" s="62">
        <v>0</v>
      </c>
      <c r="K16" s="62">
        <v>0.05</v>
      </c>
      <c r="L16" s="63">
        <f t="shared" si="0"/>
        <v>0.05</v>
      </c>
      <c r="M16" s="252">
        <v>0</v>
      </c>
      <c r="N16" s="477">
        <v>20800000</v>
      </c>
      <c r="O16" s="479">
        <v>0</v>
      </c>
      <c r="P16" s="479">
        <v>6982600</v>
      </c>
      <c r="Q16" s="477">
        <f>N16-(O16+P16)</f>
        <v>13817400</v>
      </c>
      <c r="R16" s="459">
        <f>(P16+O16)/N16</f>
        <v>0.33570192307692309</v>
      </c>
      <c r="S16" s="475" t="s">
        <v>640</v>
      </c>
      <c r="T16" s="475" t="s">
        <v>664</v>
      </c>
    </row>
    <row r="17" spans="1:20" ht="38.25" hidden="1" x14ac:dyDescent="0.2">
      <c r="A17" s="48"/>
      <c r="B17" s="58" t="s">
        <v>322</v>
      </c>
      <c r="C17" s="59">
        <v>7</v>
      </c>
      <c r="D17" s="59" t="s">
        <v>294</v>
      </c>
      <c r="E17" s="60">
        <v>43676</v>
      </c>
      <c r="F17" s="60">
        <v>43829</v>
      </c>
      <c r="G17" s="59" t="s">
        <v>262</v>
      </c>
      <c r="H17" s="59" t="s">
        <v>639</v>
      </c>
      <c r="I17" s="59" t="s">
        <v>332</v>
      </c>
      <c r="J17" s="62">
        <v>0.1</v>
      </c>
      <c r="K17" s="62">
        <v>0</v>
      </c>
      <c r="L17" s="63">
        <f t="shared" si="0"/>
        <v>0.1</v>
      </c>
      <c r="M17" s="252">
        <v>0.2</v>
      </c>
      <c r="N17" s="478"/>
      <c r="O17" s="480"/>
      <c r="P17" s="480"/>
      <c r="Q17" s="478"/>
      <c r="R17" s="460"/>
      <c r="S17" s="476"/>
      <c r="T17" s="476"/>
    </row>
    <row r="18" spans="1:20" ht="51" hidden="1" x14ac:dyDescent="0.2">
      <c r="A18" s="48"/>
      <c r="B18" s="58" t="s">
        <v>333</v>
      </c>
      <c r="C18" s="59">
        <v>8</v>
      </c>
      <c r="D18" s="59" t="s">
        <v>256</v>
      </c>
      <c r="E18" s="60">
        <v>43676</v>
      </c>
      <c r="F18" s="60">
        <v>43829</v>
      </c>
      <c r="G18" s="59" t="s">
        <v>255</v>
      </c>
      <c r="H18" s="59" t="s">
        <v>410</v>
      </c>
      <c r="I18" s="59" t="s">
        <v>334</v>
      </c>
      <c r="J18" s="62">
        <v>0</v>
      </c>
      <c r="K18" s="62">
        <v>0.34</v>
      </c>
      <c r="L18" s="63">
        <f>J18+K18</f>
        <v>0.34</v>
      </c>
      <c r="M18" s="252">
        <v>0.24</v>
      </c>
      <c r="N18" s="477">
        <v>15000000</v>
      </c>
      <c r="O18" s="479">
        <v>0</v>
      </c>
      <c r="P18" s="479">
        <v>13796666</v>
      </c>
      <c r="Q18" s="477">
        <f>N18-(O18+P18)</f>
        <v>1203334</v>
      </c>
      <c r="R18" s="459">
        <f>(P18+O18)/N18</f>
        <v>0.91977773333333335</v>
      </c>
      <c r="S18" s="466"/>
      <c r="T18" s="481" t="s">
        <v>707</v>
      </c>
    </row>
    <row r="19" spans="1:20" ht="82.5" hidden="1" customHeight="1" x14ac:dyDescent="0.2">
      <c r="A19" s="48"/>
      <c r="B19" s="58" t="s">
        <v>333</v>
      </c>
      <c r="C19" s="59">
        <v>8</v>
      </c>
      <c r="D19" s="59" t="s">
        <v>259</v>
      </c>
      <c r="E19" s="60">
        <v>43676</v>
      </c>
      <c r="F19" s="60">
        <v>43829</v>
      </c>
      <c r="G19" s="59" t="s">
        <v>258</v>
      </c>
      <c r="H19" s="59" t="s">
        <v>410</v>
      </c>
      <c r="I19" s="59" t="s">
        <v>335</v>
      </c>
      <c r="J19" s="62">
        <v>0.22</v>
      </c>
      <c r="K19" s="62">
        <v>0.11</v>
      </c>
      <c r="L19" s="63">
        <f t="shared" si="0"/>
        <v>0.33</v>
      </c>
      <c r="M19" s="252">
        <v>0.22</v>
      </c>
      <c r="N19" s="478"/>
      <c r="O19" s="480"/>
      <c r="P19" s="480"/>
      <c r="Q19" s="478"/>
      <c r="R19" s="460"/>
      <c r="S19" s="468"/>
      <c r="T19" s="482"/>
    </row>
    <row r="20" spans="1:20" ht="51" hidden="1" x14ac:dyDescent="0.2">
      <c r="A20" s="48"/>
      <c r="B20" s="58" t="s">
        <v>322</v>
      </c>
      <c r="C20" s="59">
        <v>9</v>
      </c>
      <c r="D20" s="59" t="s">
        <v>250</v>
      </c>
      <c r="E20" s="60">
        <v>43676</v>
      </c>
      <c r="F20" s="60">
        <v>43829</v>
      </c>
      <c r="G20" s="59" t="s">
        <v>249</v>
      </c>
      <c r="H20" s="59" t="s">
        <v>401</v>
      </c>
      <c r="I20" s="59" t="s">
        <v>336</v>
      </c>
      <c r="J20" s="62">
        <v>0.25</v>
      </c>
      <c r="K20" s="62">
        <v>0</v>
      </c>
      <c r="L20" s="63">
        <f t="shared" si="0"/>
        <v>0.25</v>
      </c>
      <c r="M20" s="252">
        <v>0.25</v>
      </c>
      <c r="N20" s="259" t="s">
        <v>323</v>
      </c>
      <c r="O20" s="249" t="s">
        <v>323</v>
      </c>
      <c r="P20" s="249" t="s">
        <v>323</v>
      </c>
      <c r="Q20" s="259" t="s">
        <v>323</v>
      </c>
      <c r="R20" s="251" t="s">
        <v>323</v>
      </c>
      <c r="S20" s="300" t="s">
        <v>641</v>
      </c>
      <c r="T20" s="299" t="s">
        <v>665</v>
      </c>
    </row>
    <row r="21" spans="1:20" ht="25.5" hidden="1" x14ac:dyDescent="0.2">
      <c r="A21" s="48"/>
      <c r="B21" s="58" t="s">
        <v>322</v>
      </c>
      <c r="C21" s="59">
        <v>10</v>
      </c>
      <c r="D21" s="59" t="s">
        <v>251</v>
      </c>
      <c r="E21" s="60">
        <v>43676</v>
      </c>
      <c r="F21" s="60">
        <v>43829</v>
      </c>
      <c r="G21" s="59" t="s">
        <v>229</v>
      </c>
      <c r="H21" s="59" t="s">
        <v>642</v>
      </c>
      <c r="I21" s="59" t="s">
        <v>337</v>
      </c>
      <c r="J21" s="62">
        <v>0</v>
      </c>
      <c r="K21" s="62">
        <v>0</v>
      </c>
      <c r="L21" s="63">
        <f t="shared" si="0"/>
        <v>0</v>
      </c>
      <c r="M21" s="252">
        <v>1</v>
      </c>
      <c r="N21" s="254">
        <v>4000000</v>
      </c>
      <c r="O21" s="255">
        <v>0</v>
      </c>
      <c r="P21" s="255">
        <v>0</v>
      </c>
      <c r="Q21" s="254">
        <f>N21-(O21+P21)</f>
        <v>4000000</v>
      </c>
      <c r="R21" s="251">
        <f>(P21+O21)/N21</f>
        <v>0</v>
      </c>
      <c r="S21" s="256" t="s">
        <v>643</v>
      </c>
      <c r="T21" s="256" t="s">
        <v>643</v>
      </c>
    </row>
    <row r="22" spans="1:20" ht="89.25" hidden="1" x14ac:dyDescent="0.2">
      <c r="A22" s="48"/>
      <c r="B22" s="58" t="s">
        <v>322</v>
      </c>
      <c r="C22" s="59">
        <v>11</v>
      </c>
      <c r="D22" s="59" t="s">
        <v>263</v>
      </c>
      <c r="E22" s="60">
        <v>43676</v>
      </c>
      <c r="F22" s="60">
        <v>43829</v>
      </c>
      <c r="G22" s="59" t="s">
        <v>229</v>
      </c>
      <c r="H22" s="59" t="s">
        <v>402</v>
      </c>
      <c r="I22" s="59" t="s">
        <v>338</v>
      </c>
      <c r="J22" s="62">
        <v>0.1</v>
      </c>
      <c r="K22" s="62">
        <v>0.15</v>
      </c>
      <c r="L22" s="63">
        <f t="shared" si="0"/>
        <v>0.25</v>
      </c>
      <c r="M22" s="252">
        <v>0.3</v>
      </c>
      <c r="N22" s="477">
        <v>40000000</v>
      </c>
      <c r="O22" s="479">
        <v>0</v>
      </c>
      <c r="P22" s="479">
        <v>0</v>
      </c>
      <c r="Q22" s="477">
        <f>N22-(O22+P22)</f>
        <v>40000000</v>
      </c>
      <c r="R22" s="459">
        <f>(P22+O22)/N22</f>
        <v>0</v>
      </c>
      <c r="S22" s="466" t="s">
        <v>644</v>
      </c>
      <c r="T22" s="481" t="s">
        <v>666</v>
      </c>
    </row>
    <row r="23" spans="1:20" ht="38.25" hidden="1" x14ac:dyDescent="0.2">
      <c r="A23" s="48"/>
      <c r="B23" s="58" t="s">
        <v>322</v>
      </c>
      <c r="C23" s="59">
        <v>11</v>
      </c>
      <c r="D23" s="59" t="s">
        <v>264</v>
      </c>
      <c r="E23" s="60">
        <v>43676</v>
      </c>
      <c r="F23" s="60">
        <v>43829</v>
      </c>
      <c r="G23" s="59" t="s">
        <v>266</v>
      </c>
      <c r="H23" s="59" t="s">
        <v>402</v>
      </c>
      <c r="I23" s="59" t="s">
        <v>339</v>
      </c>
      <c r="J23" s="62">
        <v>0</v>
      </c>
      <c r="K23" s="62">
        <v>0</v>
      </c>
      <c r="L23" s="63">
        <f t="shared" si="0"/>
        <v>0</v>
      </c>
      <c r="M23" s="252">
        <v>0.21</v>
      </c>
      <c r="N23" s="483"/>
      <c r="O23" s="484"/>
      <c r="P23" s="484"/>
      <c r="Q23" s="483"/>
      <c r="R23" s="461"/>
      <c r="S23" s="467"/>
      <c r="T23" s="485"/>
    </row>
    <row r="24" spans="1:20" ht="38.25" hidden="1" x14ac:dyDescent="0.2">
      <c r="A24" s="48"/>
      <c r="B24" s="58" t="s">
        <v>322</v>
      </c>
      <c r="C24" s="59">
        <v>11</v>
      </c>
      <c r="D24" s="59" t="s">
        <v>295</v>
      </c>
      <c r="E24" s="60">
        <v>43676</v>
      </c>
      <c r="F24" s="60">
        <v>43829</v>
      </c>
      <c r="G24" s="59" t="s">
        <v>269</v>
      </c>
      <c r="H24" s="59" t="s">
        <v>402</v>
      </c>
      <c r="I24" s="59" t="s">
        <v>340</v>
      </c>
      <c r="J24" s="62">
        <v>0</v>
      </c>
      <c r="K24" s="62">
        <v>0</v>
      </c>
      <c r="L24" s="63">
        <f t="shared" si="0"/>
        <v>0</v>
      </c>
      <c r="M24" s="252">
        <v>0.23</v>
      </c>
      <c r="N24" s="483"/>
      <c r="O24" s="484"/>
      <c r="P24" s="484"/>
      <c r="Q24" s="483"/>
      <c r="R24" s="461"/>
      <c r="S24" s="467"/>
      <c r="T24" s="485"/>
    </row>
    <row r="25" spans="1:20" ht="38.25" hidden="1" x14ac:dyDescent="0.2">
      <c r="A25" s="48"/>
      <c r="B25" s="58" t="s">
        <v>322</v>
      </c>
      <c r="C25" s="59">
        <v>11</v>
      </c>
      <c r="D25" s="59" t="s">
        <v>295</v>
      </c>
      <c r="E25" s="60">
        <v>43676</v>
      </c>
      <c r="F25" s="60">
        <v>43829</v>
      </c>
      <c r="G25" s="59" t="s">
        <v>270</v>
      </c>
      <c r="H25" s="59" t="s">
        <v>402</v>
      </c>
      <c r="I25" s="59" t="s">
        <v>340</v>
      </c>
      <c r="J25" s="62">
        <v>0</v>
      </c>
      <c r="K25" s="62">
        <v>0</v>
      </c>
      <c r="L25" s="63">
        <f t="shared" si="0"/>
        <v>0</v>
      </c>
      <c r="M25" s="252">
        <v>0.25</v>
      </c>
      <c r="N25" s="478"/>
      <c r="O25" s="480"/>
      <c r="P25" s="480"/>
      <c r="Q25" s="478"/>
      <c r="R25" s="460"/>
      <c r="S25" s="468"/>
      <c r="T25" s="482"/>
    </row>
    <row r="26" spans="1:20" ht="175.5" hidden="1" customHeight="1" x14ac:dyDescent="0.2">
      <c r="A26" s="48"/>
      <c r="B26" s="58" t="s">
        <v>341</v>
      </c>
      <c r="C26" s="59">
        <v>12</v>
      </c>
      <c r="D26" s="68" t="s">
        <v>550</v>
      </c>
      <c r="E26" s="60">
        <v>43676</v>
      </c>
      <c r="F26" s="60">
        <v>43829</v>
      </c>
      <c r="G26" s="61" t="s">
        <v>316</v>
      </c>
      <c r="H26" s="59" t="s">
        <v>417</v>
      </c>
      <c r="I26" s="68" t="s">
        <v>342</v>
      </c>
      <c r="J26" s="62">
        <v>0.14000000000000001</v>
      </c>
      <c r="K26" s="62">
        <v>0</v>
      </c>
      <c r="L26" s="63">
        <f t="shared" si="0"/>
        <v>0.14000000000000001</v>
      </c>
      <c r="M26" s="252">
        <v>0.14000000000000001</v>
      </c>
      <c r="N26" s="254">
        <v>20000000</v>
      </c>
      <c r="O26" s="255">
        <v>0</v>
      </c>
      <c r="P26" s="255">
        <v>18801000</v>
      </c>
      <c r="Q26" s="254">
        <f>N26-(O26+P26)</f>
        <v>1199000</v>
      </c>
      <c r="R26" s="251">
        <f>(P26+O26)/N26</f>
        <v>0.94005000000000005</v>
      </c>
      <c r="S26" s="256" t="s">
        <v>629</v>
      </c>
      <c r="T26" s="302" t="s">
        <v>669</v>
      </c>
    </row>
    <row r="27" spans="1:20" ht="82.5" hidden="1" customHeight="1" x14ac:dyDescent="0.2">
      <c r="A27" s="48"/>
      <c r="B27" s="58" t="s">
        <v>341</v>
      </c>
      <c r="C27" s="59">
        <v>12</v>
      </c>
      <c r="D27" s="68" t="s">
        <v>611</v>
      </c>
      <c r="E27" s="60">
        <v>43676</v>
      </c>
      <c r="F27" s="60">
        <v>43829</v>
      </c>
      <c r="G27" s="61" t="s">
        <v>616</v>
      </c>
      <c r="H27" s="59" t="s">
        <v>417</v>
      </c>
      <c r="I27" s="68" t="s">
        <v>617</v>
      </c>
      <c r="J27" s="295">
        <v>0.92500000000000004</v>
      </c>
      <c r="K27" s="62">
        <v>7.4999999999999997E-2</v>
      </c>
      <c r="L27" s="308">
        <f t="shared" si="0"/>
        <v>1</v>
      </c>
      <c r="M27" s="289">
        <v>1</v>
      </c>
      <c r="N27" s="259">
        <v>15000000</v>
      </c>
      <c r="O27" s="284">
        <v>0</v>
      </c>
      <c r="P27" s="284">
        <v>10615100</v>
      </c>
      <c r="Q27" s="254">
        <f>N27-(O27+P27)</f>
        <v>4384900</v>
      </c>
      <c r="R27" s="293">
        <f>(P27+O27)/N27</f>
        <v>0.70767333333333338</v>
      </c>
      <c r="S27" s="303" t="s">
        <v>612</v>
      </c>
      <c r="T27" s="302" t="s">
        <v>693</v>
      </c>
    </row>
    <row r="28" spans="1:20" ht="38.25" hidden="1" x14ac:dyDescent="0.2">
      <c r="A28" s="48"/>
      <c r="B28" s="58" t="s">
        <v>343</v>
      </c>
      <c r="C28" s="59">
        <v>13</v>
      </c>
      <c r="D28" s="69" t="s">
        <v>555</v>
      </c>
      <c r="E28" s="60">
        <v>43676</v>
      </c>
      <c r="F28" s="60">
        <v>43829</v>
      </c>
      <c r="G28" s="59" t="s">
        <v>229</v>
      </c>
      <c r="H28" s="59" t="s">
        <v>417</v>
      </c>
      <c r="I28" s="59" t="s">
        <v>229</v>
      </c>
      <c r="J28" s="62">
        <v>0</v>
      </c>
      <c r="K28" s="62">
        <v>0</v>
      </c>
      <c r="L28" s="63">
        <f t="shared" si="0"/>
        <v>0</v>
      </c>
      <c r="M28" s="252">
        <v>0</v>
      </c>
      <c r="N28" s="259" t="s">
        <v>323</v>
      </c>
      <c r="O28" s="249" t="s">
        <v>323</v>
      </c>
      <c r="P28" s="249" t="s">
        <v>323</v>
      </c>
      <c r="Q28" s="259" t="s">
        <v>323</v>
      </c>
      <c r="R28" s="251" t="s">
        <v>323</v>
      </c>
      <c r="S28" s="256" t="s">
        <v>670</v>
      </c>
      <c r="T28" s="59" t="s">
        <v>671</v>
      </c>
    </row>
    <row r="29" spans="1:20" ht="76.5" hidden="1" x14ac:dyDescent="0.2">
      <c r="A29" s="48"/>
      <c r="B29" s="58" t="s">
        <v>343</v>
      </c>
      <c r="C29" s="59">
        <v>13</v>
      </c>
      <c r="D29" s="61" t="s">
        <v>557</v>
      </c>
      <c r="E29" s="60">
        <v>43676</v>
      </c>
      <c r="F29" s="60">
        <v>43829</v>
      </c>
      <c r="G29" s="59" t="s">
        <v>298</v>
      </c>
      <c r="H29" s="59" t="s">
        <v>417</v>
      </c>
      <c r="I29" s="59" t="s">
        <v>564</v>
      </c>
      <c r="J29" s="62">
        <v>0.38</v>
      </c>
      <c r="K29" s="62">
        <v>7.0000000000000007E-2</v>
      </c>
      <c r="L29" s="63">
        <f t="shared" si="0"/>
        <v>0.45</v>
      </c>
      <c r="M29" s="252">
        <v>0.54</v>
      </c>
      <c r="N29" s="254">
        <v>2120000</v>
      </c>
      <c r="O29" s="255">
        <v>0</v>
      </c>
      <c r="P29" s="255">
        <v>266500</v>
      </c>
      <c r="Q29" s="254">
        <f>N29-(O29+P29)</f>
        <v>1853500</v>
      </c>
      <c r="R29" s="251">
        <f>(P29+O29)/N29</f>
        <v>0.12570754716981133</v>
      </c>
      <c r="S29" s="256" t="s">
        <v>672</v>
      </c>
      <c r="T29" s="302" t="s">
        <v>673</v>
      </c>
    </row>
    <row r="30" spans="1:20" ht="76.5" hidden="1" x14ac:dyDescent="0.2">
      <c r="A30" s="48"/>
      <c r="B30" s="58" t="s">
        <v>343</v>
      </c>
      <c r="C30" s="59">
        <v>13</v>
      </c>
      <c r="D30" s="61" t="s">
        <v>300</v>
      </c>
      <c r="E30" s="60">
        <v>43676</v>
      </c>
      <c r="F30" s="60">
        <v>43829</v>
      </c>
      <c r="G30" s="59" t="s">
        <v>299</v>
      </c>
      <c r="H30" s="59" t="s">
        <v>417</v>
      </c>
      <c r="I30" s="59" t="s">
        <v>565</v>
      </c>
      <c r="J30" s="62">
        <v>0</v>
      </c>
      <c r="K30" s="62">
        <v>0.13</v>
      </c>
      <c r="L30" s="63">
        <f t="shared" si="0"/>
        <v>0.13</v>
      </c>
      <c r="M30" s="252">
        <v>0.13</v>
      </c>
      <c r="N30" s="254">
        <v>4000000</v>
      </c>
      <c r="O30" s="255">
        <v>0</v>
      </c>
      <c r="P30" s="255">
        <v>0</v>
      </c>
      <c r="Q30" s="254">
        <f>N30-(O30+P30)</f>
        <v>4000000</v>
      </c>
      <c r="R30" s="251">
        <f>(P30+O30)/N30</f>
        <v>0</v>
      </c>
      <c r="S30" s="256" t="s">
        <v>648</v>
      </c>
      <c r="T30" s="299" t="s">
        <v>674</v>
      </c>
    </row>
    <row r="31" spans="1:20" ht="57" hidden="1" customHeight="1" x14ac:dyDescent="0.2">
      <c r="A31" s="48"/>
      <c r="B31" s="58" t="s">
        <v>343</v>
      </c>
      <c r="C31" s="59">
        <v>14</v>
      </c>
      <c r="D31" s="68" t="s">
        <v>588</v>
      </c>
      <c r="E31" s="60">
        <v>43676</v>
      </c>
      <c r="F31" s="60">
        <v>43829</v>
      </c>
      <c r="G31" s="59" t="s">
        <v>229</v>
      </c>
      <c r="H31" s="59" t="s">
        <v>417</v>
      </c>
      <c r="I31" s="59" t="s">
        <v>433</v>
      </c>
      <c r="J31" s="62">
        <v>0.1</v>
      </c>
      <c r="K31" s="62">
        <v>0.08</v>
      </c>
      <c r="L31" s="63">
        <f t="shared" si="0"/>
        <v>0.18</v>
      </c>
      <c r="M31" s="252">
        <v>0.2</v>
      </c>
      <c r="N31" s="259" t="s">
        <v>323</v>
      </c>
      <c r="O31" s="249" t="s">
        <v>323</v>
      </c>
      <c r="P31" s="249" t="s">
        <v>323</v>
      </c>
      <c r="Q31" s="259" t="s">
        <v>323</v>
      </c>
      <c r="R31" s="251" t="s">
        <v>323</v>
      </c>
      <c r="S31" s="256" t="s">
        <v>649</v>
      </c>
      <c r="T31" s="302" t="s">
        <v>675</v>
      </c>
    </row>
    <row r="32" spans="1:20" ht="57.75" hidden="1" customHeight="1" x14ac:dyDescent="0.2">
      <c r="A32" s="48"/>
      <c r="B32" s="58" t="s">
        <v>343</v>
      </c>
      <c r="C32" s="59">
        <v>14</v>
      </c>
      <c r="D32" s="68" t="s">
        <v>590</v>
      </c>
      <c r="E32" s="60">
        <v>43676</v>
      </c>
      <c r="F32" s="60">
        <v>43829</v>
      </c>
      <c r="G32" s="59" t="s">
        <v>345</v>
      </c>
      <c r="H32" s="59" t="s">
        <v>417</v>
      </c>
      <c r="I32" s="299" t="s">
        <v>678</v>
      </c>
      <c r="J32" s="62">
        <v>0</v>
      </c>
      <c r="K32" s="62">
        <v>0.1</v>
      </c>
      <c r="L32" s="63">
        <f t="shared" si="0"/>
        <v>0.1</v>
      </c>
      <c r="M32" s="252">
        <v>0.14000000000000001</v>
      </c>
      <c r="N32" s="259" t="s">
        <v>323</v>
      </c>
      <c r="O32" s="249" t="s">
        <v>323</v>
      </c>
      <c r="P32" s="249" t="s">
        <v>323</v>
      </c>
      <c r="Q32" s="259" t="s">
        <v>323</v>
      </c>
      <c r="R32" s="251" t="s">
        <v>323</v>
      </c>
      <c r="S32" s="305" t="s">
        <v>677</v>
      </c>
      <c r="T32" s="303" t="s">
        <v>765</v>
      </c>
    </row>
    <row r="33" spans="1:20" ht="74.25" hidden="1" customHeight="1" x14ac:dyDescent="0.2">
      <c r="A33" s="48"/>
      <c r="B33" s="58" t="s">
        <v>343</v>
      </c>
      <c r="C33" s="59">
        <v>14</v>
      </c>
      <c r="D33" s="68" t="s">
        <v>569</v>
      </c>
      <c r="E33" s="60">
        <v>43676</v>
      </c>
      <c r="F33" s="60">
        <v>43829</v>
      </c>
      <c r="G33" s="59" t="s">
        <v>431</v>
      </c>
      <c r="H33" s="59" t="s">
        <v>417</v>
      </c>
      <c r="I33" s="59" t="s">
        <v>432</v>
      </c>
      <c r="J33" s="62">
        <v>0.13</v>
      </c>
      <c r="K33" s="62">
        <v>0</v>
      </c>
      <c r="L33" s="63">
        <f t="shared" si="0"/>
        <v>0.13</v>
      </c>
      <c r="M33" s="252">
        <v>0.13</v>
      </c>
      <c r="N33" s="259" t="s">
        <v>323</v>
      </c>
      <c r="O33" s="249" t="s">
        <v>323</v>
      </c>
      <c r="P33" s="249" t="s">
        <v>323</v>
      </c>
      <c r="Q33" s="259" t="s">
        <v>323</v>
      </c>
      <c r="R33" s="251" t="s">
        <v>323</v>
      </c>
      <c r="S33" s="300" t="s">
        <v>679</v>
      </c>
      <c r="T33" s="301" t="s">
        <v>680</v>
      </c>
    </row>
    <row r="34" spans="1:20" ht="38.25" hidden="1" x14ac:dyDescent="0.2">
      <c r="A34" s="48"/>
      <c r="B34" s="58" t="s">
        <v>343</v>
      </c>
      <c r="C34" s="59">
        <v>14</v>
      </c>
      <c r="D34" s="70" t="s">
        <v>591</v>
      </c>
      <c r="E34" s="60">
        <v>43676</v>
      </c>
      <c r="F34" s="60">
        <v>43829</v>
      </c>
      <c r="G34" s="59" t="s">
        <v>592</v>
      </c>
      <c r="H34" s="59" t="s">
        <v>417</v>
      </c>
      <c r="I34" s="59" t="s">
        <v>593</v>
      </c>
      <c r="J34" s="62">
        <v>0</v>
      </c>
      <c r="K34" s="62">
        <v>0</v>
      </c>
      <c r="L34" s="63">
        <f t="shared" si="0"/>
        <v>0</v>
      </c>
      <c r="M34" s="271">
        <v>1</v>
      </c>
      <c r="N34" s="259" t="s">
        <v>323</v>
      </c>
      <c r="O34" s="268" t="s">
        <v>323</v>
      </c>
      <c r="P34" s="268" t="s">
        <v>323</v>
      </c>
      <c r="Q34" s="259" t="s">
        <v>323</v>
      </c>
      <c r="R34" s="270" t="s">
        <v>323</v>
      </c>
      <c r="S34" s="466" t="s">
        <v>650</v>
      </c>
      <c r="T34" s="301" t="s">
        <v>681</v>
      </c>
    </row>
    <row r="35" spans="1:20" ht="65.25" hidden="1" customHeight="1" x14ac:dyDescent="0.2">
      <c r="A35" s="48"/>
      <c r="B35" s="58" t="s">
        <v>343</v>
      </c>
      <c r="C35" s="59">
        <v>14</v>
      </c>
      <c r="D35" s="70" t="s">
        <v>594</v>
      </c>
      <c r="E35" s="60">
        <v>43676</v>
      </c>
      <c r="F35" s="60">
        <v>43829</v>
      </c>
      <c r="G35" s="59" t="s">
        <v>284</v>
      </c>
      <c r="H35" s="59" t="s">
        <v>417</v>
      </c>
      <c r="I35" s="59" t="s">
        <v>593</v>
      </c>
      <c r="J35" s="62">
        <v>0</v>
      </c>
      <c r="K35" s="62">
        <v>1.33</v>
      </c>
      <c r="L35" s="317">
        <f t="shared" si="0"/>
        <v>1.33</v>
      </c>
      <c r="M35" s="252">
        <v>0.33</v>
      </c>
      <c r="N35" s="259">
        <v>6000000</v>
      </c>
      <c r="O35" s="255">
        <v>0</v>
      </c>
      <c r="P35" s="255">
        <v>5333190</v>
      </c>
      <c r="Q35" s="254">
        <f t="shared" ref="Q35:Q36" si="1">N35-(O35+P35)</f>
        <v>666810</v>
      </c>
      <c r="R35" s="298">
        <f t="shared" ref="R35:R47" si="2">(P35+O35)/N35</f>
        <v>0.88886500000000002</v>
      </c>
      <c r="S35" s="467"/>
      <c r="T35" s="301" t="s">
        <v>682</v>
      </c>
    </row>
    <row r="36" spans="1:20" ht="62.25" hidden="1" customHeight="1" x14ac:dyDescent="0.2">
      <c r="A36" s="48"/>
      <c r="B36" s="58" t="s">
        <v>343</v>
      </c>
      <c r="C36" s="59">
        <v>14</v>
      </c>
      <c r="D36" s="70" t="s">
        <v>595</v>
      </c>
      <c r="E36" s="60">
        <v>43676</v>
      </c>
      <c r="F36" s="60">
        <v>43829</v>
      </c>
      <c r="G36" s="59" t="s">
        <v>285</v>
      </c>
      <c r="H36" s="59" t="s">
        <v>417</v>
      </c>
      <c r="I36" s="59" t="s">
        <v>593</v>
      </c>
      <c r="J36" s="62">
        <v>0</v>
      </c>
      <c r="K36" s="62">
        <v>1.1000000000000001</v>
      </c>
      <c r="L36" s="317">
        <f>J36+K36</f>
        <v>1.1000000000000001</v>
      </c>
      <c r="M36" s="252">
        <v>0.9</v>
      </c>
      <c r="N36" s="259">
        <v>24000000</v>
      </c>
      <c r="O36" s="255">
        <v>0</v>
      </c>
      <c r="P36" s="255">
        <v>9326299</v>
      </c>
      <c r="Q36" s="254">
        <f t="shared" si="1"/>
        <v>14673701</v>
      </c>
      <c r="R36" s="298">
        <f t="shared" si="2"/>
        <v>0.38859579166666669</v>
      </c>
      <c r="S36" s="467"/>
      <c r="T36" s="299" t="s">
        <v>683</v>
      </c>
    </row>
    <row r="37" spans="1:20" ht="53.25" hidden="1" customHeight="1" x14ac:dyDescent="0.2">
      <c r="A37" s="48"/>
      <c r="B37" s="58" t="s">
        <v>343</v>
      </c>
      <c r="C37" s="59">
        <v>14</v>
      </c>
      <c r="D37" s="70" t="s">
        <v>619</v>
      </c>
      <c r="E37" s="60">
        <v>43676</v>
      </c>
      <c r="F37" s="60">
        <v>43829</v>
      </c>
      <c r="G37" s="59" t="s">
        <v>286</v>
      </c>
      <c r="H37" s="59" t="s">
        <v>417</v>
      </c>
      <c r="I37" s="59" t="s">
        <v>593</v>
      </c>
      <c r="J37" s="62">
        <v>0</v>
      </c>
      <c r="K37" s="62">
        <v>1.04</v>
      </c>
      <c r="L37" s="317">
        <f t="shared" si="0"/>
        <v>1.04</v>
      </c>
      <c r="M37" s="252">
        <v>0.98</v>
      </c>
      <c r="N37" s="259">
        <v>17000000</v>
      </c>
      <c r="O37" s="249">
        <v>0</v>
      </c>
      <c r="P37" s="249">
        <v>7008300</v>
      </c>
      <c r="Q37" s="254">
        <f>N37-(O37+P37)</f>
        <v>9991700</v>
      </c>
      <c r="R37" s="306">
        <f t="shared" si="2"/>
        <v>0.4122529411764706</v>
      </c>
      <c r="S37" s="467"/>
      <c r="T37" s="301" t="s">
        <v>684</v>
      </c>
    </row>
    <row r="38" spans="1:20" ht="62.25" hidden="1" customHeight="1" x14ac:dyDescent="0.2">
      <c r="A38" s="48"/>
      <c r="B38" s="58" t="s">
        <v>343</v>
      </c>
      <c r="C38" s="59">
        <v>14</v>
      </c>
      <c r="D38" s="70" t="s">
        <v>579</v>
      </c>
      <c r="E38" s="60">
        <v>43676</v>
      </c>
      <c r="F38" s="60">
        <v>43829</v>
      </c>
      <c r="G38" s="59" t="s">
        <v>287</v>
      </c>
      <c r="H38" s="59" t="s">
        <v>417</v>
      </c>
      <c r="I38" s="59" t="s">
        <v>593</v>
      </c>
      <c r="J38" s="62">
        <v>0</v>
      </c>
      <c r="K38" s="62">
        <v>1</v>
      </c>
      <c r="L38" s="63">
        <f t="shared" si="0"/>
        <v>1</v>
      </c>
      <c r="M38" s="252">
        <v>0.8</v>
      </c>
      <c r="N38" s="254">
        <v>17000000</v>
      </c>
      <c r="O38" s="255">
        <v>0</v>
      </c>
      <c r="P38" s="255">
        <v>12680740</v>
      </c>
      <c r="Q38" s="254">
        <f t="shared" ref="Q38:Q47" si="3">N38-(O38+P38)</f>
        <v>4319260</v>
      </c>
      <c r="R38" s="251">
        <f t="shared" si="2"/>
        <v>0.74592588235294122</v>
      </c>
      <c r="S38" s="467"/>
      <c r="T38" s="307" t="s">
        <v>685</v>
      </c>
    </row>
    <row r="39" spans="1:20" ht="60.75" hidden="1" customHeight="1" x14ac:dyDescent="0.2">
      <c r="A39" s="48"/>
      <c r="B39" s="58" t="s">
        <v>343</v>
      </c>
      <c r="C39" s="59">
        <v>14</v>
      </c>
      <c r="D39" s="70" t="s">
        <v>581</v>
      </c>
      <c r="E39" s="60">
        <v>43676</v>
      </c>
      <c r="F39" s="60">
        <v>43829</v>
      </c>
      <c r="G39" s="59" t="s">
        <v>288</v>
      </c>
      <c r="H39" s="59" t="s">
        <v>417</v>
      </c>
      <c r="I39" s="59" t="s">
        <v>593</v>
      </c>
      <c r="J39" s="62">
        <v>0</v>
      </c>
      <c r="K39" s="62">
        <v>1</v>
      </c>
      <c r="L39" s="63">
        <f t="shared" si="0"/>
        <v>1</v>
      </c>
      <c r="M39" s="252">
        <v>0.88</v>
      </c>
      <c r="N39" s="254">
        <v>24000000</v>
      </c>
      <c r="O39" s="255">
        <v>0</v>
      </c>
      <c r="P39" s="255">
        <v>13646405</v>
      </c>
      <c r="Q39" s="254">
        <f t="shared" si="3"/>
        <v>10353595</v>
      </c>
      <c r="R39" s="251">
        <f t="shared" si="2"/>
        <v>0.56860020833333336</v>
      </c>
      <c r="S39" s="467"/>
      <c r="T39" s="301" t="s">
        <v>686</v>
      </c>
    </row>
    <row r="40" spans="1:20" ht="57" hidden="1" customHeight="1" x14ac:dyDescent="0.2">
      <c r="A40" s="48"/>
      <c r="B40" s="58" t="s">
        <v>343</v>
      </c>
      <c r="C40" s="59">
        <v>14</v>
      </c>
      <c r="D40" s="70" t="s">
        <v>621</v>
      </c>
      <c r="E40" s="60">
        <v>43676</v>
      </c>
      <c r="F40" s="60">
        <v>43829</v>
      </c>
      <c r="G40" s="59" t="s">
        <v>289</v>
      </c>
      <c r="H40" s="59" t="s">
        <v>417</v>
      </c>
      <c r="I40" s="59" t="s">
        <v>593</v>
      </c>
      <c r="J40" s="62">
        <v>0</v>
      </c>
      <c r="K40" s="62">
        <v>0.42</v>
      </c>
      <c r="L40" s="63">
        <f t="shared" si="0"/>
        <v>0.42</v>
      </c>
      <c r="M40" s="252">
        <v>0.93</v>
      </c>
      <c r="N40" s="254">
        <v>24000000</v>
      </c>
      <c r="O40" s="255">
        <v>0</v>
      </c>
      <c r="P40" s="255">
        <v>8296929</v>
      </c>
      <c r="Q40" s="254">
        <f t="shared" si="3"/>
        <v>15703071</v>
      </c>
      <c r="R40" s="251">
        <f t="shared" si="2"/>
        <v>0.34570537499999998</v>
      </c>
      <c r="S40" s="467"/>
      <c r="T40" s="301" t="s">
        <v>687</v>
      </c>
    </row>
    <row r="41" spans="1:20" ht="63" hidden="1" customHeight="1" x14ac:dyDescent="0.2">
      <c r="A41" s="48"/>
      <c r="B41" s="58" t="s">
        <v>343</v>
      </c>
      <c r="C41" s="59">
        <v>14</v>
      </c>
      <c r="D41" s="70" t="s">
        <v>622</v>
      </c>
      <c r="E41" s="60">
        <v>43676</v>
      </c>
      <c r="F41" s="60">
        <v>43829</v>
      </c>
      <c r="G41" s="59" t="s">
        <v>290</v>
      </c>
      <c r="H41" s="59" t="s">
        <v>417</v>
      </c>
      <c r="I41" s="59" t="s">
        <v>593</v>
      </c>
      <c r="J41" s="62">
        <v>0</v>
      </c>
      <c r="K41" s="62">
        <v>1.5269999999999999</v>
      </c>
      <c r="L41" s="317">
        <f t="shared" si="0"/>
        <v>1.5269999999999999</v>
      </c>
      <c r="M41" s="252">
        <v>0.93</v>
      </c>
      <c r="N41" s="254">
        <v>40000000</v>
      </c>
      <c r="O41" s="255">
        <v>0</v>
      </c>
      <c r="P41" s="255">
        <v>9979583</v>
      </c>
      <c r="Q41" s="254">
        <f t="shared" si="3"/>
        <v>30020417</v>
      </c>
      <c r="R41" s="251">
        <f t="shared" si="2"/>
        <v>0.24948957499999999</v>
      </c>
      <c r="S41" s="468"/>
      <c r="T41" s="301" t="s">
        <v>688</v>
      </c>
    </row>
    <row r="42" spans="1:20" ht="76.5" hidden="1" x14ac:dyDescent="0.2">
      <c r="A42" s="48"/>
      <c r="B42" s="58" t="s">
        <v>341</v>
      </c>
      <c r="C42" s="59">
        <v>15</v>
      </c>
      <c r="D42" s="68" t="s">
        <v>314</v>
      </c>
      <c r="E42" s="60">
        <v>43676</v>
      </c>
      <c r="F42" s="60">
        <v>43829</v>
      </c>
      <c r="G42" s="59" t="s">
        <v>232</v>
      </c>
      <c r="H42" s="59" t="s">
        <v>417</v>
      </c>
      <c r="I42" s="59" t="s">
        <v>347</v>
      </c>
      <c r="J42" s="62">
        <v>0</v>
      </c>
      <c r="K42" s="62">
        <v>0</v>
      </c>
      <c r="L42" s="63">
        <f t="shared" si="0"/>
        <v>0</v>
      </c>
      <c r="M42" s="252">
        <v>0.3</v>
      </c>
      <c r="N42" s="254">
        <v>12000000</v>
      </c>
      <c r="O42" s="255">
        <v>0</v>
      </c>
      <c r="P42" s="255">
        <v>10051963</v>
      </c>
      <c r="Q42" s="254">
        <f t="shared" si="3"/>
        <v>1948037</v>
      </c>
      <c r="R42" s="251">
        <f t="shared" si="2"/>
        <v>0.83766358333333335</v>
      </c>
      <c r="S42" s="256" t="s">
        <v>647</v>
      </c>
      <c r="T42" s="299" t="s">
        <v>694</v>
      </c>
    </row>
    <row r="43" spans="1:20" ht="114" hidden="1" customHeight="1" x14ac:dyDescent="0.2">
      <c r="A43" s="48"/>
      <c r="B43" s="58" t="s">
        <v>341</v>
      </c>
      <c r="C43" s="59">
        <v>15</v>
      </c>
      <c r="D43" s="68" t="s">
        <v>624</v>
      </c>
      <c r="E43" s="60">
        <v>43676</v>
      </c>
      <c r="F43" s="60">
        <v>43829</v>
      </c>
      <c r="G43" s="59" t="s">
        <v>232</v>
      </c>
      <c r="H43" s="59" t="s">
        <v>417</v>
      </c>
      <c r="I43" s="59" t="s">
        <v>347</v>
      </c>
      <c r="J43" s="62">
        <v>0.3</v>
      </c>
      <c r="K43" s="62">
        <v>0.05</v>
      </c>
      <c r="L43" s="63">
        <f t="shared" si="0"/>
        <v>0.35</v>
      </c>
      <c r="M43" s="252">
        <v>0.4</v>
      </c>
      <c r="N43" s="259" t="s">
        <v>323</v>
      </c>
      <c r="O43" s="249" t="s">
        <v>323</v>
      </c>
      <c r="P43" s="249" t="s">
        <v>323</v>
      </c>
      <c r="Q43" s="259" t="s">
        <v>323</v>
      </c>
      <c r="R43" s="251" t="s">
        <v>323</v>
      </c>
      <c r="S43" s="256" t="s">
        <v>646</v>
      </c>
      <c r="T43" s="299" t="s">
        <v>695</v>
      </c>
    </row>
    <row r="44" spans="1:20" ht="51" hidden="1" x14ac:dyDescent="0.2">
      <c r="A44" s="48"/>
      <c r="B44" s="58" t="s">
        <v>322</v>
      </c>
      <c r="C44" s="59">
        <v>16</v>
      </c>
      <c r="D44" s="59" t="s">
        <v>281</v>
      </c>
      <c r="E44" s="60">
        <v>43676</v>
      </c>
      <c r="F44" s="60">
        <v>43829</v>
      </c>
      <c r="G44" s="59" t="s">
        <v>229</v>
      </c>
      <c r="H44" s="59" t="s">
        <v>468</v>
      </c>
      <c r="I44" s="59" t="s">
        <v>347</v>
      </c>
      <c r="J44" s="62">
        <v>0</v>
      </c>
      <c r="K44" s="62">
        <v>1</v>
      </c>
      <c r="L44" s="63">
        <f t="shared" si="0"/>
        <v>1</v>
      </c>
      <c r="M44" s="252">
        <v>1</v>
      </c>
      <c r="N44" s="254">
        <v>5000000</v>
      </c>
      <c r="O44" s="255">
        <v>0</v>
      </c>
      <c r="P44" s="255">
        <v>5000000</v>
      </c>
      <c r="Q44" s="254">
        <f t="shared" si="3"/>
        <v>0</v>
      </c>
      <c r="R44" s="251">
        <f t="shared" si="2"/>
        <v>1</v>
      </c>
      <c r="S44" s="466" t="s">
        <v>645</v>
      </c>
      <c r="T44" s="492" t="s">
        <v>667</v>
      </c>
    </row>
    <row r="45" spans="1:20" ht="42" hidden="1" customHeight="1" x14ac:dyDescent="0.2">
      <c r="A45" s="48"/>
      <c r="B45" s="58" t="s">
        <v>322</v>
      </c>
      <c r="C45" s="59">
        <v>16</v>
      </c>
      <c r="D45" s="59" t="s">
        <v>310</v>
      </c>
      <c r="E45" s="60">
        <v>43676</v>
      </c>
      <c r="F45" s="60">
        <v>43829</v>
      </c>
      <c r="G45" s="59" t="s">
        <v>348</v>
      </c>
      <c r="H45" s="59" t="s">
        <v>468</v>
      </c>
      <c r="I45" s="59" t="s">
        <v>349</v>
      </c>
      <c r="J45" s="62">
        <v>0</v>
      </c>
      <c r="K45" s="62">
        <v>0</v>
      </c>
      <c r="L45" s="63">
        <f t="shared" si="0"/>
        <v>0</v>
      </c>
      <c r="M45" s="252">
        <v>0.21</v>
      </c>
      <c r="N45" s="254">
        <v>5000000</v>
      </c>
      <c r="O45" s="255">
        <v>0</v>
      </c>
      <c r="P45" s="255">
        <v>1223333</v>
      </c>
      <c r="Q45" s="254">
        <f t="shared" si="3"/>
        <v>3776667</v>
      </c>
      <c r="R45" s="251">
        <f t="shared" si="2"/>
        <v>0.24466660000000001</v>
      </c>
      <c r="S45" s="468"/>
      <c r="T45" s="493"/>
    </row>
    <row r="46" spans="1:20" ht="94.5" customHeight="1" x14ac:dyDescent="0.2">
      <c r="A46" s="48"/>
      <c r="B46" s="58" t="s">
        <v>343</v>
      </c>
      <c r="C46" s="59">
        <v>17</v>
      </c>
      <c r="D46" s="272" t="s">
        <v>601</v>
      </c>
      <c r="E46" s="60">
        <v>43676</v>
      </c>
      <c r="F46" s="60">
        <v>43829</v>
      </c>
      <c r="G46" s="59" t="s">
        <v>292</v>
      </c>
      <c r="H46" s="59" t="s">
        <v>417</v>
      </c>
      <c r="I46" s="59" t="s">
        <v>350</v>
      </c>
      <c r="J46" s="62">
        <v>0.1</v>
      </c>
      <c r="K46" s="62">
        <v>0</v>
      </c>
      <c r="L46" s="63">
        <f t="shared" si="0"/>
        <v>0.1</v>
      </c>
      <c r="M46" s="252">
        <v>0.2</v>
      </c>
      <c r="N46" s="259" t="s">
        <v>323</v>
      </c>
      <c r="O46" s="249" t="s">
        <v>323</v>
      </c>
      <c r="P46" s="249" t="s">
        <v>323</v>
      </c>
      <c r="Q46" s="259" t="s">
        <v>323</v>
      </c>
      <c r="R46" s="251" t="s">
        <v>323</v>
      </c>
      <c r="S46" s="256" t="s">
        <v>651</v>
      </c>
      <c r="T46" s="305" t="s">
        <v>689</v>
      </c>
    </row>
    <row r="47" spans="1:20" ht="140.25" x14ac:dyDescent="0.2">
      <c r="A47" s="48"/>
      <c r="B47" s="58" t="s">
        <v>343</v>
      </c>
      <c r="C47" s="59">
        <v>17</v>
      </c>
      <c r="D47" s="272" t="s">
        <v>603</v>
      </c>
      <c r="E47" s="60">
        <v>43676</v>
      </c>
      <c r="F47" s="60">
        <v>43829</v>
      </c>
      <c r="G47" s="59" t="s">
        <v>605</v>
      </c>
      <c r="H47" s="59" t="s">
        <v>417</v>
      </c>
      <c r="I47" s="59" t="s">
        <v>434</v>
      </c>
      <c r="J47" s="62">
        <v>0.2</v>
      </c>
      <c r="K47" s="62">
        <v>0</v>
      </c>
      <c r="L47" s="63">
        <f t="shared" si="0"/>
        <v>0.2</v>
      </c>
      <c r="M47" s="252">
        <v>0.2</v>
      </c>
      <c r="N47" s="254">
        <v>30000000</v>
      </c>
      <c r="O47" s="255">
        <v>0</v>
      </c>
      <c r="P47" s="255">
        <v>23520775</v>
      </c>
      <c r="Q47" s="254">
        <f t="shared" si="3"/>
        <v>6479225</v>
      </c>
      <c r="R47" s="251">
        <f t="shared" si="2"/>
        <v>0.78402583333333331</v>
      </c>
      <c r="S47" s="256" t="s">
        <v>652</v>
      </c>
      <c r="T47" s="302" t="s">
        <v>690</v>
      </c>
    </row>
    <row r="48" spans="1:20" ht="51" hidden="1" x14ac:dyDescent="0.2">
      <c r="A48" s="48"/>
      <c r="B48" s="58" t="s">
        <v>328</v>
      </c>
      <c r="C48" s="59">
        <v>18</v>
      </c>
      <c r="D48" s="248" t="s">
        <v>495</v>
      </c>
      <c r="E48" s="60">
        <v>43676</v>
      </c>
      <c r="F48" s="60">
        <v>43829</v>
      </c>
      <c r="G48" s="248" t="s">
        <v>307</v>
      </c>
      <c r="H48" s="59" t="s">
        <v>403</v>
      </c>
      <c r="I48" s="68" t="s">
        <v>351</v>
      </c>
      <c r="J48" s="62">
        <v>0.2</v>
      </c>
      <c r="K48" s="62">
        <v>0</v>
      </c>
      <c r="L48" s="63">
        <f t="shared" si="0"/>
        <v>0.2</v>
      </c>
      <c r="M48" s="252">
        <v>0.2</v>
      </c>
      <c r="N48" s="477">
        <v>131000000</v>
      </c>
      <c r="O48" s="479">
        <v>118000000</v>
      </c>
      <c r="P48" s="479">
        <v>7628526</v>
      </c>
      <c r="Q48" s="477">
        <f>N48-(O48+P48)</f>
        <v>5371474</v>
      </c>
      <c r="R48" s="459">
        <f>(P48+O48)/N48</f>
        <v>0.95899638167938928</v>
      </c>
      <c r="S48" s="466" t="s">
        <v>630</v>
      </c>
      <c r="T48" s="475" t="s">
        <v>696</v>
      </c>
    </row>
    <row r="49" spans="1:20" ht="192" hidden="1" customHeight="1" x14ac:dyDescent="0.2">
      <c r="A49" s="48"/>
      <c r="B49" s="58" t="s">
        <v>328</v>
      </c>
      <c r="C49" s="59">
        <v>18</v>
      </c>
      <c r="D49" s="248" t="s">
        <v>305</v>
      </c>
      <c r="E49" s="60">
        <v>43676</v>
      </c>
      <c r="F49" s="60">
        <v>43829</v>
      </c>
      <c r="G49" s="248" t="s">
        <v>404</v>
      </c>
      <c r="H49" s="59" t="s">
        <v>403</v>
      </c>
      <c r="I49" s="68" t="s">
        <v>352</v>
      </c>
      <c r="J49" s="62">
        <v>0</v>
      </c>
      <c r="K49" s="62">
        <v>0.24</v>
      </c>
      <c r="L49" s="63">
        <f t="shared" si="0"/>
        <v>0.24</v>
      </c>
      <c r="M49" s="252">
        <v>0.19</v>
      </c>
      <c r="N49" s="478"/>
      <c r="O49" s="480"/>
      <c r="P49" s="480"/>
      <c r="Q49" s="478"/>
      <c r="R49" s="460"/>
      <c r="S49" s="468"/>
      <c r="T49" s="476"/>
    </row>
    <row r="50" spans="1:20" ht="51" hidden="1" x14ac:dyDescent="0.2">
      <c r="A50" s="48"/>
      <c r="B50" s="58" t="s">
        <v>328</v>
      </c>
      <c r="C50" s="59">
        <v>19</v>
      </c>
      <c r="D50" s="291" t="s">
        <v>271</v>
      </c>
      <c r="E50" s="60">
        <v>43676</v>
      </c>
      <c r="F50" s="60">
        <v>43829</v>
      </c>
      <c r="G50" s="59" t="s">
        <v>229</v>
      </c>
      <c r="H50" s="59" t="s">
        <v>405</v>
      </c>
      <c r="I50" s="59" t="s">
        <v>354</v>
      </c>
      <c r="J50" s="62">
        <v>0.6</v>
      </c>
      <c r="K50" s="62">
        <v>0</v>
      </c>
      <c r="L50" s="63">
        <f t="shared" si="0"/>
        <v>0.6</v>
      </c>
      <c r="M50" s="252">
        <v>1</v>
      </c>
      <c r="N50" s="498" t="s">
        <v>323</v>
      </c>
      <c r="O50" s="499" t="s">
        <v>323</v>
      </c>
      <c r="P50" s="499" t="s">
        <v>323</v>
      </c>
      <c r="Q50" s="498" t="s">
        <v>323</v>
      </c>
      <c r="R50" s="486" t="s">
        <v>323</v>
      </c>
      <c r="S50" s="475" t="s">
        <v>709</v>
      </c>
      <c r="T50" s="475" t="s">
        <v>703</v>
      </c>
    </row>
    <row r="51" spans="1:20" ht="51" hidden="1" x14ac:dyDescent="0.2">
      <c r="A51" s="48"/>
      <c r="B51" s="58" t="s">
        <v>328</v>
      </c>
      <c r="C51" s="59">
        <v>19</v>
      </c>
      <c r="D51" s="291" t="s">
        <v>273</v>
      </c>
      <c r="E51" s="60">
        <v>43676</v>
      </c>
      <c r="F51" s="60">
        <v>43829</v>
      </c>
      <c r="G51" s="59" t="s">
        <v>275</v>
      </c>
      <c r="H51" s="59" t="s">
        <v>405</v>
      </c>
      <c r="I51" s="59" t="s">
        <v>355</v>
      </c>
      <c r="J51" s="62">
        <v>0</v>
      </c>
      <c r="K51" s="62">
        <v>0</v>
      </c>
      <c r="L51" s="63">
        <f t="shared" si="0"/>
        <v>0</v>
      </c>
      <c r="M51" s="252">
        <v>1</v>
      </c>
      <c r="N51" s="471"/>
      <c r="O51" s="473"/>
      <c r="P51" s="473"/>
      <c r="Q51" s="471"/>
      <c r="R51" s="487"/>
      <c r="S51" s="489"/>
      <c r="T51" s="489"/>
    </row>
    <row r="52" spans="1:20" ht="51" hidden="1" x14ac:dyDescent="0.2">
      <c r="A52" s="48"/>
      <c r="B52" s="58" t="s">
        <v>328</v>
      </c>
      <c r="C52" s="59">
        <v>19</v>
      </c>
      <c r="D52" s="291" t="s">
        <v>274</v>
      </c>
      <c r="E52" s="60">
        <v>43676</v>
      </c>
      <c r="F52" s="60">
        <v>43829</v>
      </c>
      <c r="G52" s="59" t="s">
        <v>275</v>
      </c>
      <c r="H52" s="59" t="s">
        <v>405</v>
      </c>
      <c r="I52" s="59" t="s">
        <v>355</v>
      </c>
      <c r="J52" s="62">
        <v>0</v>
      </c>
      <c r="K52" s="62">
        <v>0</v>
      </c>
      <c r="L52" s="63">
        <f t="shared" si="0"/>
        <v>0</v>
      </c>
      <c r="M52" s="252">
        <v>1</v>
      </c>
      <c r="N52" s="471"/>
      <c r="O52" s="473"/>
      <c r="P52" s="473"/>
      <c r="Q52" s="471"/>
      <c r="R52" s="487"/>
      <c r="S52" s="489"/>
      <c r="T52" s="489"/>
    </row>
    <row r="53" spans="1:20" ht="105.75" hidden="1" customHeight="1" x14ac:dyDescent="0.2">
      <c r="A53" s="48"/>
      <c r="B53" s="58" t="s">
        <v>328</v>
      </c>
      <c r="C53" s="59">
        <v>19</v>
      </c>
      <c r="D53" s="291" t="s">
        <v>272</v>
      </c>
      <c r="E53" s="60">
        <v>43676</v>
      </c>
      <c r="F53" s="60">
        <v>43829</v>
      </c>
      <c r="G53" s="59" t="s">
        <v>275</v>
      </c>
      <c r="H53" s="59" t="s">
        <v>405</v>
      </c>
      <c r="I53" s="59" t="s">
        <v>355</v>
      </c>
      <c r="J53" s="62">
        <v>0.6</v>
      </c>
      <c r="K53" s="62">
        <v>0</v>
      </c>
      <c r="L53" s="63">
        <f t="shared" si="0"/>
        <v>0.6</v>
      </c>
      <c r="M53" s="252">
        <v>1</v>
      </c>
      <c r="N53" s="472"/>
      <c r="O53" s="474"/>
      <c r="P53" s="474"/>
      <c r="Q53" s="472"/>
      <c r="R53" s="488"/>
      <c r="S53" s="476"/>
      <c r="T53" s="476"/>
    </row>
    <row r="54" spans="1:20" ht="89.25" hidden="1" x14ac:dyDescent="0.2">
      <c r="A54" s="48"/>
      <c r="B54" s="58" t="s">
        <v>328</v>
      </c>
      <c r="C54" s="59">
        <v>19</v>
      </c>
      <c r="D54" s="59" t="s">
        <v>291</v>
      </c>
      <c r="E54" s="60">
        <v>43676</v>
      </c>
      <c r="F54" s="60">
        <v>43829</v>
      </c>
      <c r="G54" s="59" t="s">
        <v>308</v>
      </c>
      <c r="H54" s="59" t="s">
        <v>405</v>
      </c>
      <c r="I54" s="59" t="s">
        <v>356</v>
      </c>
      <c r="J54" s="62">
        <v>0</v>
      </c>
      <c r="K54" s="62">
        <v>0</v>
      </c>
      <c r="L54" s="63">
        <f t="shared" si="0"/>
        <v>0</v>
      </c>
      <c r="M54" s="252">
        <v>0.25</v>
      </c>
      <c r="N54" s="254">
        <v>4000000</v>
      </c>
      <c r="O54" s="255">
        <v>0</v>
      </c>
      <c r="P54" s="255">
        <v>0</v>
      </c>
      <c r="Q54" s="254">
        <f>N54-(O54+P54)</f>
        <v>4000000</v>
      </c>
      <c r="R54" s="251">
        <f>(P54+O54)/N54</f>
        <v>0</v>
      </c>
      <c r="S54" s="256"/>
      <c r="T54" s="59"/>
    </row>
    <row r="55" spans="1:20" ht="63.75" hidden="1" x14ac:dyDescent="0.2">
      <c r="A55" s="48"/>
      <c r="B55" s="58" t="s">
        <v>333</v>
      </c>
      <c r="C55" s="59">
        <v>20</v>
      </c>
      <c r="D55" s="59" t="s">
        <v>261</v>
      </c>
      <c r="E55" s="60">
        <v>43676</v>
      </c>
      <c r="F55" s="60">
        <v>43829</v>
      </c>
      <c r="G55" s="59" t="s">
        <v>232</v>
      </c>
      <c r="H55" s="59" t="s">
        <v>410</v>
      </c>
      <c r="I55" s="59" t="s">
        <v>357</v>
      </c>
      <c r="J55" s="63">
        <v>0</v>
      </c>
      <c r="K55" s="63">
        <v>0</v>
      </c>
      <c r="L55" s="338">
        <f t="shared" si="0"/>
        <v>0</v>
      </c>
      <c r="M55" s="336">
        <v>0</v>
      </c>
      <c r="N55" s="337" t="s">
        <v>323</v>
      </c>
      <c r="O55" s="249" t="s">
        <v>323</v>
      </c>
      <c r="P55" s="249" t="s">
        <v>323</v>
      </c>
      <c r="Q55" s="259" t="s">
        <v>323</v>
      </c>
      <c r="R55" s="260" t="s">
        <v>323</v>
      </c>
      <c r="S55" s="256"/>
      <c r="T55" s="299" t="s">
        <v>654</v>
      </c>
    </row>
    <row r="56" spans="1:20" ht="51" hidden="1" x14ac:dyDescent="0.2">
      <c r="A56" s="48"/>
      <c r="B56" s="58" t="s">
        <v>333</v>
      </c>
      <c r="C56" s="59">
        <v>20</v>
      </c>
      <c r="D56" s="59" t="s">
        <v>276</v>
      </c>
      <c r="E56" s="60">
        <v>43676</v>
      </c>
      <c r="F56" s="60">
        <v>43829</v>
      </c>
      <c r="G56" s="59" t="s">
        <v>277</v>
      </c>
      <c r="H56" s="59" t="s">
        <v>410</v>
      </c>
      <c r="I56" s="59" t="s">
        <v>358</v>
      </c>
      <c r="J56" s="62">
        <v>0</v>
      </c>
      <c r="K56" s="62">
        <v>0</v>
      </c>
      <c r="L56" s="63">
        <f t="shared" si="0"/>
        <v>0</v>
      </c>
      <c r="M56" s="252">
        <v>1</v>
      </c>
      <c r="N56" s="477">
        <v>2313284</v>
      </c>
      <c r="O56" s="479">
        <v>2313284</v>
      </c>
      <c r="P56" s="479">
        <v>0</v>
      </c>
      <c r="Q56" s="477">
        <f>N56-(O56+P56)</f>
        <v>0</v>
      </c>
      <c r="R56" s="459">
        <f>(P56+O56)/N56</f>
        <v>1</v>
      </c>
      <c r="S56" s="466"/>
      <c r="T56" s="475" t="s">
        <v>655</v>
      </c>
    </row>
    <row r="57" spans="1:20" ht="129" hidden="1" customHeight="1" x14ac:dyDescent="0.2">
      <c r="A57" s="48"/>
      <c r="B57" s="58" t="s">
        <v>333</v>
      </c>
      <c r="C57" s="59">
        <v>20</v>
      </c>
      <c r="D57" s="59" t="s">
        <v>464</v>
      </c>
      <c r="E57" s="60">
        <v>43676</v>
      </c>
      <c r="F57" s="60">
        <v>43829</v>
      </c>
      <c r="G57" s="59" t="s">
        <v>279</v>
      </c>
      <c r="H57" s="59" t="s">
        <v>410</v>
      </c>
      <c r="I57" s="59" t="s">
        <v>359</v>
      </c>
      <c r="J57" s="62">
        <v>0</v>
      </c>
      <c r="K57" s="62">
        <v>0</v>
      </c>
      <c r="L57" s="63">
        <f t="shared" si="0"/>
        <v>0</v>
      </c>
      <c r="M57" s="252">
        <v>0.14000000000000001</v>
      </c>
      <c r="N57" s="478"/>
      <c r="O57" s="480"/>
      <c r="P57" s="480"/>
      <c r="Q57" s="478"/>
      <c r="R57" s="460"/>
      <c r="S57" s="468"/>
      <c r="T57" s="476"/>
    </row>
    <row r="58" spans="1:20" ht="342" hidden="1" customHeight="1" x14ac:dyDescent="0.2">
      <c r="A58" s="48"/>
      <c r="B58" s="58" t="s">
        <v>328</v>
      </c>
      <c r="C58" s="59">
        <v>21</v>
      </c>
      <c r="D58" s="59" t="s">
        <v>360</v>
      </c>
      <c r="E58" s="60">
        <v>43676</v>
      </c>
      <c r="F58" s="60">
        <v>43829</v>
      </c>
      <c r="G58" s="59" t="s">
        <v>232</v>
      </c>
      <c r="H58" s="59" t="s">
        <v>406</v>
      </c>
      <c r="I58" s="59" t="s">
        <v>347</v>
      </c>
      <c r="J58" s="62">
        <v>0</v>
      </c>
      <c r="K58" s="62">
        <v>0.1</v>
      </c>
      <c r="L58" s="63">
        <f t="shared" si="0"/>
        <v>0.1</v>
      </c>
      <c r="M58" s="252">
        <v>1</v>
      </c>
      <c r="N58" s="254">
        <v>5000000</v>
      </c>
      <c r="O58" s="255">
        <v>0</v>
      </c>
      <c r="P58" s="255">
        <v>0</v>
      </c>
      <c r="Q58" s="254">
        <f>N58-(O58+P58)</f>
        <v>5000000</v>
      </c>
      <c r="R58" s="251">
        <f>(P58+O58)/N58</f>
        <v>0</v>
      </c>
      <c r="S58" s="300" t="s">
        <v>657</v>
      </c>
      <c r="T58" s="299" t="s">
        <v>658</v>
      </c>
    </row>
    <row r="59" spans="1:20" ht="204" hidden="1" x14ac:dyDescent="0.2">
      <c r="A59" s="48"/>
      <c r="B59" s="58" t="s">
        <v>343</v>
      </c>
      <c r="C59" s="59">
        <v>22</v>
      </c>
      <c r="D59" s="59" t="s">
        <v>627</v>
      </c>
      <c r="E59" s="60">
        <v>43676</v>
      </c>
      <c r="F59" s="60">
        <v>43829</v>
      </c>
      <c r="G59" s="59" t="s">
        <v>229</v>
      </c>
      <c r="H59" s="297" t="s">
        <v>691</v>
      </c>
      <c r="I59" s="59" t="s">
        <v>361</v>
      </c>
      <c r="J59" s="62">
        <v>0</v>
      </c>
      <c r="K59" s="62">
        <v>0</v>
      </c>
      <c r="L59" s="63">
        <f>J59+K59</f>
        <v>0</v>
      </c>
      <c r="M59" s="252">
        <v>0.1</v>
      </c>
      <c r="N59" s="259">
        <v>10000000</v>
      </c>
      <c r="O59" s="249">
        <v>0</v>
      </c>
      <c r="P59" s="249">
        <v>0</v>
      </c>
      <c r="Q59" s="254">
        <f t="shared" ref="Q59" si="4">N59-(O59+P59)</f>
        <v>10000000</v>
      </c>
      <c r="R59" s="293">
        <f t="shared" ref="R59" si="5">(P59+O59)/N59</f>
        <v>0</v>
      </c>
      <c r="S59" s="256" t="s">
        <v>653</v>
      </c>
      <c r="T59" s="302" t="s">
        <v>692</v>
      </c>
    </row>
    <row r="60" spans="1:20" hidden="1" x14ac:dyDescent="0.2">
      <c r="A60" s="48"/>
      <c r="B60" s="48" t="s">
        <v>362</v>
      </c>
      <c r="G60" s="73"/>
      <c r="H60" s="73"/>
      <c r="I60" s="73"/>
      <c r="J60" s="74"/>
      <c r="K60" s="75"/>
      <c r="L60" s="75"/>
      <c r="N60" s="261">
        <f>SUM(N9:N59)</f>
        <v>523233284</v>
      </c>
      <c r="O60" s="261">
        <f>SUM(O9:O59)</f>
        <v>144446617</v>
      </c>
      <c r="P60" s="261">
        <f>SUM(P9:P59)</f>
        <v>165010563</v>
      </c>
      <c r="Q60" s="261">
        <f>SUM(Q9:Q59)</f>
        <v>213776104</v>
      </c>
      <c r="R60" s="262">
        <f>(P60+O60)/N60</f>
        <v>0.59143252056572149</v>
      </c>
    </row>
    <row r="61" spans="1:20" hidden="1" x14ac:dyDescent="0.2">
      <c r="A61" s="48"/>
      <c r="B61" s="48" t="s">
        <v>363</v>
      </c>
      <c r="G61" s="73"/>
      <c r="H61" s="73"/>
      <c r="I61" s="73"/>
      <c r="J61" s="74"/>
      <c r="K61" s="75"/>
      <c r="L61" s="75"/>
    </row>
    <row r="62" spans="1:20" hidden="1" x14ac:dyDescent="0.2">
      <c r="A62" s="48"/>
      <c r="B62" s="48"/>
      <c r="G62" s="73"/>
      <c r="H62" s="73"/>
      <c r="I62" s="73"/>
      <c r="J62" s="494" t="s">
        <v>469</v>
      </c>
      <c r="K62" s="495"/>
      <c r="L62" s="263" t="s">
        <v>470</v>
      </c>
      <c r="M62" s="198" t="s">
        <v>530</v>
      </c>
    </row>
    <row r="63" spans="1:20" hidden="1" x14ac:dyDescent="0.2">
      <c r="A63" s="48"/>
      <c r="B63" s="48"/>
      <c r="J63" s="496"/>
      <c r="K63" s="497"/>
      <c r="L63" s="199">
        <f>AVERAGE(L9:L59)</f>
        <v>0.29915686274509801</v>
      </c>
      <c r="M63" s="262">
        <f>R60</f>
        <v>0.59143252056572149</v>
      </c>
    </row>
    <row r="64" spans="1:20" hidden="1" x14ac:dyDescent="0.2">
      <c r="J64" s="490" t="s">
        <v>531</v>
      </c>
      <c r="K64" s="491"/>
      <c r="L64" s="199">
        <f>AVERAGE(L9,L10,L11,L12,L14,L15,L16,L17,L20,L21,L22,L23,L24,L25,L44,L45)</f>
        <v>0.16562500000000002</v>
      </c>
      <c r="M64" s="199">
        <f>AVERAGE(R9,R10,R11,R12,R14,R16,R20,R21,R22,R44,R45)</f>
        <v>0.38253191121794872</v>
      </c>
    </row>
    <row r="65" spans="1:18" hidden="1" x14ac:dyDescent="0.2">
      <c r="J65" s="490" t="s">
        <v>532</v>
      </c>
      <c r="K65" s="491"/>
      <c r="L65" s="199">
        <f>AVERAGE(L28,L29,L30,L31,L32,L33,L34,L35,L36,L37,L38,L39,L40,L41,L46,L47,L59)</f>
        <v>0.51217647058823523</v>
      </c>
      <c r="M65" s="296">
        <f>AVERAGE(R28,R29,R30,R31,R32,R33,R34,R35,R36,R37,R38,R39,R40,R41,R46,R47,R59)</f>
        <v>0.40992437763932332</v>
      </c>
    </row>
    <row r="66" spans="1:18" hidden="1" x14ac:dyDescent="0.2">
      <c r="A66" s="48"/>
      <c r="C66" s="456" t="s">
        <v>364</v>
      </c>
      <c r="D66" s="457"/>
      <c r="J66" s="490" t="s">
        <v>533</v>
      </c>
      <c r="K66" s="491"/>
      <c r="L66" s="199">
        <f>AVERAGE(L26,L27,L42,L43)</f>
        <v>0.37250000000000005</v>
      </c>
      <c r="M66" s="199">
        <f>AVERAGE(R26,R27,R42,R43)</f>
        <v>0.82846230555555556</v>
      </c>
    </row>
    <row r="67" spans="1:18" hidden="1" x14ac:dyDescent="0.2">
      <c r="A67" s="48"/>
      <c r="C67" s="79" t="s">
        <v>476</v>
      </c>
      <c r="D67" s="80" t="s">
        <v>473</v>
      </c>
      <c r="J67" s="490" t="s">
        <v>534</v>
      </c>
      <c r="K67" s="491"/>
      <c r="L67" s="199">
        <f>AVERAGE(L18,L19,L55,L56,L57)</f>
        <v>0.13400000000000001</v>
      </c>
      <c r="M67" s="199">
        <f>AVERAGE(R18,R55,R56)</f>
        <v>0.95988886666666673</v>
      </c>
    </row>
    <row r="68" spans="1:18" hidden="1" x14ac:dyDescent="0.2">
      <c r="A68" s="48"/>
      <c r="B68" s="48"/>
      <c r="C68" s="79" t="s">
        <v>477</v>
      </c>
      <c r="D68" s="81" t="s">
        <v>472</v>
      </c>
      <c r="G68" s="48"/>
      <c r="J68" s="490" t="s">
        <v>535</v>
      </c>
      <c r="K68" s="491"/>
      <c r="L68" s="199">
        <f>AVERAGE(L13,L48,L49,L50,L51,L52,L53,L54,L58)</f>
        <v>0.19333333333333336</v>
      </c>
      <c r="M68" s="199">
        <f>AVERAGE(R13,R48,R50,R54,R58)</f>
        <v>0.31966546055979644</v>
      </c>
      <c r="N68" s="48"/>
      <c r="O68" s="48"/>
      <c r="P68" s="48"/>
      <c r="Q68" s="48"/>
      <c r="R68" s="48"/>
    </row>
    <row r="69" spans="1:18" hidden="1" x14ac:dyDescent="0.2">
      <c r="A69" s="48"/>
      <c r="B69" s="48"/>
      <c r="C69" s="79" t="s">
        <v>478</v>
      </c>
      <c r="D69" s="82" t="s">
        <v>471</v>
      </c>
      <c r="G69" s="48"/>
      <c r="M69" s="48"/>
      <c r="N69" s="48"/>
      <c r="O69" s="48"/>
      <c r="P69" s="48"/>
      <c r="Q69" s="48"/>
      <c r="R69" s="48"/>
    </row>
    <row r="70" spans="1:18" ht="17.25" hidden="1" customHeight="1" x14ac:dyDescent="0.2">
      <c r="A70" s="48"/>
      <c r="B70" s="48"/>
      <c r="C70" s="79" t="s">
        <v>479</v>
      </c>
      <c r="D70" s="83" t="s">
        <v>474</v>
      </c>
      <c r="G70" s="48"/>
      <c r="M70" s="48"/>
      <c r="N70" s="48"/>
      <c r="O70" s="48"/>
      <c r="P70" s="48"/>
      <c r="Q70" s="48"/>
      <c r="R70" s="48"/>
    </row>
    <row r="71" spans="1:18" ht="26.25" hidden="1" customHeight="1" x14ac:dyDescent="0.2">
      <c r="A71" s="48"/>
      <c r="B71" s="48"/>
      <c r="C71" s="79" t="s">
        <v>480</v>
      </c>
      <c r="D71" s="84" t="s">
        <v>475</v>
      </c>
      <c r="G71" s="48"/>
      <c r="M71" s="48"/>
      <c r="N71" s="48"/>
      <c r="O71" s="48"/>
      <c r="P71" s="48"/>
      <c r="Q71" s="48"/>
      <c r="R71" s="48"/>
    </row>
    <row r="72" spans="1:18" ht="9.75" hidden="1" customHeight="1" x14ac:dyDescent="0.2">
      <c r="A72" s="48"/>
      <c r="B72" s="48"/>
      <c r="G72" s="48"/>
      <c r="M72" s="48"/>
      <c r="N72" s="48"/>
      <c r="O72" s="48"/>
      <c r="P72" s="48"/>
      <c r="Q72" s="48"/>
      <c r="R72" s="48"/>
    </row>
    <row r="75" spans="1:18" x14ac:dyDescent="0.2">
      <c r="B75" s="265" t="s">
        <v>546</v>
      </c>
      <c r="D75" s="320">
        <v>43830</v>
      </c>
    </row>
  </sheetData>
  <autoFilter ref="A8:T72">
    <filterColumn colId="1">
      <filters>
        <filter val="Investigación"/>
      </filters>
    </filterColumn>
    <filterColumn colId="2">
      <filters>
        <filter val="17"/>
      </filters>
    </filterColumn>
  </autoFilter>
  <mergeCells count="84">
    <mergeCell ref="S44:S45"/>
    <mergeCell ref="T44:T45"/>
    <mergeCell ref="J67:K67"/>
    <mergeCell ref="J68:K68"/>
    <mergeCell ref="T56:T57"/>
    <mergeCell ref="J62:K63"/>
    <mergeCell ref="J64:K64"/>
    <mergeCell ref="J65:K65"/>
    <mergeCell ref="Q56:Q57"/>
    <mergeCell ref="R56:R57"/>
    <mergeCell ref="S56:S57"/>
    <mergeCell ref="T48:T49"/>
    <mergeCell ref="N50:N53"/>
    <mergeCell ref="O50:O53"/>
    <mergeCell ref="P50:P53"/>
    <mergeCell ref="Q50:Q53"/>
    <mergeCell ref="C66:D66"/>
    <mergeCell ref="J66:K66"/>
    <mergeCell ref="N56:N57"/>
    <mergeCell ref="O56:O57"/>
    <mergeCell ref="P56:P57"/>
    <mergeCell ref="R50:R53"/>
    <mergeCell ref="S50:S53"/>
    <mergeCell ref="T50:T53"/>
    <mergeCell ref="N48:N49"/>
    <mergeCell ref="O48:O49"/>
    <mergeCell ref="P48:P49"/>
    <mergeCell ref="Q48:Q49"/>
    <mergeCell ref="R48:R49"/>
    <mergeCell ref="S48:S49"/>
    <mergeCell ref="T18:T19"/>
    <mergeCell ref="N22:N25"/>
    <mergeCell ref="O22:O25"/>
    <mergeCell ref="P22:P25"/>
    <mergeCell ref="Q22:Q25"/>
    <mergeCell ref="R22:R25"/>
    <mergeCell ref="S22:S25"/>
    <mergeCell ref="T22:T25"/>
    <mergeCell ref="N18:N19"/>
    <mergeCell ref="O18:O19"/>
    <mergeCell ref="P18:P19"/>
    <mergeCell ref="Q18:Q19"/>
    <mergeCell ref="R18:R19"/>
    <mergeCell ref="S18:S19"/>
    <mergeCell ref="S16:S17"/>
    <mergeCell ref="T16:T17"/>
    <mergeCell ref="N14:N15"/>
    <mergeCell ref="O14:O15"/>
    <mergeCell ref="P14:P15"/>
    <mergeCell ref="Q14:Q15"/>
    <mergeCell ref="R14:R15"/>
    <mergeCell ref="S14:S15"/>
    <mergeCell ref="N16:N17"/>
    <mergeCell ref="O16:O17"/>
    <mergeCell ref="P16:P17"/>
    <mergeCell ref="Q16:Q17"/>
    <mergeCell ref="R16:R17"/>
    <mergeCell ref="T14:T15"/>
    <mergeCell ref="N10:N12"/>
    <mergeCell ref="O10:O12"/>
    <mergeCell ref="P10:P12"/>
    <mergeCell ref="Q10:Q12"/>
    <mergeCell ref="R10:R12"/>
    <mergeCell ref="M7:M8"/>
    <mergeCell ref="N7:N8"/>
    <mergeCell ref="O7:P7"/>
    <mergeCell ref="Q7:Q8"/>
    <mergeCell ref="R7:R8"/>
    <mergeCell ref="S34:S41"/>
    <mergeCell ref="D2:T2"/>
    <mergeCell ref="B4:N4"/>
    <mergeCell ref="B6:B8"/>
    <mergeCell ref="C6:C8"/>
    <mergeCell ref="D6:D8"/>
    <mergeCell ref="E6:F7"/>
    <mergeCell ref="G6:G8"/>
    <mergeCell ref="H6:H8"/>
    <mergeCell ref="I6:I8"/>
    <mergeCell ref="J6:M6"/>
    <mergeCell ref="N6:R6"/>
    <mergeCell ref="S6:S8"/>
    <mergeCell ref="T6:T8"/>
    <mergeCell ref="J7:K7"/>
    <mergeCell ref="L7:L8"/>
  </mergeCells>
  <conditionalFormatting sqref="L9:L59">
    <cfRule type="cellIs" dxfId="269" priority="28" operator="between">
      <formula>0.81</formula>
      <formula>1</formula>
    </cfRule>
    <cfRule type="cellIs" dxfId="268" priority="29" operator="between">
      <formula>0.61</formula>
      <formula>0.8</formula>
    </cfRule>
    <cfRule type="cellIs" dxfId="267" priority="30" operator="between">
      <formula>0.41</formula>
      <formula>0.6</formula>
    </cfRule>
    <cfRule type="cellIs" dxfId="266" priority="31" operator="between">
      <formula>0.21</formula>
      <formula>0.4</formula>
    </cfRule>
    <cfRule type="cellIs" dxfId="265" priority="32" operator="between">
      <formula>0</formula>
      <formula>0.2</formula>
    </cfRule>
  </conditionalFormatting>
  <conditionalFormatting sqref="L63:L68">
    <cfRule type="cellIs" dxfId="264" priority="22" operator="between">
      <formula>0.81</formula>
      <formula>1</formula>
    </cfRule>
    <cfRule type="cellIs" dxfId="263" priority="23" operator="between">
      <formula>0.61</formula>
      <formula>0.8</formula>
    </cfRule>
    <cfRule type="cellIs" dxfId="262" priority="24" operator="between">
      <formula>0.41</formula>
      <formula>0.6</formula>
    </cfRule>
    <cfRule type="cellIs" dxfId="261" priority="25" operator="between">
      <formula>0.21</formula>
      <formula>0.4</formula>
    </cfRule>
    <cfRule type="cellIs" dxfId="260" priority="26" operator="between">
      <formula>0</formula>
      <formula>0.2</formula>
    </cfRule>
    <cfRule type="cellIs" dxfId="259" priority="27" operator="between">
      <formula>0</formula>
      <formula>0.2</formula>
    </cfRule>
  </conditionalFormatting>
  <conditionalFormatting sqref="M64:M68">
    <cfRule type="cellIs" dxfId="258" priority="1" operator="between">
      <formula>0.81</formula>
      <formula>1</formula>
    </cfRule>
    <cfRule type="cellIs" dxfId="257" priority="2" operator="between">
      <formula>0.61</formula>
      <formula>0.8</formula>
    </cfRule>
    <cfRule type="cellIs" dxfId="256" priority="3" operator="between">
      <formula>0.41</formula>
      <formula>0.6</formula>
    </cfRule>
    <cfRule type="cellIs" dxfId="255" priority="4" operator="between">
      <formula>0.21</formula>
      <formula>0.4</formula>
    </cfRule>
    <cfRule type="cellIs" dxfId="254" priority="5" operator="between">
      <formula>0</formula>
      <formula>0.2</formula>
    </cfRule>
    <cfRule type="cellIs" dxfId="253" priority="16" operator="between">
      <formula>0.81</formula>
      <formula>1</formula>
    </cfRule>
    <cfRule type="cellIs" dxfId="252" priority="17" operator="between">
      <formula>0.61</formula>
      <formula>0.8</formula>
    </cfRule>
    <cfRule type="cellIs" dxfId="251" priority="18" operator="between">
      <formula>0.41</formula>
      <formula>0.6</formula>
    </cfRule>
    <cfRule type="cellIs" dxfId="250" priority="19" operator="between">
      <formula>0.21</formula>
      <formula>0.4</formula>
    </cfRule>
    <cfRule type="cellIs" dxfId="249" priority="20" operator="between">
      <formula>0</formula>
      <formula>0.2</formula>
    </cfRule>
    <cfRule type="cellIs" dxfId="248" priority="21" operator="between">
      <formula>0</formula>
      <formula>0.2</formula>
    </cfRule>
  </conditionalFormatting>
  <conditionalFormatting sqref="R9:R10 R14:R60">
    <cfRule type="cellIs" dxfId="247" priority="11" operator="between">
      <formula>0.81</formula>
      <formula>1</formula>
    </cfRule>
    <cfRule type="cellIs" dxfId="246" priority="12" operator="between">
      <formula>0.61</formula>
      <formula>0.8</formula>
    </cfRule>
    <cfRule type="cellIs" dxfId="245" priority="13" operator="between">
      <formula>0.41</formula>
      <formula>0.6</formula>
    </cfRule>
    <cfRule type="cellIs" dxfId="244" priority="14" operator="between">
      <formula>0.21</formula>
      <formula>0.4</formula>
    </cfRule>
    <cfRule type="cellIs" dxfId="243" priority="15" operator="between">
      <formula>0</formula>
      <formula>0.2</formula>
    </cfRule>
  </conditionalFormatting>
  <conditionalFormatting sqref="M63">
    <cfRule type="cellIs" dxfId="242" priority="6" operator="between">
      <formula>0.81</formula>
      <formula>1</formula>
    </cfRule>
    <cfRule type="cellIs" dxfId="241" priority="7" operator="between">
      <formula>0.61</formula>
      <formula>0.8</formula>
    </cfRule>
    <cfRule type="cellIs" dxfId="240" priority="8" operator="between">
      <formula>0.41</formula>
      <formula>0.6</formula>
    </cfRule>
    <cfRule type="cellIs" dxfId="239" priority="9" operator="between">
      <formula>0.21</formula>
      <formula>0.4</formula>
    </cfRule>
    <cfRule type="cellIs" dxfId="238" priority="10" operator="between">
      <formula>0</formula>
      <formula>0.2</formula>
    </cfRule>
  </conditionalFormatting>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T75"/>
  <sheetViews>
    <sheetView showGridLines="0" zoomScale="55" zoomScaleNormal="55" workbookViewId="0">
      <pane ySplit="8" topLeftCell="A26" activePane="bottomLeft" state="frozen"/>
      <selection pane="bottomLeft" activeCell="T27" sqref="T27"/>
    </sheetView>
  </sheetViews>
  <sheetFormatPr baseColWidth="10" defaultColWidth="11.42578125" defaultRowHeight="12.75" x14ac:dyDescent="0.2"/>
  <cols>
    <col min="1" max="1" width="6.28515625" style="57" customWidth="1"/>
    <col min="2" max="2" width="23.42578125" style="78" customWidth="1"/>
    <col min="3" max="3" width="11.5703125" style="48" customWidth="1"/>
    <col min="4" max="4" width="43.5703125" style="50" customWidth="1"/>
    <col min="5" max="6" width="12.5703125" style="48" customWidth="1"/>
    <col min="7" max="7" width="17.140625" style="76" customWidth="1"/>
    <col min="8" max="8" width="18.42578125" style="48" customWidth="1"/>
    <col min="9" max="9" width="54.5703125" style="48" hidden="1" customWidth="1"/>
    <col min="10" max="10" width="17.140625" style="48" customWidth="1"/>
    <col min="11" max="11" width="20.85546875" style="48" customWidth="1"/>
    <col min="12" max="12" width="17.85546875" style="48" customWidth="1"/>
    <col min="13" max="13" width="19.42578125" style="50" customWidth="1"/>
    <col min="14" max="14" width="18.28515625" style="49" hidden="1" customWidth="1"/>
    <col min="15" max="16" width="19.42578125" style="50" hidden="1" customWidth="1"/>
    <col min="17" max="17" width="21.140625" style="50" hidden="1" customWidth="1"/>
    <col min="18" max="18" width="16.5703125" style="50" hidden="1" customWidth="1"/>
    <col min="19" max="19" width="63.28515625" style="50" customWidth="1"/>
    <col min="20" max="20" width="58.5703125" style="48" customWidth="1"/>
    <col min="21" max="16384" width="11.42578125" style="48"/>
  </cols>
  <sheetData>
    <row r="1" spans="1:20" x14ac:dyDescent="0.2">
      <c r="A1" s="48"/>
      <c r="B1" s="49"/>
      <c r="G1" s="48"/>
    </row>
    <row r="2" spans="1:20" s="51" customFormat="1" ht="20.25" x14ac:dyDescent="0.2">
      <c r="B2" s="52"/>
      <c r="D2" s="420" t="s">
        <v>545</v>
      </c>
      <c r="E2" s="420"/>
      <c r="F2" s="420"/>
      <c r="G2" s="420"/>
      <c r="H2" s="420"/>
      <c r="I2" s="420"/>
      <c r="J2" s="420"/>
      <c r="K2" s="420"/>
      <c r="L2" s="420"/>
      <c r="M2" s="420"/>
      <c r="N2" s="420"/>
      <c r="O2" s="420"/>
      <c r="P2" s="420"/>
      <c r="Q2" s="420"/>
      <c r="R2" s="420"/>
      <c r="S2" s="420"/>
      <c r="T2" s="420"/>
    </row>
    <row r="3" spans="1:20" s="51" customFormat="1" ht="20.25" x14ac:dyDescent="0.2">
      <c r="B3" s="52"/>
      <c r="D3" s="345"/>
      <c r="E3" s="345"/>
      <c r="F3" s="345"/>
      <c r="G3" s="345"/>
      <c r="H3" s="345"/>
      <c r="I3" s="345"/>
      <c r="J3" s="345"/>
      <c r="K3" s="345"/>
      <c r="L3" s="345"/>
      <c r="M3" s="345"/>
      <c r="N3" s="345"/>
      <c r="O3" s="345"/>
      <c r="P3" s="345"/>
      <c r="Q3" s="345"/>
      <c r="R3" s="345"/>
      <c r="S3" s="369"/>
      <c r="T3" s="345"/>
    </row>
    <row r="4" spans="1:20" s="51" customFormat="1" x14ac:dyDescent="0.2">
      <c r="B4" s="399" t="s">
        <v>491</v>
      </c>
      <c r="C4" s="399"/>
      <c r="D4" s="399"/>
      <c r="E4" s="399"/>
      <c r="F4" s="399"/>
      <c r="G4" s="399"/>
      <c r="H4" s="399"/>
      <c r="I4" s="399"/>
      <c r="J4" s="399"/>
      <c r="K4" s="399"/>
      <c r="L4" s="399"/>
      <c r="M4" s="399"/>
      <c r="N4" s="399"/>
      <c r="O4" s="53"/>
      <c r="P4" s="53"/>
      <c r="Q4" s="53"/>
      <c r="R4" s="53"/>
      <c r="S4" s="54"/>
      <c r="T4" s="53"/>
    </row>
    <row r="5" spans="1:20" x14ac:dyDescent="0.2">
      <c r="A5" s="48"/>
      <c r="B5" s="49"/>
      <c r="G5" s="48"/>
    </row>
    <row r="6" spans="1:20" x14ac:dyDescent="0.2">
      <c r="A6" s="48"/>
      <c r="B6" s="443" t="s">
        <v>321</v>
      </c>
      <c r="C6" s="443" t="s">
        <v>482</v>
      </c>
      <c r="D6" s="443" t="s">
        <v>492</v>
      </c>
      <c r="E6" s="433" t="s">
        <v>540</v>
      </c>
      <c r="F6" s="434"/>
      <c r="G6" s="443" t="s">
        <v>89</v>
      </c>
      <c r="H6" s="443" t="s">
        <v>505</v>
      </c>
      <c r="I6" s="443" t="s">
        <v>506</v>
      </c>
      <c r="J6" s="437" t="s">
        <v>507</v>
      </c>
      <c r="K6" s="438"/>
      <c r="L6" s="438"/>
      <c r="M6" s="439"/>
      <c r="N6" s="437" t="s">
        <v>513</v>
      </c>
      <c r="O6" s="438"/>
      <c r="P6" s="438"/>
      <c r="Q6" s="438"/>
      <c r="R6" s="439"/>
      <c r="S6" s="443" t="s">
        <v>521</v>
      </c>
      <c r="T6" s="443" t="s">
        <v>522</v>
      </c>
    </row>
    <row r="7" spans="1:20" x14ac:dyDescent="0.2">
      <c r="A7" s="48"/>
      <c r="B7" s="469"/>
      <c r="C7" s="469"/>
      <c r="D7" s="469"/>
      <c r="E7" s="435"/>
      <c r="F7" s="436"/>
      <c r="G7" s="469"/>
      <c r="H7" s="469"/>
      <c r="I7" s="469"/>
      <c r="J7" s="437" t="s">
        <v>508</v>
      </c>
      <c r="K7" s="439"/>
      <c r="L7" s="441" t="s">
        <v>509</v>
      </c>
      <c r="M7" s="441" t="s">
        <v>541</v>
      </c>
      <c r="N7" s="443" t="s">
        <v>514</v>
      </c>
      <c r="O7" s="437" t="s">
        <v>515</v>
      </c>
      <c r="P7" s="439"/>
      <c r="Q7" s="443" t="s">
        <v>516</v>
      </c>
      <c r="R7" s="441" t="s">
        <v>529</v>
      </c>
      <c r="S7" s="469"/>
      <c r="T7" s="469"/>
    </row>
    <row r="8" spans="1:20" ht="25.5" x14ac:dyDescent="0.2">
      <c r="A8" s="56"/>
      <c r="B8" s="444"/>
      <c r="C8" s="444"/>
      <c r="D8" s="444"/>
      <c r="E8" s="348" t="s">
        <v>503</v>
      </c>
      <c r="F8" s="348" t="s">
        <v>504</v>
      </c>
      <c r="G8" s="444"/>
      <c r="H8" s="444"/>
      <c r="I8" s="444"/>
      <c r="J8" s="348" t="s">
        <v>511</v>
      </c>
      <c r="K8" s="348" t="s">
        <v>512</v>
      </c>
      <c r="L8" s="442"/>
      <c r="M8" s="442"/>
      <c r="N8" s="444"/>
      <c r="O8" s="348" t="s">
        <v>517</v>
      </c>
      <c r="P8" s="348" t="s">
        <v>518</v>
      </c>
      <c r="Q8" s="444"/>
      <c r="R8" s="442"/>
      <c r="S8" s="444"/>
      <c r="T8" s="444"/>
    </row>
    <row r="9" spans="1:20" ht="106.5" customHeight="1" x14ac:dyDescent="0.2">
      <c r="B9" s="353" t="s">
        <v>322</v>
      </c>
      <c r="C9" s="59">
        <v>1</v>
      </c>
      <c r="D9" s="59" t="s">
        <v>450</v>
      </c>
      <c r="E9" s="60">
        <v>44134</v>
      </c>
      <c r="F9" s="60">
        <v>44195</v>
      </c>
      <c r="G9" s="61" t="s">
        <v>134</v>
      </c>
      <c r="H9" s="59" t="s">
        <v>631</v>
      </c>
      <c r="I9" s="59" t="s">
        <v>324</v>
      </c>
      <c r="J9" s="62">
        <v>0</v>
      </c>
      <c r="K9" s="62">
        <v>0.25</v>
      </c>
      <c r="L9" s="63">
        <f>J9+K9</f>
        <v>0.25</v>
      </c>
      <c r="M9" s="347">
        <v>0</v>
      </c>
      <c r="N9" s="254"/>
      <c r="O9" s="255"/>
      <c r="P9" s="255"/>
      <c r="Q9" s="351">
        <f>N9-(O9+P9)</f>
        <v>0</v>
      </c>
      <c r="R9" s="346" t="e">
        <f>(P9+O9)/N9</f>
        <v>#DIV/0!</v>
      </c>
      <c r="S9" s="59" t="s">
        <v>759</v>
      </c>
      <c r="T9" s="301" t="s">
        <v>785</v>
      </c>
    </row>
    <row r="10" spans="1:20" ht="204" x14ac:dyDescent="0.2">
      <c r="B10" s="353" t="s">
        <v>322</v>
      </c>
      <c r="C10" s="59">
        <v>2</v>
      </c>
      <c r="D10" s="59" t="s">
        <v>171</v>
      </c>
      <c r="E10" s="60">
        <v>44134</v>
      </c>
      <c r="F10" s="60">
        <v>44195</v>
      </c>
      <c r="G10" s="59" t="s">
        <v>229</v>
      </c>
      <c r="H10" s="59" t="s">
        <v>632</v>
      </c>
      <c r="I10" s="59" t="s">
        <v>325</v>
      </c>
      <c r="J10" s="62">
        <v>0.1</v>
      </c>
      <c r="K10" s="62">
        <v>0.15</v>
      </c>
      <c r="L10" s="63">
        <f t="shared" ref="L10:L58" si="0">J10+K10</f>
        <v>0.25</v>
      </c>
      <c r="M10" s="347">
        <v>0</v>
      </c>
      <c r="N10" s="356"/>
      <c r="O10" s="357"/>
      <c r="P10" s="357"/>
      <c r="Q10" s="351">
        <f>N10-(O10+P10)</f>
        <v>0</v>
      </c>
      <c r="R10" s="346" t="e">
        <f>(P10+O10)/N10</f>
        <v>#DIV/0!</v>
      </c>
      <c r="S10" s="59" t="s">
        <v>728</v>
      </c>
      <c r="T10" s="299" t="s">
        <v>786</v>
      </c>
    </row>
    <row r="11" spans="1:20" ht="409.5" x14ac:dyDescent="0.2">
      <c r="B11" s="353" t="s">
        <v>322</v>
      </c>
      <c r="C11" s="59">
        <v>3</v>
      </c>
      <c r="D11" s="59" t="s">
        <v>180</v>
      </c>
      <c r="E11" s="60">
        <v>44134</v>
      </c>
      <c r="F11" s="60">
        <v>44195</v>
      </c>
      <c r="G11" s="59" t="s">
        <v>229</v>
      </c>
      <c r="H11" s="59" t="s">
        <v>634</v>
      </c>
      <c r="I11" s="59" t="s">
        <v>326</v>
      </c>
      <c r="J11" s="62">
        <v>0</v>
      </c>
      <c r="K11" s="62">
        <v>0.35</v>
      </c>
      <c r="L11" s="63">
        <f t="shared" si="0"/>
        <v>0.35</v>
      </c>
      <c r="M11" s="347">
        <v>0.2</v>
      </c>
      <c r="N11" s="356"/>
      <c r="O11" s="357"/>
      <c r="P11" s="357"/>
      <c r="Q11" s="351">
        <f t="shared" ref="Q11:Q12" si="1">N11-(O11+P11)</f>
        <v>0</v>
      </c>
      <c r="R11" s="346" t="e">
        <f t="shared" ref="R11:R12" si="2">(P11+O11)/N11</f>
        <v>#DIV/0!</v>
      </c>
      <c r="S11" s="59" t="s">
        <v>729</v>
      </c>
      <c r="T11" s="299" t="s">
        <v>791</v>
      </c>
    </row>
    <row r="12" spans="1:20" ht="178.5" x14ac:dyDescent="0.2">
      <c r="B12" s="353" t="s">
        <v>322</v>
      </c>
      <c r="C12" s="59">
        <v>4</v>
      </c>
      <c r="D12" s="59" t="s">
        <v>16</v>
      </c>
      <c r="E12" s="60">
        <v>44134</v>
      </c>
      <c r="F12" s="60">
        <v>44195</v>
      </c>
      <c r="G12" s="59" t="s">
        <v>229</v>
      </c>
      <c r="H12" s="59" t="s">
        <v>636</v>
      </c>
      <c r="I12" s="59" t="s">
        <v>327</v>
      </c>
      <c r="J12" s="62">
        <v>0</v>
      </c>
      <c r="K12" s="62">
        <v>0.2</v>
      </c>
      <c r="L12" s="63">
        <f t="shared" si="0"/>
        <v>0.2</v>
      </c>
      <c r="M12" s="347">
        <v>0.5</v>
      </c>
      <c r="N12" s="356"/>
      <c r="O12" s="357"/>
      <c r="P12" s="357"/>
      <c r="Q12" s="351">
        <f t="shared" si="1"/>
        <v>0</v>
      </c>
      <c r="R12" s="346" t="e">
        <f t="shared" si="2"/>
        <v>#DIV/0!</v>
      </c>
      <c r="S12" s="59" t="s">
        <v>762</v>
      </c>
      <c r="T12" s="299" t="s">
        <v>787</v>
      </c>
    </row>
    <row r="13" spans="1:20" ht="37.5" customHeight="1" x14ac:dyDescent="0.2">
      <c r="B13" s="353" t="s">
        <v>328</v>
      </c>
      <c r="C13" s="59">
        <v>5</v>
      </c>
      <c r="D13" s="59" t="s">
        <v>20</v>
      </c>
      <c r="E13" s="60">
        <v>44134</v>
      </c>
      <c r="F13" s="60">
        <v>44195</v>
      </c>
      <c r="G13" s="59" t="s">
        <v>229</v>
      </c>
      <c r="H13" s="59" t="s">
        <v>5</v>
      </c>
      <c r="I13" s="59" t="s">
        <v>329</v>
      </c>
      <c r="J13" s="62">
        <v>0</v>
      </c>
      <c r="K13" s="62">
        <v>0</v>
      </c>
      <c r="L13" s="63">
        <f t="shared" si="0"/>
        <v>0</v>
      </c>
      <c r="M13" s="347">
        <v>0</v>
      </c>
      <c r="N13" s="349"/>
      <c r="O13" s="350"/>
      <c r="P13" s="350"/>
      <c r="Q13" s="360">
        <f t="shared" ref="Q13:Q34" si="3">N13-(O13+P13)</f>
        <v>0</v>
      </c>
      <c r="R13" s="364" t="e">
        <f t="shared" ref="R13:R34" si="4">(P13+O13)/N13</f>
        <v>#DIV/0!</v>
      </c>
      <c r="S13" s="59" t="s">
        <v>763</v>
      </c>
      <c r="T13" s="59" t="s">
        <v>781</v>
      </c>
    </row>
    <row r="14" spans="1:20" ht="191.25" x14ac:dyDescent="0.2">
      <c r="B14" s="353" t="s">
        <v>322</v>
      </c>
      <c r="C14" s="59">
        <v>6</v>
      </c>
      <c r="D14" s="59" t="s">
        <v>461</v>
      </c>
      <c r="E14" s="60">
        <v>44134</v>
      </c>
      <c r="F14" s="60">
        <v>44195</v>
      </c>
      <c r="G14" s="59" t="s">
        <v>232</v>
      </c>
      <c r="H14" s="59" t="s">
        <v>631</v>
      </c>
      <c r="I14" s="59" t="s">
        <v>330</v>
      </c>
      <c r="J14" s="62">
        <v>0</v>
      </c>
      <c r="K14" s="62">
        <v>0.1</v>
      </c>
      <c r="L14" s="63">
        <f t="shared" si="0"/>
        <v>0.1</v>
      </c>
      <c r="M14" s="347">
        <v>0</v>
      </c>
      <c r="N14" s="356"/>
      <c r="O14" s="357"/>
      <c r="P14" s="357"/>
      <c r="Q14" s="360">
        <f t="shared" si="3"/>
        <v>0</v>
      </c>
      <c r="R14" s="364" t="e">
        <f t="shared" si="4"/>
        <v>#DIV/0!</v>
      </c>
      <c r="S14" s="59" t="s">
        <v>730</v>
      </c>
      <c r="T14" s="365" t="s">
        <v>788</v>
      </c>
    </row>
    <row r="15" spans="1:20" ht="89.25" x14ac:dyDescent="0.2">
      <c r="B15" s="353" t="s">
        <v>322</v>
      </c>
      <c r="C15" s="59">
        <v>6</v>
      </c>
      <c r="D15" s="59" t="s">
        <v>189</v>
      </c>
      <c r="E15" s="60">
        <v>44134</v>
      </c>
      <c r="F15" s="60">
        <v>44195</v>
      </c>
      <c r="G15" s="59" t="s">
        <v>244</v>
      </c>
      <c r="H15" s="59" t="s">
        <v>631</v>
      </c>
      <c r="I15" s="59" t="s">
        <v>331</v>
      </c>
      <c r="J15" s="62">
        <v>0</v>
      </c>
      <c r="K15" s="62">
        <v>0</v>
      </c>
      <c r="L15" s="63">
        <f t="shared" si="0"/>
        <v>0</v>
      </c>
      <c r="M15" s="347">
        <v>0.25</v>
      </c>
      <c r="N15" s="356"/>
      <c r="O15" s="357"/>
      <c r="P15" s="357"/>
      <c r="Q15" s="360">
        <f t="shared" si="3"/>
        <v>0</v>
      </c>
      <c r="R15" s="364" t="e">
        <f t="shared" si="4"/>
        <v>#DIV/0!</v>
      </c>
      <c r="S15" s="59" t="s">
        <v>730</v>
      </c>
      <c r="T15" s="365" t="s">
        <v>789</v>
      </c>
    </row>
    <row r="16" spans="1:20" ht="165.75" x14ac:dyDescent="0.2">
      <c r="B16" s="353" t="s">
        <v>322</v>
      </c>
      <c r="C16" s="59">
        <v>7</v>
      </c>
      <c r="D16" s="59" t="s">
        <v>245</v>
      </c>
      <c r="E16" s="60">
        <v>44134</v>
      </c>
      <c r="F16" s="60">
        <v>44195</v>
      </c>
      <c r="G16" s="59" t="s">
        <v>229</v>
      </c>
      <c r="H16" s="59" t="s">
        <v>639</v>
      </c>
      <c r="I16" s="59" t="s">
        <v>436</v>
      </c>
      <c r="J16" s="62">
        <v>0</v>
      </c>
      <c r="K16" s="62">
        <v>0.15</v>
      </c>
      <c r="L16" s="63">
        <f t="shared" si="0"/>
        <v>0.15</v>
      </c>
      <c r="M16" s="347">
        <v>0</v>
      </c>
      <c r="N16" s="360"/>
      <c r="O16" s="361"/>
      <c r="P16" s="361"/>
      <c r="Q16" s="360">
        <f t="shared" si="3"/>
        <v>0</v>
      </c>
      <c r="R16" s="364" t="e">
        <f t="shared" si="4"/>
        <v>#DIV/0!</v>
      </c>
      <c r="S16" s="59" t="s">
        <v>764</v>
      </c>
      <c r="T16" s="301" t="s">
        <v>790</v>
      </c>
    </row>
    <row r="17" spans="1:20" ht="114.75" x14ac:dyDescent="0.2">
      <c r="A17" s="48"/>
      <c r="B17" s="353" t="s">
        <v>322</v>
      </c>
      <c r="C17" s="59">
        <v>7</v>
      </c>
      <c r="D17" s="59" t="s">
        <v>294</v>
      </c>
      <c r="E17" s="60">
        <v>44134</v>
      </c>
      <c r="F17" s="60">
        <v>44195</v>
      </c>
      <c r="G17" s="59" t="s">
        <v>262</v>
      </c>
      <c r="H17" s="59" t="s">
        <v>639</v>
      </c>
      <c r="I17" s="59" t="s">
        <v>332</v>
      </c>
      <c r="J17" s="62">
        <v>0</v>
      </c>
      <c r="K17" s="62">
        <v>0.2</v>
      </c>
      <c r="L17" s="63">
        <f t="shared" si="0"/>
        <v>0.2</v>
      </c>
      <c r="M17" s="347">
        <v>0.2</v>
      </c>
      <c r="N17" s="356"/>
      <c r="O17" s="357"/>
      <c r="P17" s="357"/>
      <c r="Q17" s="356">
        <f t="shared" si="3"/>
        <v>0</v>
      </c>
      <c r="R17" s="358" t="e">
        <f t="shared" si="4"/>
        <v>#DIV/0!</v>
      </c>
      <c r="S17" s="59" t="s">
        <v>764</v>
      </c>
      <c r="T17" s="301" t="s">
        <v>792</v>
      </c>
    </row>
    <row r="18" spans="1:20" ht="153" x14ac:dyDescent="0.2">
      <c r="A18" s="48"/>
      <c r="B18" s="353" t="s">
        <v>333</v>
      </c>
      <c r="C18" s="59">
        <v>8</v>
      </c>
      <c r="D18" s="59" t="s">
        <v>256</v>
      </c>
      <c r="E18" s="60">
        <v>44134</v>
      </c>
      <c r="F18" s="60">
        <v>44195</v>
      </c>
      <c r="G18" s="59" t="s">
        <v>255</v>
      </c>
      <c r="H18" s="59" t="s">
        <v>410</v>
      </c>
      <c r="I18" s="59" t="s">
        <v>334</v>
      </c>
      <c r="J18" s="62">
        <v>0.12</v>
      </c>
      <c r="K18" s="62">
        <v>0.12</v>
      </c>
      <c r="L18" s="63">
        <f>J18+K18</f>
        <v>0.24</v>
      </c>
      <c r="M18" s="347">
        <v>0.24</v>
      </c>
      <c r="N18" s="356"/>
      <c r="O18" s="357"/>
      <c r="P18" s="357"/>
      <c r="Q18" s="356">
        <f t="shared" si="3"/>
        <v>0</v>
      </c>
      <c r="R18" s="358" t="e">
        <f t="shared" si="4"/>
        <v>#DIV/0!</v>
      </c>
      <c r="S18" s="301" t="s">
        <v>777</v>
      </c>
      <c r="T18" s="365" t="s">
        <v>804</v>
      </c>
    </row>
    <row r="19" spans="1:20" ht="76.5" x14ac:dyDescent="0.2">
      <c r="A19" s="48"/>
      <c r="B19" s="353" t="s">
        <v>333</v>
      </c>
      <c r="C19" s="59">
        <v>8</v>
      </c>
      <c r="D19" s="59" t="s">
        <v>259</v>
      </c>
      <c r="E19" s="60">
        <v>44134</v>
      </c>
      <c r="F19" s="60">
        <v>44195</v>
      </c>
      <c r="G19" s="59" t="s">
        <v>258</v>
      </c>
      <c r="H19" s="59" t="s">
        <v>410</v>
      </c>
      <c r="I19" s="59" t="s">
        <v>335</v>
      </c>
      <c r="J19" s="62">
        <v>0</v>
      </c>
      <c r="K19" s="62">
        <v>0.22</v>
      </c>
      <c r="L19" s="63">
        <f t="shared" si="0"/>
        <v>0.22</v>
      </c>
      <c r="M19" s="347">
        <v>0.22</v>
      </c>
      <c r="N19" s="356"/>
      <c r="O19" s="357"/>
      <c r="P19" s="357"/>
      <c r="Q19" s="356">
        <f t="shared" si="3"/>
        <v>0</v>
      </c>
      <c r="R19" s="358" t="e">
        <f t="shared" si="4"/>
        <v>#DIV/0!</v>
      </c>
      <c r="S19" s="301" t="s">
        <v>716</v>
      </c>
      <c r="T19" s="365" t="s">
        <v>805</v>
      </c>
    </row>
    <row r="20" spans="1:20" ht="63.75" x14ac:dyDescent="0.2">
      <c r="A20" s="48"/>
      <c r="B20" s="353" t="s">
        <v>322</v>
      </c>
      <c r="C20" s="59">
        <v>9</v>
      </c>
      <c r="D20" s="59" t="s">
        <v>250</v>
      </c>
      <c r="E20" s="60">
        <v>44134</v>
      </c>
      <c r="F20" s="60">
        <v>44195</v>
      </c>
      <c r="G20" s="59" t="s">
        <v>249</v>
      </c>
      <c r="H20" s="59" t="s">
        <v>401</v>
      </c>
      <c r="I20" s="59" t="s">
        <v>336</v>
      </c>
      <c r="J20" s="62">
        <v>0</v>
      </c>
      <c r="K20" s="62">
        <v>0</v>
      </c>
      <c r="L20" s="63">
        <f t="shared" si="0"/>
        <v>0</v>
      </c>
      <c r="M20" s="347">
        <v>0.25</v>
      </c>
      <c r="N20" s="351"/>
      <c r="O20" s="344"/>
      <c r="P20" s="344"/>
      <c r="Q20" s="351">
        <f t="shared" si="3"/>
        <v>0</v>
      </c>
      <c r="R20" s="346" t="e">
        <f t="shared" si="4"/>
        <v>#DIV/0!</v>
      </c>
      <c r="S20" s="59" t="s">
        <v>731</v>
      </c>
      <c r="T20" s="299" t="s">
        <v>793</v>
      </c>
    </row>
    <row r="21" spans="1:20" ht="165.75" x14ac:dyDescent="0.2">
      <c r="A21" s="48"/>
      <c r="B21" s="353" t="s">
        <v>322</v>
      </c>
      <c r="C21" s="59">
        <v>10</v>
      </c>
      <c r="D21" s="59" t="s">
        <v>251</v>
      </c>
      <c r="E21" s="60">
        <v>44134</v>
      </c>
      <c r="F21" s="60">
        <v>44195</v>
      </c>
      <c r="G21" s="59" t="s">
        <v>229</v>
      </c>
      <c r="H21" s="59" t="s">
        <v>642</v>
      </c>
      <c r="I21" s="59" t="s">
        <v>337</v>
      </c>
      <c r="J21" s="62">
        <v>0</v>
      </c>
      <c r="K21" s="62">
        <v>0.8</v>
      </c>
      <c r="L21" s="63">
        <f t="shared" si="0"/>
        <v>0.8</v>
      </c>
      <c r="M21" s="347">
        <v>0</v>
      </c>
      <c r="N21" s="254"/>
      <c r="O21" s="255"/>
      <c r="P21" s="255"/>
      <c r="Q21" s="351">
        <f t="shared" si="3"/>
        <v>0</v>
      </c>
      <c r="R21" s="346" t="e">
        <f t="shared" si="4"/>
        <v>#DIV/0!</v>
      </c>
      <c r="S21" s="59" t="s">
        <v>731</v>
      </c>
      <c r="T21" s="59" t="s">
        <v>794</v>
      </c>
    </row>
    <row r="22" spans="1:20" ht="89.25" x14ac:dyDescent="0.2">
      <c r="A22" s="48"/>
      <c r="B22" s="353" t="s">
        <v>322</v>
      </c>
      <c r="C22" s="59">
        <v>11</v>
      </c>
      <c r="D22" s="59" t="s">
        <v>263</v>
      </c>
      <c r="E22" s="60">
        <v>44134</v>
      </c>
      <c r="F22" s="60">
        <v>44195</v>
      </c>
      <c r="G22" s="59" t="s">
        <v>229</v>
      </c>
      <c r="H22" s="59" t="s">
        <v>402</v>
      </c>
      <c r="I22" s="59" t="s">
        <v>338</v>
      </c>
      <c r="J22" s="62">
        <v>0</v>
      </c>
      <c r="K22" s="62">
        <v>0.1</v>
      </c>
      <c r="L22" s="63">
        <f t="shared" si="0"/>
        <v>0.1</v>
      </c>
      <c r="M22" s="347">
        <v>0</v>
      </c>
      <c r="N22" s="356"/>
      <c r="O22" s="357"/>
      <c r="P22" s="357"/>
      <c r="Q22" s="360">
        <f t="shared" si="3"/>
        <v>0</v>
      </c>
      <c r="R22" s="364" t="e">
        <f t="shared" si="4"/>
        <v>#DIV/0!</v>
      </c>
      <c r="S22" s="59" t="s">
        <v>731</v>
      </c>
      <c r="T22" s="365" t="s">
        <v>795</v>
      </c>
    </row>
    <row r="23" spans="1:20" ht="63.75" x14ac:dyDescent="0.2">
      <c r="A23" s="48"/>
      <c r="B23" s="353" t="s">
        <v>322</v>
      </c>
      <c r="C23" s="59">
        <v>11</v>
      </c>
      <c r="D23" s="59" t="s">
        <v>264</v>
      </c>
      <c r="E23" s="60">
        <v>44134</v>
      </c>
      <c r="F23" s="60">
        <v>44195</v>
      </c>
      <c r="G23" s="59" t="s">
        <v>266</v>
      </c>
      <c r="H23" s="59" t="s">
        <v>402</v>
      </c>
      <c r="I23" s="59" t="s">
        <v>339</v>
      </c>
      <c r="J23" s="62">
        <v>0</v>
      </c>
      <c r="K23" s="62">
        <v>0</v>
      </c>
      <c r="L23" s="63">
        <f t="shared" si="0"/>
        <v>0</v>
      </c>
      <c r="M23" s="347">
        <v>0.21</v>
      </c>
      <c r="N23" s="356"/>
      <c r="O23" s="357"/>
      <c r="P23" s="357"/>
      <c r="Q23" s="360">
        <f t="shared" si="3"/>
        <v>0</v>
      </c>
      <c r="R23" s="364" t="e">
        <f t="shared" si="4"/>
        <v>#DIV/0!</v>
      </c>
      <c r="S23" s="59" t="s">
        <v>731</v>
      </c>
      <c r="T23" s="365" t="s">
        <v>796</v>
      </c>
    </row>
    <row r="24" spans="1:20" ht="63.75" x14ac:dyDescent="0.2">
      <c r="A24" s="48"/>
      <c r="B24" s="353" t="s">
        <v>322</v>
      </c>
      <c r="C24" s="59">
        <v>11</v>
      </c>
      <c r="D24" s="59" t="s">
        <v>295</v>
      </c>
      <c r="E24" s="60">
        <v>44134</v>
      </c>
      <c r="F24" s="60">
        <v>44195</v>
      </c>
      <c r="G24" s="59" t="s">
        <v>269</v>
      </c>
      <c r="H24" s="59" t="s">
        <v>402</v>
      </c>
      <c r="I24" s="59" t="s">
        <v>340</v>
      </c>
      <c r="J24" s="62">
        <v>0</v>
      </c>
      <c r="K24" s="62">
        <v>0</v>
      </c>
      <c r="L24" s="63">
        <f t="shared" si="0"/>
        <v>0</v>
      </c>
      <c r="M24" s="347">
        <v>0.23</v>
      </c>
      <c r="N24" s="356"/>
      <c r="O24" s="357"/>
      <c r="P24" s="357"/>
      <c r="Q24" s="360">
        <f t="shared" si="3"/>
        <v>0</v>
      </c>
      <c r="R24" s="364" t="e">
        <f t="shared" si="4"/>
        <v>#DIV/0!</v>
      </c>
      <c r="S24" s="59" t="s">
        <v>731</v>
      </c>
      <c r="T24" s="365" t="s">
        <v>796</v>
      </c>
    </row>
    <row r="25" spans="1:20" ht="63.75" x14ac:dyDescent="0.2">
      <c r="A25" s="48"/>
      <c r="B25" s="353" t="s">
        <v>322</v>
      </c>
      <c r="C25" s="59">
        <v>11</v>
      </c>
      <c r="D25" s="59" t="s">
        <v>295</v>
      </c>
      <c r="E25" s="60">
        <v>44134</v>
      </c>
      <c r="F25" s="60">
        <v>44195</v>
      </c>
      <c r="G25" s="59" t="s">
        <v>270</v>
      </c>
      <c r="H25" s="59" t="s">
        <v>402</v>
      </c>
      <c r="I25" s="59" t="s">
        <v>340</v>
      </c>
      <c r="J25" s="62">
        <v>0</v>
      </c>
      <c r="K25" s="62">
        <v>0</v>
      </c>
      <c r="L25" s="63">
        <f t="shared" si="0"/>
        <v>0</v>
      </c>
      <c r="M25" s="347">
        <v>0.25</v>
      </c>
      <c r="N25" s="356"/>
      <c r="O25" s="357"/>
      <c r="P25" s="357"/>
      <c r="Q25" s="360">
        <f t="shared" si="3"/>
        <v>0</v>
      </c>
      <c r="R25" s="364" t="e">
        <f t="shared" si="4"/>
        <v>#DIV/0!</v>
      </c>
      <c r="S25" s="59" t="s">
        <v>731</v>
      </c>
      <c r="T25" s="365" t="s">
        <v>796</v>
      </c>
    </row>
    <row r="26" spans="1:20" ht="84.75" customHeight="1" x14ac:dyDescent="0.2">
      <c r="A26" s="48"/>
      <c r="B26" s="353" t="s">
        <v>341</v>
      </c>
      <c r="C26" s="59">
        <v>12</v>
      </c>
      <c r="D26" s="68" t="s">
        <v>550</v>
      </c>
      <c r="E26" s="60">
        <v>44134</v>
      </c>
      <c r="F26" s="60">
        <v>44195</v>
      </c>
      <c r="G26" s="61" t="s">
        <v>316</v>
      </c>
      <c r="H26" s="59" t="s">
        <v>417</v>
      </c>
      <c r="I26" s="68" t="s">
        <v>342</v>
      </c>
      <c r="J26" s="62">
        <v>0</v>
      </c>
      <c r="K26" s="62">
        <v>0.43</v>
      </c>
      <c r="L26" s="63">
        <f t="shared" si="0"/>
        <v>0.43</v>
      </c>
      <c r="M26" s="347">
        <v>0.43</v>
      </c>
      <c r="N26" s="254"/>
      <c r="O26" s="255"/>
      <c r="P26" s="255"/>
      <c r="Q26" s="351">
        <f t="shared" si="3"/>
        <v>0</v>
      </c>
      <c r="R26" s="346" t="e">
        <f t="shared" si="4"/>
        <v>#DIV/0!</v>
      </c>
      <c r="S26" s="299" t="s">
        <v>768</v>
      </c>
      <c r="T26" s="302" t="s">
        <v>809</v>
      </c>
    </row>
    <row r="27" spans="1:20" ht="331.5" x14ac:dyDescent="0.2">
      <c r="A27" s="48"/>
      <c r="B27" s="353" t="s">
        <v>341</v>
      </c>
      <c r="C27" s="59">
        <v>12</v>
      </c>
      <c r="D27" s="68" t="s">
        <v>611</v>
      </c>
      <c r="E27" s="60">
        <v>44134</v>
      </c>
      <c r="F27" s="60">
        <v>44195</v>
      </c>
      <c r="G27" s="61" t="s">
        <v>616</v>
      </c>
      <c r="H27" s="59" t="s">
        <v>417</v>
      </c>
      <c r="I27" s="68" t="s">
        <v>617</v>
      </c>
      <c r="J27" s="380">
        <v>0</v>
      </c>
      <c r="K27" s="62">
        <v>0</v>
      </c>
      <c r="L27" s="308">
        <f t="shared" si="0"/>
        <v>0</v>
      </c>
      <c r="M27" s="347">
        <v>1</v>
      </c>
      <c r="N27" s="351"/>
      <c r="O27" s="344"/>
      <c r="P27" s="344"/>
      <c r="Q27" s="351">
        <f t="shared" si="3"/>
        <v>0</v>
      </c>
      <c r="R27" s="346" t="e">
        <f t="shared" si="4"/>
        <v>#DIV/0!</v>
      </c>
      <c r="S27" s="302" t="s">
        <v>776</v>
      </c>
      <c r="T27" s="302" t="s">
        <v>810</v>
      </c>
    </row>
    <row r="28" spans="1:20" ht="51" x14ac:dyDescent="0.2">
      <c r="A28" s="48"/>
      <c r="B28" s="353" t="s">
        <v>343</v>
      </c>
      <c r="C28" s="59">
        <v>13</v>
      </c>
      <c r="D28" s="69" t="s">
        <v>555</v>
      </c>
      <c r="E28" s="60">
        <v>44134</v>
      </c>
      <c r="F28" s="60">
        <v>44195</v>
      </c>
      <c r="G28" s="59" t="s">
        <v>229</v>
      </c>
      <c r="H28" s="59" t="s">
        <v>417</v>
      </c>
      <c r="I28" s="59" t="s">
        <v>229</v>
      </c>
      <c r="J28" s="62">
        <v>0</v>
      </c>
      <c r="K28" s="62">
        <v>0</v>
      </c>
      <c r="L28" s="63">
        <f t="shared" si="0"/>
        <v>0</v>
      </c>
      <c r="M28" s="347">
        <v>0</v>
      </c>
      <c r="N28" s="351"/>
      <c r="O28" s="344"/>
      <c r="P28" s="344"/>
      <c r="Q28" s="351">
        <f t="shared" si="3"/>
        <v>0</v>
      </c>
      <c r="R28" s="346" t="e">
        <f t="shared" si="4"/>
        <v>#DIV/0!</v>
      </c>
      <c r="S28" s="371" t="s">
        <v>772</v>
      </c>
      <c r="T28" s="59" t="s">
        <v>801</v>
      </c>
    </row>
    <row r="29" spans="1:20" ht="114.75" x14ac:dyDescent="0.2">
      <c r="A29" s="48"/>
      <c r="B29" s="353" t="s">
        <v>343</v>
      </c>
      <c r="C29" s="59">
        <v>13</v>
      </c>
      <c r="D29" s="61" t="s">
        <v>557</v>
      </c>
      <c r="E29" s="60">
        <v>44134</v>
      </c>
      <c r="F29" s="60">
        <v>44195</v>
      </c>
      <c r="G29" s="59" t="s">
        <v>298</v>
      </c>
      <c r="H29" s="59" t="s">
        <v>417</v>
      </c>
      <c r="I29" s="59" t="s">
        <v>564</v>
      </c>
      <c r="J29" s="62">
        <v>0</v>
      </c>
      <c r="K29" s="62">
        <v>0.08</v>
      </c>
      <c r="L29" s="63">
        <f t="shared" si="0"/>
        <v>0.08</v>
      </c>
      <c r="M29" s="347">
        <v>0.69</v>
      </c>
      <c r="N29" s="254"/>
      <c r="O29" s="255"/>
      <c r="P29" s="255"/>
      <c r="Q29" s="351">
        <f t="shared" si="3"/>
        <v>0</v>
      </c>
      <c r="R29" s="346" t="e">
        <f t="shared" si="4"/>
        <v>#DIV/0!</v>
      </c>
      <c r="S29" s="371" t="s">
        <v>720</v>
      </c>
      <c r="T29" s="302" t="s">
        <v>803</v>
      </c>
    </row>
    <row r="30" spans="1:20" ht="51" x14ac:dyDescent="0.2">
      <c r="A30" s="48"/>
      <c r="B30" s="353" t="s">
        <v>343</v>
      </c>
      <c r="C30" s="59">
        <v>13</v>
      </c>
      <c r="D30" s="61" t="s">
        <v>300</v>
      </c>
      <c r="E30" s="60">
        <v>44134</v>
      </c>
      <c r="F30" s="60">
        <v>44195</v>
      </c>
      <c r="G30" s="59" t="s">
        <v>299</v>
      </c>
      <c r="H30" s="59" t="s">
        <v>417</v>
      </c>
      <c r="I30" s="59" t="s">
        <v>565</v>
      </c>
      <c r="J30" s="62">
        <v>0</v>
      </c>
      <c r="K30" s="62">
        <v>0</v>
      </c>
      <c r="L30" s="63">
        <f t="shared" si="0"/>
        <v>0</v>
      </c>
      <c r="M30" s="347">
        <v>0.13</v>
      </c>
      <c r="N30" s="254"/>
      <c r="O30" s="255"/>
      <c r="P30" s="255"/>
      <c r="Q30" s="351">
        <f t="shared" si="3"/>
        <v>0</v>
      </c>
      <c r="R30" s="346" t="e">
        <f t="shared" si="4"/>
        <v>#DIV/0!</v>
      </c>
      <c r="S30" s="371" t="s">
        <v>720</v>
      </c>
      <c r="T30" s="299" t="s">
        <v>802</v>
      </c>
    </row>
    <row r="31" spans="1:20" ht="114.75" x14ac:dyDescent="0.2">
      <c r="A31" s="48"/>
      <c r="B31" s="353" t="s">
        <v>343</v>
      </c>
      <c r="C31" s="59">
        <v>14</v>
      </c>
      <c r="D31" s="68" t="s">
        <v>588</v>
      </c>
      <c r="E31" s="60">
        <v>44134</v>
      </c>
      <c r="F31" s="60">
        <v>44195</v>
      </c>
      <c r="G31" s="59" t="s">
        <v>229</v>
      </c>
      <c r="H31" s="59" t="s">
        <v>417</v>
      </c>
      <c r="I31" s="59" t="s">
        <v>433</v>
      </c>
      <c r="J31" s="62">
        <v>0.2</v>
      </c>
      <c r="K31" s="62">
        <v>0.13</v>
      </c>
      <c r="L31" s="63">
        <f t="shared" si="0"/>
        <v>0.33</v>
      </c>
      <c r="M31" s="347">
        <v>0</v>
      </c>
      <c r="N31" s="351"/>
      <c r="O31" s="344"/>
      <c r="P31" s="344"/>
      <c r="Q31" s="351">
        <f t="shared" si="3"/>
        <v>0</v>
      </c>
      <c r="R31" s="346" t="e">
        <f t="shared" si="4"/>
        <v>#DIV/0!</v>
      </c>
      <c r="S31" s="59" t="s">
        <v>775</v>
      </c>
      <c r="T31" s="302" t="s">
        <v>799</v>
      </c>
    </row>
    <row r="32" spans="1:20" ht="216.75" x14ac:dyDescent="0.2">
      <c r="A32" s="48"/>
      <c r="B32" s="353" t="s">
        <v>343</v>
      </c>
      <c r="C32" s="59">
        <v>14</v>
      </c>
      <c r="D32" s="68" t="s">
        <v>590</v>
      </c>
      <c r="E32" s="60">
        <v>44134</v>
      </c>
      <c r="F32" s="60">
        <v>44195</v>
      </c>
      <c r="G32" s="59" t="s">
        <v>345</v>
      </c>
      <c r="H32" s="59" t="s">
        <v>417</v>
      </c>
      <c r="I32" s="59" t="s">
        <v>678</v>
      </c>
      <c r="J32" s="62">
        <v>0.04</v>
      </c>
      <c r="K32" s="62">
        <v>0</v>
      </c>
      <c r="L32" s="63">
        <f t="shared" si="0"/>
        <v>0.04</v>
      </c>
      <c r="M32" s="347">
        <v>0</v>
      </c>
      <c r="N32" s="351"/>
      <c r="O32" s="344"/>
      <c r="P32" s="344"/>
      <c r="Q32" s="351">
        <f t="shared" si="3"/>
        <v>0</v>
      </c>
      <c r="R32" s="346" t="e">
        <f t="shared" si="4"/>
        <v>#DIV/0!</v>
      </c>
      <c r="S32" s="59" t="s">
        <v>721</v>
      </c>
      <c r="T32" s="302" t="s">
        <v>800</v>
      </c>
    </row>
    <row r="33" spans="1:20" ht="293.25" x14ac:dyDescent="0.2">
      <c r="A33" s="48"/>
      <c r="B33" s="353" t="s">
        <v>343</v>
      </c>
      <c r="C33" s="59">
        <v>14</v>
      </c>
      <c r="D33" s="68" t="s">
        <v>569</v>
      </c>
      <c r="E33" s="60">
        <v>44134</v>
      </c>
      <c r="F33" s="60">
        <v>44195</v>
      </c>
      <c r="G33" s="59" t="s">
        <v>431</v>
      </c>
      <c r="H33" s="59" t="s">
        <v>417</v>
      </c>
      <c r="I33" s="59" t="s">
        <v>432</v>
      </c>
      <c r="J33" s="62">
        <v>0</v>
      </c>
      <c r="K33" s="62">
        <v>0.37</v>
      </c>
      <c r="L33" s="63">
        <f t="shared" si="0"/>
        <v>0.37</v>
      </c>
      <c r="M33" s="347">
        <v>0.25</v>
      </c>
      <c r="N33" s="351"/>
      <c r="O33" s="344"/>
      <c r="P33" s="344"/>
      <c r="Q33" s="351">
        <f t="shared" si="3"/>
        <v>0</v>
      </c>
      <c r="R33" s="346" t="e">
        <f t="shared" si="4"/>
        <v>#DIV/0!</v>
      </c>
      <c r="S33" s="371" t="s">
        <v>718</v>
      </c>
      <c r="T33" s="301" t="s">
        <v>798</v>
      </c>
    </row>
    <row r="34" spans="1:20" ht="38.25" x14ac:dyDescent="0.2">
      <c r="A34" s="48"/>
      <c r="B34" s="353" t="s">
        <v>343</v>
      </c>
      <c r="C34" s="59">
        <v>14</v>
      </c>
      <c r="D34" s="70" t="s">
        <v>591</v>
      </c>
      <c r="E34" s="60">
        <v>44134</v>
      </c>
      <c r="F34" s="60">
        <v>44195</v>
      </c>
      <c r="G34" s="59" t="s">
        <v>592</v>
      </c>
      <c r="H34" s="59" t="s">
        <v>417</v>
      </c>
      <c r="I34" s="59" t="s">
        <v>593</v>
      </c>
      <c r="J34" s="62">
        <v>0</v>
      </c>
      <c r="K34" s="62">
        <v>0</v>
      </c>
      <c r="L34" s="63">
        <f t="shared" si="0"/>
        <v>0</v>
      </c>
      <c r="M34" s="347">
        <v>1</v>
      </c>
      <c r="N34" s="351"/>
      <c r="O34" s="344"/>
      <c r="P34" s="344"/>
      <c r="Q34" s="351">
        <f t="shared" si="3"/>
        <v>0</v>
      </c>
      <c r="R34" s="346" t="e">
        <f t="shared" si="4"/>
        <v>#DIV/0!</v>
      </c>
      <c r="S34" s="59" t="s">
        <v>719</v>
      </c>
      <c r="T34" s="59" t="s">
        <v>719</v>
      </c>
    </row>
    <row r="35" spans="1:20" ht="38.25" x14ac:dyDescent="0.2">
      <c r="A35" s="48"/>
      <c r="B35" s="353" t="s">
        <v>343</v>
      </c>
      <c r="C35" s="59">
        <v>14</v>
      </c>
      <c r="D35" s="70" t="s">
        <v>594</v>
      </c>
      <c r="E35" s="60">
        <v>44134</v>
      </c>
      <c r="F35" s="60">
        <v>44195</v>
      </c>
      <c r="G35" s="59" t="s">
        <v>284</v>
      </c>
      <c r="H35" s="59" t="s">
        <v>417</v>
      </c>
      <c r="I35" s="59" t="s">
        <v>593</v>
      </c>
      <c r="J35" s="62">
        <v>1.33</v>
      </c>
      <c r="K35" s="62">
        <v>0</v>
      </c>
      <c r="L35" s="317">
        <f t="shared" si="0"/>
        <v>1.33</v>
      </c>
      <c r="M35" s="347">
        <v>0.5</v>
      </c>
      <c r="N35" s="351"/>
      <c r="O35" s="255"/>
      <c r="P35" s="255"/>
      <c r="Q35" s="351">
        <f t="shared" ref="Q35:Q36" si="5">N35-(O35+P35)</f>
        <v>0</v>
      </c>
      <c r="R35" s="346" t="e">
        <f t="shared" ref="R35:R47" si="6">(P35+O35)/N35</f>
        <v>#DIV/0!</v>
      </c>
      <c r="S35" s="59" t="s">
        <v>723</v>
      </c>
      <c r="T35" s="59" t="s">
        <v>723</v>
      </c>
    </row>
    <row r="36" spans="1:20" ht="38.25" x14ac:dyDescent="0.2">
      <c r="A36" s="48"/>
      <c r="B36" s="353" t="s">
        <v>343</v>
      </c>
      <c r="C36" s="59">
        <v>14</v>
      </c>
      <c r="D36" s="70" t="s">
        <v>595</v>
      </c>
      <c r="E36" s="60">
        <v>44134</v>
      </c>
      <c r="F36" s="60">
        <v>44195</v>
      </c>
      <c r="G36" s="59" t="s">
        <v>285</v>
      </c>
      <c r="H36" s="59" t="s">
        <v>417</v>
      </c>
      <c r="I36" s="59" t="s">
        <v>593</v>
      </c>
      <c r="J36" s="62">
        <v>1.1000000000000001</v>
      </c>
      <c r="K36" s="62">
        <v>0</v>
      </c>
      <c r="L36" s="317">
        <f>J36+K36</f>
        <v>1.1000000000000001</v>
      </c>
      <c r="M36" s="347">
        <v>0.9</v>
      </c>
      <c r="N36" s="351"/>
      <c r="O36" s="255"/>
      <c r="P36" s="255"/>
      <c r="Q36" s="351">
        <f t="shared" si="5"/>
        <v>0</v>
      </c>
      <c r="R36" s="346" t="e">
        <f t="shared" si="6"/>
        <v>#DIV/0!</v>
      </c>
      <c r="S36" s="59" t="s">
        <v>722</v>
      </c>
      <c r="T36" s="59" t="s">
        <v>722</v>
      </c>
    </row>
    <row r="37" spans="1:20" ht="38.25" x14ac:dyDescent="0.2">
      <c r="A37" s="48"/>
      <c r="B37" s="353" t="s">
        <v>343</v>
      </c>
      <c r="C37" s="59">
        <v>14</v>
      </c>
      <c r="D37" s="70" t="s">
        <v>619</v>
      </c>
      <c r="E37" s="60">
        <v>44134</v>
      </c>
      <c r="F37" s="60">
        <v>44195</v>
      </c>
      <c r="G37" s="59" t="s">
        <v>286</v>
      </c>
      <c r="H37" s="59" t="s">
        <v>417</v>
      </c>
      <c r="I37" s="59" t="s">
        <v>593</v>
      </c>
      <c r="J37" s="62">
        <v>1.04</v>
      </c>
      <c r="K37" s="62">
        <v>0</v>
      </c>
      <c r="L37" s="317">
        <f t="shared" si="0"/>
        <v>1.04</v>
      </c>
      <c r="M37" s="347">
        <v>0.98</v>
      </c>
      <c r="N37" s="351"/>
      <c r="O37" s="344"/>
      <c r="P37" s="344"/>
      <c r="Q37" s="351">
        <f>N37-(O37+P37)</f>
        <v>0</v>
      </c>
      <c r="R37" s="346" t="e">
        <f t="shared" si="6"/>
        <v>#DIV/0!</v>
      </c>
      <c r="S37" s="59" t="s">
        <v>724</v>
      </c>
      <c r="T37" s="59" t="s">
        <v>816</v>
      </c>
    </row>
    <row r="38" spans="1:20" ht="38.25" x14ac:dyDescent="0.2">
      <c r="A38" s="48"/>
      <c r="B38" s="353" t="s">
        <v>343</v>
      </c>
      <c r="C38" s="59">
        <v>14</v>
      </c>
      <c r="D38" s="70" t="s">
        <v>579</v>
      </c>
      <c r="E38" s="60">
        <v>44134</v>
      </c>
      <c r="F38" s="60">
        <v>44195</v>
      </c>
      <c r="G38" s="59" t="s">
        <v>287</v>
      </c>
      <c r="H38" s="59" t="s">
        <v>417</v>
      </c>
      <c r="I38" s="59" t="s">
        <v>593</v>
      </c>
      <c r="J38" s="62">
        <v>1</v>
      </c>
      <c r="K38" s="62">
        <v>0</v>
      </c>
      <c r="L38" s="63">
        <f t="shared" si="0"/>
        <v>1</v>
      </c>
      <c r="M38" s="347">
        <v>0.8</v>
      </c>
      <c r="N38" s="254"/>
      <c r="O38" s="255"/>
      <c r="P38" s="255"/>
      <c r="Q38" s="351">
        <f t="shared" ref="Q38:Q47" si="7">N38-(O38+P38)</f>
        <v>0</v>
      </c>
      <c r="R38" s="346" t="e">
        <f t="shared" si="6"/>
        <v>#DIV/0!</v>
      </c>
      <c r="S38" s="59" t="s">
        <v>725</v>
      </c>
      <c r="T38" s="59" t="s">
        <v>815</v>
      </c>
    </row>
    <row r="39" spans="1:20" ht="38.25" x14ac:dyDescent="0.2">
      <c r="A39" s="48"/>
      <c r="B39" s="353" t="s">
        <v>343</v>
      </c>
      <c r="C39" s="59">
        <v>14</v>
      </c>
      <c r="D39" s="70" t="s">
        <v>581</v>
      </c>
      <c r="E39" s="60">
        <v>44134</v>
      </c>
      <c r="F39" s="60">
        <v>44195</v>
      </c>
      <c r="G39" s="59" t="s">
        <v>288</v>
      </c>
      <c r="H39" s="59" t="s">
        <v>417</v>
      </c>
      <c r="I39" s="59" t="s">
        <v>593</v>
      </c>
      <c r="J39" s="62">
        <v>1</v>
      </c>
      <c r="K39" s="62">
        <v>0</v>
      </c>
      <c r="L39" s="63">
        <f t="shared" si="0"/>
        <v>1</v>
      </c>
      <c r="M39" s="347">
        <v>0.88</v>
      </c>
      <c r="N39" s="254"/>
      <c r="O39" s="255"/>
      <c r="P39" s="255"/>
      <c r="Q39" s="351">
        <f t="shared" si="7"/>
        <v>0</v>
      </c>
      <c r="R39" s="346" t="e">
        <f t="shared" si="6"/>
        <v>#DIV/0!</v>
      </c>
      <c r="S39" s="59" t="s">
        <v>723</v>
      </c>
      <c r="T39" s="59" t="s">
        <v>814</v>
      </c>
    </row>
    <row r="40" spans="1:20" ht="38.25" x14ac:dyDescent="0.2">
      <c r="A40" s="48"/>
      <c r="B40" s="353" t="s">
        <v>343</v>
      </c>
      <c r="C40" s="59">
        <v>14</v>
      </c>
      <c r="D40" s="70" t="s">
        <v>621</v>
      </c>
      <c r="E40" s="60">
        <v>44134</v>
      </c>
      <c r="F40" s="60">
        <v>44195</v>
      </c>
      <c r="G40" s="59" t="s">
        <v>289</v>
      </c>
      <c r="H40" s="59" t="s">
        <v>417</v>
      </c>
      <c r="I40" s="59" t="s">
        <v>593</v>
      </c>
      <c r="J40" s="62">
        <v>0.42</v>
      </c>
      <c r="K40" s="62">
        <v>0</v>
      </c>
      <c r="L40" s="63">
        <f t="shared" si="0"/>
        <v>0.42</v>
      </c>
      <c r="M40" s="347">
        <v>0.93</v>
      </c>
      <c r="N40" s="254"/>
      <c r="O40" s="255"/>
      <c r="P40" s="255"/>
      <c r="Q40" s="351">
        <f t="shared" si="7"/>
        <v>0</v>
      </c>
      <c r="R40" s="346" t="e">
        <f t="shared" si="6"/>
        <v>#DIV/0!</v>
      </c>
      <c r="S40" s="59" t="s">
        <v>726</v>
      </c>
      <c r="T40" s="59" t="s">
        <v>726</v>
      </c>
    </row>
    <row r="41" spans="1:20" ht="38.25" x14ac:dyDescent="0.2">
      <c r="A41" s="48"/>
      <c r="B41" s="353" t="s">
        <v>343</v>
      </c>
      <c r="C41" s="59">
        <v>14</v>
      </c>
      <c r="D41" s="70" t="s">
        <v>622</v>
      </c>
      <c r="E41" s="60">
        <v>44134</v>
      </c>
      <c r="F41" s="60">
        <v>44195</v>
      </c>
      <c r="G41" s="59" t="s">
        <v>290</v>
      </c>
      <c r="H41" s="59" t="s">
        <v>417</v>
      </c>
      <c r="I41" s="59" t="s">
        <v>593</v>
      </c>
      <c r="J41" s="62">
        <v>1.53</v>
      </c>
      <c r="K41" s="62">
        <v>0</v>
      </c>
      <c r="L41" s="317">
        <f t="shared" si="0"/>
        <v>1.53</v>
      </c>
      <c r="M41" s="347">
        <v>0.93</v>
      </c>
      <c r="N41" s="254"/>
      <c r="O41" s="255"/>
      <c r="P41" s="255"/>
      <c r="Q41" s="351">
        <f t="shared" si="7"/>
        <v>0</v>
      </c>
      <c r="R41" s="346" t="e">
        <f t="shared" si="6"/>
        <v>#DIV/0!</v>
      </c>
      <c r="S41" s="59" t="s">
        <v>727</v>
      </c>
      <c r="T41" s="59" t="s">
        <v>727</v>
      </c>
    </row>
    <row r="42" spans="1:20" ht="174.75" customHeight="1" x14ac:dyDescent="0.2">
      <c r="A42" s="48"/>
      <c r="B42" s="353" t="s">
        <v>341</v>
      </c>
      <c r="C42" s="59">
        <v>15</v>
      </c>
      <c r="D42" s="68" t="s">
        <v>314</v>
      </c>
      <c r="E42" s="60">
        <v>44134</v>
      </c>
      <c r="F42" s="60">
        <v>44195</v>
      </c>
      <c r="G42" s="59" t="s">
        <v>232</v>
      </c>
      <c r="H42" s="59" t="s">
        <v>417</v>
      </c>
      <c r="I42" s="59" t="s">
        <v>347</v>
      </c>
      <c r="J42" s="62">
        <v>0</v>
      </c>
      <c r="K42" s="62">
        <v>0.3</v>
      </c>
      <c r="L42" s="63">
        <f t="shared" si="0"/>
        <v>0.3</v>
      </c>
      <c r="M42" s="347">
        <v>0.7</v>
      </c>
      <c r="N42" s="254"/>
      <c r="O42" s="255"/>
      <c r="P42" s="255"/>
      <c r="Q42" s="351">
        <f t="shared" si="7"/>
        <v>0</v>
      </c>
      <c r="R42" s="346" t="e">
        <f t="shared" si="6"/>
        <v>#DIV/0!</v>
      </c>
      <c r="S42" s="59" t="s">
        <v>769</v>
      </c>
      <c r="T42" s="371" t="s">
        <v>811</v>
      </c>
    </row>
    <row r="43" spans="1:20" ht="171" customHeight="1" x14ac:dyDescent="0.2">
      <c r="A43" s="48"/>
      <c r="B43" s="353" t="s">
        <v>341</v>
      </c>
      <c r="C43" s="59">
        <v>15</v>
      </c>
      <c r="D43" s="68" t="s">
        <v>624</v>
      </c>
      <c r="E43" s="60">
        <v>44134</v>
      </c>
      <c r="F43" s="60">
        <v>44195</v>
      </c>
      <c r="G43" s="59" t="s">
        <v>232</v>
      </c>
      <c r="H43" s="59" t="s">
        <v>417</v>
      </c>
      <c r="I43" s="59" t="s">
        <v>347</v>
      </c>
      <c r="J43" s="62">
        <v>0.05</v>
      </c>
      <c r="K43" s="62">
        <v>0</v>
      </c>
      <c r="L43" s="63">
        <f t="shared" si="0"/>
        <v>0.05</v>
      </c>
      <c r="M43" s="347">
        <v>0</v>
      </c>
      <c r="N43" s="351"/>
      <c r="O43" s="344"/>
      <c r="P43" s="344"/>
      <c r="Q43" s="351">
        <f t="shared" ref="Q43" si="8">N43-(O43+P43)</f>
        <v>0</v>
      </c>
      <c r="R43" s="346" t="e">
        <f t="shared" ref="R43" si="9">(P43+O43)/N43</f>
        <v>#DIV/0!</v>
      </c>
      <c r="S43" s="59" t="s">
        <v>715</v>
      </c>
      <c r="T43" s="302" t="s">
        <v>812</v>
      </c>
    </row>
    <row r="44" spans="1:20" ht="51" x14ac:dyDescent="0.2">
      <c r="A44" s="48"/>
      <c r="B44" s="353" t="s">
        <v>322</v>
      </c>
      <c r="C44" s="59">
        <v>16</v>
      </c>
      <c r="D44" s="59" t="s">
        <v>281</v>
      </c>
      <c r="E44" s="60">
        <v>44134</v>
      </c>
      <c r="F44" s="60">
        <v>44195</v>
      </c>
      <c r="G44" s="59" t="s">
        <v>229</v>
      </c>
      <c r="H44" s="59" t="s">
        <v>468</v>
      </c>
      <c r="I44" s="59" t="s">
        <v>347</v>
      </c>
      <c r="J44" s="62">
        <v>0</v>
      </c>
      <c r="K44" s="62">
        <v>0</v>
      </c>
      <c r="L44" s="63">
        <f t="shared" si="0"/>
        <v>0</v>
      </c>
      <c r="M44" s="347">
        <v>0</v>
      </c>
      <c r="N44" s="254"/>
      <c r="O44" s="255"/>
      <c r="P44" s="255"/>
      <c r="Q44" s="351">
        <f t="shared" si="7"/>
        <v>0</v>
      </c>
      <c r="R44" s="346" t="e">
        <f t="shared" si="6"/>
        <v>#DIV/0!</v>
      </c>
      <c r="S44" s="59" t="s">
        <v>731</v>
      </c>
      <c r="T44" s="59" t="s">
        <v>813</v>
      </c>
    </row>
    <row r="45" spans="1:20" ht="63.75" x14ac:dyDescent="0.2">
      <c r="A45" s="48"/>
      <c r="B45" s="353" t="s">
        <v>322</v>
      </c>
      <c r="C45" s="59">
        <v>16</v>
      </c>
      <c r="D45" s="59" t="s">
        <v>310</v>
      </c>
      <c r="E45" s="60">
        <v>44134</v>
      </c>
      <c r="F45" s="60">
        <v>44195</v>
      </c>
      <c r="G45" s="59" t="s">
        <v>348</v>
      </c>
      <c r="H45" s="59" t="s">
        <v>468</v>
      </c>
      <c r="I45" s="59" t="s">
        <v>349</v>
      </c>
      <c r="J45" s="62">
        <v>0</v>
      </c>
      <c r="K45" s="62">
        <v>0</v>
      </c>
      <c r="L45" s="63">
        <f t="shared" si="0"/>
        <v>0</v>
      </c>
      <c r="M45" s="347">
        <v>0.26</v>
      </c>
      <c r="N45" s="254"/>
      <c r="O45" s="255"/>
      <c r="P45" s="255"/>
      <c r="Q45" s="351">
        <f t="shared" si="7"/>
        <v>0</v>
      </c>
      <c r="R45" s="346" t="e">
        <f t="shared" si="6"/>
        <v>#DIV/0!</v>
      </c>
      <c r="S45" s="59" t="s">
        <v>731</v>
      </c>
      <c r="T45" s="307" t="s">
        <v>797</v>
      </c>
    </row>
    <row r="46" spans="1:20" ht="75" customHeight="1" x14ac:dyDescent="0.2">
      <c r="A46" s="48"/>
      <c r="B46" s="353" t="s">
        <v>343</v>
      </c>
      <c r="C46" s="59">
        <v>17</v>
      </c>
      <c r="D46" s="343" t="s">
        <v>766</v>
      </c>
      <c r="E46" s="60">
        <v>44134</v>
      </c>
      <c r="F46" s="60">
        <v>44195</v>
      </c>
      <c r="G46" s="59" t="s">
        <v>292</v>
      </c>
      <c r="H46" s="59" t="s">
        <v>417</v>
      </c>
      <c r="I46" s="59" t="s">
        <v>350</v>
      </c>
      <c r="J46" s="62">
        <v>0</v>
      </c>
      <c r="K46" s="62">
        <v>0</v>
      </c>
      <c r="L46" s="63">
        <f t="shared" si="0"/>
        <v>0</v>
      </c>
      <c r="M46" s="347">
        <v>0</v>
      </c>
      <c r="N46" s="351"/>
      <c r="O46" s="344"/>
      <c r="P46" s="344"/>
      <c r="Q46" s="351">
        <f t="shared" ref="Q46" si="10">N46-(O46+P46)</f>
        <v>0</v>
      </c>
      <c r="R46" s="346" t="e">
        <f t="shared" ref="R46" si="11">(P46+O46)/N46</f>
        <v>#DIV/0!</v>
      </c>
      <c r="S46" s="371" t="s">
        <v>773</v>
      </c>
      <c r="T46" s="299" t="s">
        <v>817</v>
      </c>
    </row>
    <row r="47" spans="1:20" ht="225.75" customHeight="1" x14ac:dyDescent="0.2">
      <c r="A47" s="48"/>
      <c r="B47" s="353" t="s">
        <v>343</v>
      </c>
      <c r="C47" s="59">
        <v>17</v>
      </c>
      <c r="D47" s="343" t="s">
        <v>603</v>
      </c>
      <c r="E47" s="60">
        <v>44134</v>
      </c>
      <c r="F47" s="60">
        <v>44195</v>
      </c>
      <c r="G47" s="59" t="s">
        <v>605</v>
      </c>
      <c r="H47" s="59" t="s">
        <v>417</v>
      </c>
      <c r="I47" s="59" t="s">
        <v>434</v>
      </c>
      <c r="J47" s="62">
        <v>0.1</v>
      </c>
      <c r="K47" s="62">
        <v>0.06</v>
      </c>
      <c r="L47" s="63">
        <f t="shared" si="0"/>
        <v>0.16</v>
      </c>
      <c r="M47" s="347">
        <v>0.2</v>
      </c>
      <c r="N47" s="254"/>
      <c r="O47" s="255"/>
      <c r="P47" s="255"/>
      <c r="Q47" s="351">
        <f t="shared" si="7"/>
        <v>0</v>
      </c>
      <c r="R47" s="346" t="e">
        <f t="shared" si="6"/>
        <v>#DIV/0!</v>
      </c>
      <c r="S47" s="382" t="s">
        <v>774</v>
      </c>
      <c r="T47" s="302" t="s">
        <v>812</v>
      </c>
    </row>
    <row r="48" spans="1:20" ht="216.75" x14ac:dyDescent="0.2">
      <c r="A48" s="48"/>
      <c r="B48" s="353" t="s">
        <v>328</v>
      </c>
      <c r="C48" s="59">
        <v>18</v>
      </c>
      <c r="D48" s="343" t="s">
        <v>495</v>
      </c>
      <c r="E48" s="60">
        <v>44134</v>
      </c>
      <c r="F48" s="60">
        <v>44195</v>
      </c>
      <c r="G48" s="343" t="s">
        <v>307</v>
      </c>
      <c r="H48" s="59" t="s">
        <v>403</v>
      </c>
      <c r="I48" s="68" t="s">
        <v>351</v>
      </c>
      <c r="J48" s="62">
        <v>0.2</v>
      </c>
      <c r="K48" s="62">
        <v>0</v>
      </c>
      <c r="L48" s="63">
        <f t="shared" si="0"/>
        <v>0.2</v>
      </c>
      <c r="M48" s="347">
        <v>0.2</v>
      </c>
      <c r="N48" s="356"/>
      <c r="O48" s="357"/>
      <c r="P48" s="357"/>
      <c r="Q48" s="360">
        <f t="shared" ref="Q48:Q58" si="12">N48-(O48+P48)</f>
        <v>0</v>
      </c>
      <c r="R48" s="364" t="e">
        <f t="shared" ref="R48:R58" si="13">(P48+O48)/N48</f>
        <v>#DIV/0!</v>
      </c>
      <c r="S48" s="366" t="s">
        <v>784</v>
      </c>
      <c r="T48" s="59" t="s">
        <v>813</v>
      </c>
    </row>
    <row r="49" spans="1:20" ht="114.75" x14ac:dyDescent="0.2">
      <c r="A49" s="48"/>
      <c r="B49" s="353" t="s">
        <v>328</v>
      </c>
      <c r="C49" s="59">
        <v>18</v>
      </c>
      <c r="D49" s="343" t="s">
        <v>305</v>
      </c>
      <c r="E49" s="60">
        <v>44134</v>
      </c>
      <c r="F49" s="60">
        <v>44195</v>
      </c>
      <c r="G49" s="343" t="s">
        <v>404</v>
      </c>
      <c r="H49" s="59" t="s">
        <v>403</v>
      </c>
      <c r="I49" s="68" t="s">
        <v>352</v>
      </c>
      <c r="J49" s="62">
        <v>0.04</v>
      </c>
      <c r="K49" s="62">
        <v>0.03</v>
      </c>
      <c r="L49" s="63">
        <f t="shared" si="0"/>
        <v>7.0000000000000007E-2</v>
      </c>
      <c r="M49" s="347">
        <v>0.19</v>
      </c>
      <c r="N49" s="356"/>
      <c r="O49" s="357"/>
      <c r="P49" s="357"/>
      <c r="Q49" s="360">
        <f t="shared" si="12"/>
        <v>0</v>
      </c>
      <c r="R49" s="364" t="e">
        <f t="shared" si="13"/>
        <v>#DIV/0!</v>
      </c>
      <c r="S49" s="366" t="s">
        <v>771</v>
      </c>
      <c r="T49" s="301" t="s">
        <v>783</v>
      </c>
    </row>
    <row r="50" spans="1:20" ht="114.75" x14ac:dyDescent="0.2">
      <c r="A50" s="48"/>
      <c r="B50" s="353" t="s">
        <v>328</v>
      </c>
      <c r="C50" s="59">
        <v>19</v>
      </c>
      <c r="D50" s="343" t="s">
        <v>271</v>
      </c>
      <c r="E50" s="60">
        <v>44134</v>
      </c>
      <c r="F50" s="60">
        <v>44195</v>
      </c>
      <c r="G50" s="59" t="s">
        <v>229</v>
      </c>
      <c r="H50" s="59" t="s">
        <v>405</v>
      </c>
      <c r="I50" s="59" t="s">
        <v>354</v>
      </c>
      <c r="J50" s="62">
        <v>0</v>
      </c>
      <c r="K50" s="62">
        <v>0.4</v>
      </c>
      <c r="L50" s="63">
        <f t="shared" si="0"/>
        <v>0.4</v>
      </c>
      <c r="M50" s="347">
        <v>0</v>
      </c>
      <c r="N50" s="356"/>
      <c r="O50" s="357"/>
      <c r="P50" s="357"/>
      <c r="Q50" s="351">
        <f t="shared" si="12"/>
        <v>0</v>
      </c>
      <c r="R50" s="346" t="e">
        <f t="shared" si="13"/>
        <v>#DIV/0!</v>
      </c>
      <c r="S50" s="59" t="s">
        <v>717</v>
      </c>
      <c r="T50" s="301" t="s">
        <v>779</v>
      </c>
    </row>
    <row r="51" spans="1:20" ht="127.5" x14ac:dyDescent="0.2">
      <c r="A51" s="48"/>
      <c r="B51" s="353" t="s">
        <v>328</v>
      </c>
      <c r="C51" s="59">
        <v>19</v>
      </c>
      <c r="D51" s="343" t="s">
        <v>273</v>
      </c>
      <c r="E51" s="60">
        <v>44134</v>
      </c>
      <c r="F51" s="60">
        <v>44195</v>
      </c>
      <c r="G51" s="59" t="s">
        <v>275</v>
      </c>
      <c r="H51" s="59" t="s">
        <v>405</v>
      </c>
      <c r="I51" s="59" t="s">
        <v>355</v>
      </c>
      <c r="J51" s="62">
        <v>0</v>
      </c>
      <c r="K51" s="62">
        <v>1</v>
      </c>
      <c r="L51" s="63">
        <f t="shared" si="0"/>
        <v>1</v>
      </c>
      <c r="M51" s="347">
        <v>0</v>
      </c>
      <c r="N51" s="356"/>
      <c r="O51" s="357"/>
      <c r="P51" s="357"/>
      <c r="Q51" s="351">
        <f t="shared" si="12"/>
        <v>0</v>
      </c>
      <c r="R51" s="346" t="e">
        <f t="shared" si="13"/>
        <v>#DIV/0!</v>
      </c>
      <c r="S51" s="59" t="s">
        <v>717</v>
      </c>
      <c r="T51" s="301" t="s">
        <v>778</v>
      </c>
    </row>
    <row r="52" spans="1:20" ht="127.5" x14ac:dyDescent="0.2">
      <c r="A52" s="48"/>
      <c r="B52" s="353" t="s">
        <v>328</v>
      </c>
      <c r="C52" s="59">
        <v>19</v>
      </c>
      <c r="D52" s="343" t="s">
        <v>274</v>
      </c>
      <c r="E52" s="60">
        <v>44134</v>
      </c>
      <c r="F52" s="60">
        <v>44195</v>
      </c>
      <c r="G52" s="59" t="s">
        <v>275</v>
      </c>
      <c r="H52" s="59" t="s">
        <v>405</v>
      </c>
      <c r="I52" s="59" t="s">
        <v>355</v>
      </c>
      <c r="J52" s="62">
        <v>0</v>
      </c>
      <c r="K52" s="62">
        <v>1</v>
      </c>
      <c r="L52" s="63">
        <f t="shared" si="0"/>
        <v>1</v>
      </c>
      <c r="M52" s="347">
        <v>0</v>
      </c>
      <c r="N52" s="356"/>
      <c r="O52" s="357"/>
      <c r="P52" s="357"/>
      <c r="Q52" s="351">
        <f t="shared" si="12"/>
        <v>0</v>
      </c>
      <c r="R52" s="346" t="e">
        <f t="shared" si="13"/>
        <v>#DIV/0!</v>
      </c>
      <c r="S52" s="59" t="s">
        <v>717</v>
      </c>
      <c r="T52" s="301" t="s">
        <v>778</v>
      </c>
    </row>
    <row r="53" spans="1:20" ht="127.5" x14ac:dyDescent="0.2">
      <c r="A53" s="48"/>
      <c r="B53" s="353" t="s">
        <v>328</v>
      </c>
      <c r="C53" s="59">
        <v>19</v>
      </c>
      <c r="D53" s="343" t="s">
        <v>272</v>
      </c>
      <c r="E53" s="60">
        <v>44134</v>
      </c>
      <c r="F53" s="60">
        <v>44195</v>
      </c>
      <c r="G53" s="59" t="s">
        <v>275</v>
      </c>
      <c r="H53" s="59" t="s">
        <v>405</v>
      </c>
      <c r="I53" s="59" t="s">
        <v>355</v>
      </c>
      <c r="J53" s="62">
        <v>0</v>
      </c>
      <c r="K53" s="62">
        <v>0.4</v>
      </c>
      <c r="L53" s="63">
        <f t="shared" si="0"/>
        <v>0.4</v>
      </c>
      <c r="M53" s="347">
        <v>0</v>
      </c>
      <c r="N53" s="356"/>
      <c r="O53" s="357"/>
      <c r="P53" s="357"/>
      <c r="Q53" s="351">
        <f t="shared" si="12"/>
        <v>0</v>
      </c>
      <c r="R53" s="346" t="e">
        <f t="shared" si="13"/>
        <v>#DIV/0!</v>
      </c>
      <c r="S53" s="59" t="s">
        <v>717</v>
      </c>
      <c r="T53" s="301" t="s">
        <v>778</v>
      </c>
    </row>
    <row r="54" spans="1:20" ht="140.25" x14ac:dyDescent="0.2">
      <c r="A54" s="48"/>
      <c r="B54" s="353" t="s">
        <v>328</v>
      </c>
      <c r="C54" s="59">
        <v>19</v>
      </c>
      <c r="D54" s="59" t="s">
        <v>291</v>
      </c>
      <c r="E54" s="60">
        <v>44134</v>
      </c>
      <c r="F54" s="60">
        <v>44195</v>
      </c>
      <c r="G54" s="59" t="s">
        <v>308</v>
      </c>
      <c r="H54" s="59" t="s">
        <v>405</v>
      </c>
      <c r="I54" s="59" t="s">
        <v>356</v>
      </c>
      <c r="J54" s="62">
        <v>0</v>
      </c>
      <c r="K54" s="62">
        <v>0.25</v>
      </c>
      <c r="L54" s="63">
        <f t="shared" si="0"/>
        <v>0.25</v>
      </c>
      <c r="M54" s="347">
        <v>0.25</v>
      </c>
      <c r="N54" s="254"/>
      <c r="O54" s="255"/>
      <c r="P54" s="255"/>
      <c r="Q54" s="351">
        <f t="shared" si="12"/>
        <v>0</v>
      </c>
      <c r="R54" s="346" t="e">
        <f t="shared" si="13"/>
        <v>#DIV/0!</v>
      </c>
      <c r="S54" s="59" t="s">
        <v>717</v>
      </c>
      <c r="T54" s="299" t="s">
        <v>780</v>
      </c>
    </row>
    <row r="55" spans="1:20" ht="51" x14ac:dyDescent="0.2">
      <c r="A55" s="48"/>
      <c r="B55" s="353" t="s">
        <v>333</v>
      </c>
      <c r="C55" s="59">
        <v>20</v>
      </c>
      <c r="D55" s="59" t="s">
        <v>261</v>
      </c>
      <c r="E55" s="60">
        <v>44134</v>
      </c>
      <c r="F55" s="60">
        <v>44195</v>
      </c>
      <c r="G55" s="59" t="s">
        <v>232</v>
      </c>
      <c r="H55" s="59" t="s">
        <v>410</v>
      </c>
      <c r="I55" s="59" t="s">
        <v>357</v>
      </c>
      <c r="J55" s="63">
        <v>0.1</v>
      </c>
      <c r="K55" s="63">
        <v>0</v>
      </c>
      <c r="L55" s="338">
        <f t="shared" si="0"/>
        <v>0.1</v>
      </c>
      <c r="M55" s="347">
        <v>0</v>
      </c>
      <c r="N55" s="351"/>
      <c r="O55" s="344"/>
      <c r="P55" s="344"/>
      <c r="Q55" s="356">
        <f t="shared" si="12"/>
        <v>0</v>
      </c>
      <c r="R55" s="358" t="e">
        <f t="shared" si="13"/>
        <v>#DIV/0!</v>
      </c>
      <c r="S55" s="299" t="s">
        <v>712</v>
      </c>
      <c r="T55" s="299" t="s">
        <v>806</v>
      </c>
    </row>
    <row r="56" spans="1:20" ht="89.25" x14ac:dyDescent="0.2">
      <c r="A56" s="48"/>
      <c r="B56" s="353" t="s">
        <v>333</v>
      </c>
      <c r="C56" s="59">
        <v>20</v>
      </c>
      <c r="D56" s="59" t="s">
        <v>276</v>
      </c>
      <c r="E56" s="60">
        <v>44134</v>
      </c>
      <c r="F56" s="60">
        <v>44195</v>
      </c>
      <c r="G56" s="59" t="s">
        <v>277</v>
      </c>
      <c r="H56" s="59" t="s">
        <v>410</v>
      </c>
      <c r="I56" s="59" t="s">
        <v>358</v>
      </c>
      <c r="J56" s="62">
        <v>0.5</v>
      </c>
      <c r="K56" s="62">
        <v>0.5</v>
      </c>
      <c r="L56" s="63">
        <f t="shared" si="0"/>
        <v>1</v>
      </c>
      <c r="M56" s="347">
        <v>0</v>
      </c>
      <c r="N56" s="356"/>
      <c r="O56" s="357"/>
      <c r="P56" s="357"/>
      <c r="Q56" s="356">
        <f t="shared" si="12"/>
        <v>0</v>
      </c>
      <c r="R56" s="358" t="e">
        <f t="shared" si="13"/>
        <v>#DIV/0!</v>
      </c>
      <c r="S56" s="301" t="s">
        <v>714</v>
      </c>
      <c r="T56" s="301" t="s">
        <v>807</v>
      </c>
    </row>
    <row r="57" spans="1:20" ht="63.75" x14ac:dyDescent="0.2">
      <c r="A57" s="48"/>
      <c r="B57" s="353" t="s">
        <v>333</v>
      </c>
      <c r="C57" s="59">
        <v>20</v>
      </c>
      <c r="D57" s="59" t="s">
        <v>464</v>
      </c>
      <c r="E57" s="60">
        <v>44134</v>
      </c>
      <c r="F57" s="60">
        <v>44195</v>
      </c>
      <c r="G57" s="59" t="s">
        <v>279</v>
      </c>
      <c r="H57" s="59" t="s">
        <v>410</v>
      </c>
      <c r="I57" s="59" t="s">
        <v>359</v>
      </c>
      <c r="J57" s="62">
        <v>0</v>
      </c>
      <c r="K57" s="62">
        <v>0.28999999999999998</v>
      </c>
      <c r="L57" s="63">
        <f t="shared" si="0"/>
        <v>0.28999999999999998</v>
      </c>
      <c r="M57" s="347">
        <v>0.28999999999999998</v>
      </c>
      <c r="N57" s="356"/>
      <c r="O57" s="357"/>
      <c r="P57" s="357"/>
      <c r="Q57" s="356">
        <f t="shared" si="12"/>
        <v>0</v>
      </c>
      <c r="R57" s="358" t="e">
        <f t="shared" si="13"/>
        <v>#DIV/0!</v>
      </c>
      <c r="S57" s="301" t="s">
        <v>713</v>
      </c>
      <c r="T57" s="301" t="s">
        <v>808</v>
      </c>
    </row>
    <row r="58" spans="1:20" ht="318.75" x14ac:dyDescent="0.2">
      <c r="A58" s="48"/>
      <c r="B58" s="353" t="s">
        <v>328</v>
      </c>
      <c r="C58" s="59">
        <v>21</v>
      </c>
      <c r="D58" s="59" t="s">
        <v>360</v>
      </c>
      <c r="E58" s="60">
        <v>44134</v>
      </c>
      <c r="F58" s="60">
        <v>44195</v>
      </c>
      <c r="G58" s="59" t="s">
        <v>232</v>
      </c>
      <c r="H58" s="59" t="s">
        <v>406</v>
      </c>
      <c r="I58" s="59" t="s">
        <v>347</v>
      </c>
      <c r="J58" s="62">
        <v>0.2</v>
      </c>
      <c r="K58" s="62">
        <v>0.4</v>
      </c>
      <c r="L58" s="63">
        <f t="shared" si="0"/>
        <v>0.60000000000000009</v>
      </c>
      <c r="M58" s="347">
        <v>0</v>
      </c>
      <c r="N58" s="254"/>
      <c r="O58" s="255"/>
      <c r="P58" s="255"/>
      <c r="Q58" s="351">
        <f t="shared" si="12"/>
        <v>0</v>
      </c>
      <c r="R58" s="346" t="e">
        <f t="shared" si="13"/>
        <v>#DIV/0!</v>
      </c>
      <c r="S58" s="299" t="s">
        <v>770</v>
      </c>
      <c r="T58" s="299" t="s">
        <v>782</v>
      </c>
    </row>
    <row r="59" spans="1:20" ht="102" x14ac:dyDescent="0.2">
      <c r="A59" s="48"/>
      <c r="B59" s="353" t="s">
        <v>343</v>
      </c>
      <c r="C59" s="59">
        <v>22</v>
      </c>
      <c r="D59" s="59" t="s">
        <v>627</v>
      </c>
      <c r="E59" s="60">
        <v>44134</v>
      </c>
      <c r="F59" s="60">
        <v>44195</v>
      </c>
      <c r="G59" s="59" t="s">
        <v>229</v>
      </c>
      <c r="H59" s="297" t="s">
        <v>691</v>
      </c>
      <c r="I59" s="59" t="s">
        <v>361</v>
      </c>
      <c r="J59" s="62">
        <v>0.1</v>
      </c>
      <c r="K59" s="62">
        <v>0.05</v>
      </c>
      <c r="L59" s="63">
        <f>J59+K59</f>
        <v>0.15000000000000002</v>
      </c>
      <c r="M59" s="347">
        <v>0</v>
      </c>
      <c r="N59" s="351"/>
      <c r="O59" s="344"/>
      <c r="P59" s="344"/>
      <c r="Q59" s="351">
        <f t="shared" ref="Q59" si="14">N59-(O59+P59)</f>
        <v>0</v>
      </c>
      <c r="R59" s="346" t="e">
        <f t="shared" ref="R59" si="15">(P59+O59)/N59</f>
        <v>#DIV/0!</v>
      </c>
      <c r="S59" s="59" t="s">
        <v>767</v>
      </c>
      <c r="T59" s="59" t="s">
        <v>813</v>
      </c>
    </row>
    <row r="60" spans="1:20" ht="24.75" customHeight="1" x14ac:dyDescent="0.2">
      <c r="A60" s="48"/>
      <c r="B60" s="48" t="s">
        <v>362</v>
      </c>
      <c r="G60" s="73"/>
      <c r="H60" s="73"/>
      <c r="I60" s="73"/>
      <c r="J60" s="74"/>
      <c r="K60" s="75"/>
      <c r="L60" s="75"/>
      <c r="N60" s="261">
        <f>SUM(N9:N59)</f>
        <v>0</v>
      </c>
      <c r="O60" s="261">
        <f>SUM(O9:O59)</f>
        <v>0</v>
      </c>
      <c r="P60" s="261">
        <f>SUM(P9:P59)</f>
        <v>0</v>
      </c>
      <c r="Q60" s="362">
        <f>SUM(Q9:Q59)</f>
        <v>0</v>
      </c>
      <c r="R60" s="363" t="e">
        <f>(P60+O60)/N60</f>
        <v>#DIV/0!</v>
      </c>
      <c r="S60" s="48"/>
    </row>
    <row r="61" spans="1:20" x14ac:dyDescent="0.2">
      <c r="A61" s="48"/>
      <c r="B61" s="48" t="s">
        <v>363</v>
      </c>
      <c r="G61" s="73"/>
      <c r="H61" s="73"/>
      <c r="I61" s="73"/>
      <c r="J61" s="74"/>
      <c r="K61" s="75"/>
      <c r="L61" s="75"/>
      <c r="S61" s="48"/>
    </row>
    <row r="62" spans="1:20" x14ac:dyDescent="0.2">
      <c r="A62" s="48"/>
      <c r="B62" s="48"/>
      <c r="G62" s="73"/>
      <c r="H62" s="73"/>
      <c r="I62" s="73"/>
      <c r="J62" s="494" t="s">
        <v>469</v>
      </c>
      <c r="K62" s="495"/>
      <c r="L62" s="263" t="s">
        <v>470</v>
      </c>
      <c r="M62" s="198" t="s">
        <v>530</v>
      </c>
      <c r="S62" s="48"/>
    </row>
    <row r="63" spans="1:20" x14ac:dyDescent="0.2">
      <c r="A63" s="48"/>
      <c r="B63" s="48"/>
      <c r="J63" s="496"/>
      <c r="K63" s="497"/>
      <c r="L63" s="199">
        <f>AVERAGE(L9:L59)</f>
        <v>0.34313725490196079</v>
      </c>
      <c r="M63" s="262" t="e">
        <f>R60</f>
        <v>#DIV/0!</v>
      </c>
      <c r="S63" s="48"/>
    </row>
    <row r="64" spans="1:20" x14ac:dyDescent="0.2">
      <c r="J64" s="490" t="s">
        <v>531</v>
      </c>
      <c r="K64" s="491"/>
      <c r="L64" s="199">
        <f>AVERAGE(L9,L10,L11,L12,L14,L15,L16,L17,L20,L21,L22,L23,L24,L25,L44,L45)</f>
        <v>0.15</v>
      </c>
      <c r="M64" s="199" t="e">
        <f>AVERAGE(R9,R10,R11,R12,R14,R16,R20,R21,R22,R44,R45)</f>
        <v>#DIV/0!</v>
      </c>
      <c r="S64" s="48"/>
    </row>
    <row r="65" spans="1:19" x14ac:dyDescent="0.2">
      <c r="J65" s="490" t="s">
        <v>532</v>
      </c>
      <c r="K65" s="491"/>
      <c r="L65" s="199">
        <f>AVERAGE(L28,L29,L30,L31,L32,L33,L34,L35,L36,L37,L38,L39,L40,L41,L46,L47,L59)</f>
        <v>0.50294117647058822</v>
      </c>
      <c r="M65" s="296" t="e">
        <f>AVERAGE(R28,R29,R30,R31,R32,R33,R34,R35,R36,R37,R38,R39,R40,R41,R46,R47,R59)</f>
        <v>#DIV/0!</v>
      </c>
      <c r="S65" s="48"/>
    </row>
    <row r="66" spans="1:19" x14ac:dyDescent="0.2">
      <c r="A66" s="48"/>
      <c r="C66" s="456" t="s">
        <v>364</v>
      </c>
      <c r="D66" s="457"/>
      <c r="J66" s="490" t="s">
        <v>533</v>
      </c>
      <c r="K66" s="491"/>
      <c r="L66" s="199">
        <f>AVERAGE(L26,L27,L42,L43)</f>
        <v>0.19500000000000001</v>
      </c>
      <c r="M66" s="199" t="e">
        <f>AVERAGE(R26,R27,R42,R43)</f>
        <v>#DIV/0!</v>
      </c>
      <c r="S66" s="48"/>
    </row>
    <row r="67" spans="1:19" x14ac:dyDescent="0.2">
      <c r="A67" s="48"/>
      <c r="C67" s="354" t="s">
        <v>476</v>
      </c>
      <c r="D67" s="80" t="s">
        <v>473</v>
      </c>
      <c r="J67" s="490" t="s">
        <v>534</v>
      </c>
      <c r="K67" s="491"/>
      <c r="L67" s="199">
        <f>AVERAGE(L18,L19,L55,L56,L57)</f>
        <v>0.37</v>
      </c>
      <c r="M67" s="199" t="e">
        <f>AVERAGE(R18,R55,R56)</f>
        <v>#DIV/0!</v>
      </c>
      <c r="S67" s="48"/>
    </row>
    <row r="68" spans="1:19" x14ac:dyDescent="0.2">
      <c r="A68" s="48"/>
      <c r="B68" s="48"/>
      <c r="C68" s="354" t="s">
        <v>477</v>
      </c>
      <c r="D68" s="81" t="s">
        <v>472</v>
      </c>
      <c r="G68" s="48"/>
      <c r="J68" s="490" t="s">
        <v>535</v>
      </c>
      <c r="K68" s="491"/>
      <c r="L68" s="199">
        <f>AVERAGE(L13,L48,L49,L50,L51,L52,L53,L54,L58)</f>
        <v>0.43555555555555553</v>
      </c>
      <c r="M68" s="199" t="e">
        <f>AVERAGE(R13,R48,R50,R54,R58)</f>
        <v>#DIV/0!</v>
      </c>
      <c r="N68" s="48"/>
      <c r="O68" s="48"/>
      <c r="P68" s="48"/>
      <c r="Q68" s="48"/>
      <c r="R68" s="48"/>
      <c r="S68" s="48"/>
    </row>
    <row r="69" spans="1:19" x14ac:dyDescent="0.2">
      <c r="A69" s="48"/>
      <c r="B69" s="48"/>
      <c r="C69" s="354" t="s">
        <v>478</v>
      </c>
      <c r="D69" s="82" t="s">
        <v>471</v>
      </c>
      <c r="G69" s="48"/>
      <c r="M69" s="48"/>
      <c r="N69" s="48"/>
      <c r="O69" s="48"/>
      <c r="P69" s="48"/>
      <c r="Q69" s="48"/>
      <c r="R69" s="48"/>
      <c r="S69" s="48"/>
    </row>
    <row r="70" spans="1:19" x14ac:dyDescent="0.2">
      <c r="A70" s="48"/>
      <c r="B70" s="48"/>
      <c r="C70" s="354" t="s">
        <v>479</v>
      </c>
      <c r="D70" s="83" t="s">
        <v>474</v>
      </c>
      <c r="G70" s="48"/>
      <c r="M70" s="48"/>
      <c r="N70" s="48"/>
      <c r="O70" s="48"/>
      <c r="P70" s="48"/>
      <c r="Q70" s="48"/>
      <c r="R70" s="48"/>
      <c r="S70" s="48"/>
    </row>
    <row r="71" spans="1:19" x14ac:dyDescent="0.2">
      <c r="A71" s="48"/>
      <c r="B71" s="48"/>
      <c r="C71" s="354" t="s">
        <v>480</v>
      </c>
      <c r="D71" s="84" t="s">
        <v>475</v>
      </c>
      <c r="G71" s="48"/>
      <c r="M71" s="48"/>
      <c r="N71" s="48"/>
      <c r="O71" s="48"/>
      <c r="P71" s="48"/>
      <c r="Q71" s="48"/>
      <c r="R71" s="48"/>
      <c r="S71" s="48"/>
    </row>
    <row r="72" spans="1:19" x14ac:dyDescent="0.2">
      <c r="A72" s="48"/>
      <c r="B72" s="48"/>
      <c r="G72" s="48"/>
      <c r="M72" s="48"/>
      <c r="N72" s="48"/>
      <c r="O72" s="48"/>
      <c r="P72" s="48"/>
      <c r="Q72" s="48"/>
      <c r="R72" s="48"/>
    </row>
    <row r="75" spans="1:19" x14ac:dyDescent="0.2">
      <c r="B75" s="265" t="s">
        <v>546</v>
      </c>
      <c r="D75" s="320">
        <v>44312</v>
      </c>
    </row>
  </sheetData>
  <autoFilter ref="A8:T71"/>
  <mergeCells count="27">
    <mergeCell ref="C66:D66"/>
    <mergeCell ref="J66:K66"/>
    <mergeCell ref="J67:K67"/>
    <mergeCell ref="N7:N8"/>
    <mergeCell ref="O7:P7"/>
    <mergeCell ref="Q7:Q8"/>
    <mergeCell ref="R7:R8"/>
    <mergeCell ref="J68:K68"/>
    <mergeCell ref="J62:K63"/>
    <mergeCell ref="J64:K64"/>
    <mergeCell ref="J65:K65"/>
    <mergeCell ref="D2:T2"/>
    <mergeCell ref="B4:N4"/>
    <mergeCell ref="B6:B8"/>
    <mergeCell ref="C6:C8"/>
    <mergeCell ref="D6:D8"/>
    <mergeCell ref="E6:F7"/>
    <mergeCell ref="G6:G8"/>
    <mergeCell ref="H6:H8"/>
    <mergeCell ref="I6:I8"/>
    <mergeCell ref="J6:M6"/>
    <mergeCell ref="N6:R6"/>
    <mergeCell ref="S6:S8"/>
    <mergeCell ref="T6:T8"/>
    <mergeCell ref="J7:K7"/>
    <mergeCell ref="L7:L8"/>
    <mergeCell ref="M7:M8"/>
  </mergeCells>
  <conditionalFormatting sqref="L9:L59">
    <cfRule type="cellIs" dxfId="237" priority="123" operator="between">
      <formula>0.81</formula>
      <formula>1</formula>
    </cfRule>
    <cfRule type="cellIs" dxfId="236" priority="124" operator="between">
      <formula>0.61</formula>
      <formula>0.8</formula>
    </cfRule>
    <cfRule type="cellIs" dxfId="235" priority="125" operator="between">
      <formula>0.41</formula>
      <formula>0.6</formula>
    </cfRule>
    <cfRule type="cellIs" dxfId="234" priority="126" operator="between">
      <formula>0.21</formula>
      <formula>0.4</formula>
    </cfRule>
    <cfRule type="cellIs" dxfId="233" priority="127" operator="between">
      <formula>0</formula>
      <formula>0.2</formula>
    </cfRule>
  </conditionalFormatting>
  <conditionalFormatting sqref="L63:L68">
    <cfRule type="cellIs" dxfId="232" priority="117" operator="between">
      <formula>0.81</formula>
      <formula>1</formula>
    </cfRule>
    <cfRule type="cellIs" dxfId="231" priority="118" operator="between">
      <formula>0.61</formula>
      <formula>0.8</formula>
    </cfRule>
    <cfRule type="cellIs" dxfId="230" priority="119" operator="between">
      <formula>0.41</formula>
      <formula>0.6</formula>
    </cfRule>
    <cfRule type="cellIs" dxfId="229" priority="120" operator="between">
      <formula>0.21</formula>
      <formula>0.4</formula>
    </cfRule>
    <cfRule type="cellIs" dxfId="228" priority="121" operator="between">
      <formula>0</formula>
      <formula>0.2</formula>
    </cfRule>
    <cfRule type="cellIs" dxfId="227" priority="122" operator="between">
      <formula>0</formula>
      <formula>0.2</formula>
    </cfRule>
  </conditionalFormatting>
  <conditionalFormatting sqref="M64:M68">
    <cfRule type="cellIs" dxfId="226" priority="96" operator="between">
      <formula>0.81</formula>
      <formula>1</formula>
    </cfRule>
    <cfRule type="cellIs" dxfId="225" priority="97" operator="between">
      <formula>0.61</formula>
      <formula>0.8</formula>
    </cfRule>
    <cfRule type="cellIs" dxfId="224" priority="98" operator="between">
      <formula>0.41</formula>
      <formula>0.6</formula>
    </cfRule>
    <cfRule type="cellIs" dxfId="223" priority="99" operator="between">
      <formula>0.21</formula>
      <formula>0.4</formula>
    </cfRule>
    <cfRule type="cellIs" dxfId="222" priority="100" operator="between">
      <formula>0</formula>
      <formula>0.2</formula>
    </cfRule>
    <cfRule type="cellIs" dxfId="221" priority="111" operator="between">
      <formula>0.81</formula>
      <formula>1</formula>
    </cfRule>
    <cfRule type="cellIs" dxfId="220" priority="112" operator="between">
      <formula>0.61</formula>
      <formula>0.8</formula>
    </cfRule>
    <cfRule type="cellIs" dxfId="219" priority="113" operator="between">
      <formula>0.41</formula>
      <formula>0.6</formula>
    </cfRule>
    <cfRule type="cellIs" dxfId="218" priority="114" operator="between">
      <formula>0.21</formula>
      <formula>0.4</formula>
    </cfRule>
    <cfRule type="cellIs" dxfId="217" priority="115" operator="between">
      <formula>0</formula>
      <formula>0.2</formula>
    </cfRule>
    <cfRule type="cellIs" dxfId="216" priority="116" operator="between">
      <formula>0</formula>
      <formula>0.2</formula>
    </cfRule>
  </conditionalFormatting>
  <conditionalFormatting sqref="R9:R12 R14 R54:R60 R47:R48 R44:R45 R35:R42 R26:R27 R16 R29:R30 R18 R20:R22">
    <cfRule type="cellIs" dxfId="215" priority="106" operator="between">
      <formula>0.81</formula>
      <formula>1</formula>
    </cfRule>
    <cfRule type="cellIs" dxfId="214" priority="107" operator="between">
      <formula>0.61</formula>
      <formula>0.8</formula>
    </cfRule>
    <cfRule type="cellIs" dxfId="213" priority="108" operator="between">
      <formula>0.41</formula>
      <formula>0.6</formula>
    </cfRule>
    <cfRule type="cellIs" dxfId="212" priority="109" operator="between">
      <formula>0.21</formula>
      <formula>0.4</formula>
    </cfRule>
    <cfRule type="cellIs" dxfId="211" priority="110" operator="between">
      <formula>0</formula>
      <formula>0.2</formula>
    </cfRule>
  </conditionalFormatting>
  <conditionalFormatting sqref="M63">
    <cfRule type="cellIs" dxfId="210" priority="101" operator="between">
      <formula>0.81</formula>
      <formula>1</formula>
    </cfRule>
    <cfRule type="cellIs" dxfId="209" priority="102" operator="between">
      <formula>0.61</formula>
      <formula>0.8</formula>
    </cfRule>
    <cfRule type="cellIs" dxfId="208" priority="103" operator="between">
      <formula>0.41</formula>
      <formula>0.6</formula>
    </cfRule>
    <cfRule type="cellIs" dxfId="207" priority="104" operator="between">
      <formula>0.21</formula>
      <formula>0.4</formula>
    </cfRule>
    <cfRule type="cellIs" dxfId="206" priority="105" operator="between">
      <formula>0</formula>
      <formula>0.2</formula>
    </cfRule>
  </conditionalFormatting>
  <conditionalFormatting sqref="R53">
    <cfRule type="cellIs" dxfId="205" priority="91" operator="between">
      <formula>0.81</formula>
      <formula>1</formula>
    </cfRule>
    <cfRule type="cellIs" dxfId="204" priority="92" operator="between">
      <formula>0.61</formula>
      <formula>0.8</formula>
    </cfRule>
    <cfRule type="cellIs" dxfId="203" priority="93" operator="between">
      <formula>0.41</formula>
      <formula>0.6</formula>
    </cfRule>
    <cfRule type="cellIs" dxfId="202" priority="94" operator="between">
      <formula>0.21</formula>
      <formula>0.4</formula>
    </cfRule>
    <cfRule type="cellIs" dxfId="201" priority="95" operator="between">
      <formula>0</formula>
      <formula>0.2</formula>
    </cfRule>
  </conditionalFormatting>
  <conditionalFormatting sqref="R52">
    <cfRule type="cellIs" dxfId="200" priority="86" operator="between">
      <formula>0.81</formula>
      <formula>1</formula>
    </cfRule>
    <cfRule type="cellIs" dxfId="199" priority="87" operator="between">
      <formula>0.61</formula>
      <formula>0.8</formula>
    </cfRule>
    <cfRule type="cellIs" dxfId="198" priority="88" operator="between">
      <formula>0.41</formula>
      <formula>0.6</formula>
    </cfRule>
    <cfRule type="cellIs" dxfId="197" priority="89" operator="between">
      <formula>0.21</formula>
      <formula>0.4</formula>
    </cfRule>
    <cfRule type="cellIs" dxfId="196" priority="90" operator="between">
      <formula>0</formula>
      <formula>0.2</formula>
    </cfRule>
  </conditionalFormatting>
  <conditionalFormatting sqref="R51">
    <cfRule type="cellIs" dxfId="195" priority="81" operator="between">
      <formula>0.81</formula>
      <formula>1</formula>
    </cfRule>
    <cfRule type="cellIs" dxfId="194" priority="82" operator="between">
      <formula>0.61</formula>
      <formula>0.8</formula>
    </cfRule>
    <cfRule type="cellIs" dxfId="193" priority="83" operator="between">
      <formula>0.41</formula>
      <formula>0.6</formula>
    </cfRule>
    <cfRule type="cellIs" dxfId="192" priority="84" operator="between">
      <formula>0.21</formula>
      <formula>0.4</formula>
    </cfRule>
    <cfRule type="cellIs" dxfId="191" priority="85" operator="between">
      <formula>0</formula>
      <formula>0.2</formula>
    </cfRule>
  </conditionalFormatting>
  <conditionalFormatting sqref="R50">
    <cfRule type="cellIs" dxfId="190" priority="76" operator="between">
      <formula>0.81</formula>
      <formula>1</formula>
    </cfRule>
    <cfRule type="cellIs" dxfId="189" priority="77" operator="between">
      <formula>0.61</formula>
      <formula>0.8</formula>
    </cfRule>
    <cfRule type="cellIs" dxfId="188" priority="78" operator="between">
      <formula>0.41</formula>
      <formula>0.6</formula>
    </cfRule>
    <cfRule type="cellIs" dxfId="187" priority="79" operator="between">
      <formula>0.21</formula>
      <formula>0.4</formula>
    </cfRule>
    <cfRule type="cellIs" dxfId="186" priority="80" operator="between">
      <formula>0</formula>
      <formula>0.2</formula>
    </cfRule>
  </conditionalFormatting>
  <conditionalFormatting sqref="R49">
    <cfRule type="cellIs" dxfId="185" priority="71" operator="between">
      <formula>0.81</formula>
      <formula>1</formula>
    </cfRule>
    <cfRule type="cellIs" dxfId="184" priority="72" operator="between">
      <formula>0.61</formula>
      <formula>0.8</formula>
    </cfRule>
    <cfRule type="cellIs" dxfId="183" priority="73" operator="between">
      <formula>0.41</formula>
      <formula>0.6</formula>
    </cfRule>
    <cfRule type="cellIs" dxfId="182" priority="74" operator="between">
      <formula>0.21</formula>
      <formula>0.4</formula>
    </cfRule>
    <cfRule type="cellIs" dxfId="181" priority="75" operator="between">
      <formula>0</formula>
      <formula>0.2</formula>
    </cfRule>
  </conditionalFormatting>
  <conditionalFormatting sqref="R46">
    <cfRule type="cellIs" dxfId="180" priority="66" operator="between">
      <formula>0.81</formula>
      <formula>1</formula>
    </cfRule>
    <cfRule type="cellIs" dxfId="179" priority="67" operator="between">
      <formula>0.61</formula>
      <formula>0.8</formula>
    </cfRule>
    <cfRule type="cellIs" dxfId="178" priority="68" operator="between">
      <formula>0.41</formula>
      <formula>0.6</formula>
    </cfRule>
    <cfRule type="cellIs" dxfId="177" priority="69" operator="between">
      <formula>0.21</formula>
      <formula>0.4</formula>
    </cfRule>
    <cfRule type="cellIs" dxfId="176" priority="70" operator="between">
      <formula>0</formula>
      <formula>0.2</formula>
    </cfRule>
  </conditionalFormatting>
  <conditionalFormatting sqref="R43">
    <cfRule type="cellIs" dxfId="175" priority="61" operator="between">
      <formula>0.81</formula>
      <formula>1</formula>
    </cfRule>
    <cfRule type="cellIs" dxfId="174" priority="62" operator="between">
      <formula>0.61</formula>
      <formula>0.8</formula>
    </cfRule>
    <cfRule type="cellIs" dxfId="173" priority="63" operator="between">
      <formula>0.41</formula>
      <formula>0.6</formula>
    </cfRule>
    <cfRule type="cellIs" dxfId="172" priority="64" operator="between">
      <formula>0.21</formula>
      <formula>0.4</formula>
    </cfRule>
    <cfRule type="cellIs" dxfId="171" priority="65" operator="between">
      <formula>0</formula>
      <formula>0.2</formula>
    </cfRule>
  </conditionalFormatting>
  <conditionalFormatting sqref="R31">
    <cfRule type="cellIs" dxfId="170" priority="56" operator="between">
      <formula>0.81</formula>
      <formula>1</formula>
    </cfRule>
    <cfRule type="cellIs" dxfId="169" priority="57" operator="between">
      <formula>0.61</formula>
      <formula>0.8</formula>
    </cfRule>
    <cfRule type="cellIs" dxfId="168" priority="58" operator="between">
      <formula>0.41</formula>
      <formula>0.6</formula>
    </cfRule>
    <cfRule type="cellIs" dxfId="167" priority="59" operator="between">
      <formula>0.21</formula>
      <formula>0.4</formula>
    </cfRule>
    <cfRule type="cellIs" dxfId="166" priority="60" operator="between">
      <formula>0</formula>
      <formula>0.2</formula>
    </cfRule>
  </conditionalFormatting>
  <conditionalFormatting sqref="R32">
    <cfRule type="cellIs" dxfId="165" priority="51" operator="between">
      <formula>0.81</formula>
      <formula>1</formula>
    </cfRule>
    <cfRule type="cellIs" dxfId="164" priority="52" operator="between">
      <formula>0.61</formula>
      <formula>0.8</formula>
    </cfRule>
    <cfRule type="cellIs" dxfId="163" priority="53" operator="between">
      <formula>0.41</formula>
      <formula>0.6</formula>
    </cfRule>
    <cfRule type="cellIs" dxfId="162" priority="54" operator="between">
      <formula>0.21</formula>
      <formula>0.4</formula>
    </cfRule>
    <cfRule type="cellIs" dxfId="161" priority="55" operator="between">
      <formula>0</formula>
      <formula>0.2</formula>
    </cfRule>
  </conditionalFormatting>
  <conditionalFormatting sqref="R33">
    <cfRule type="cellIs" dxfId="160" priority="46" operator="between">
      <formula>0.81</formula>
      <formula>1</formula>
    </cfRule>
    <cfRule type="cellIs" dxfId="159" priority="47" operator="between">
      <formula>0.61</formula>
      <formula>0.8</formula>
    </cfRule>
    <cfRule type="cellIs" dxfId="158" priority="48" operator="between">
      <formula>0.41</formula>
      <formula>0.6</formula>
    </cfRule>
    <cfRule type="cellIs" dxfId="157" priority="49" operator="between">
      <formula>0.21</formula>
      <formula>0.4</formula>
    </cfRule>
    <cfRule type="cellIs" dxfId="156" priority="50" operator="between">
      <formula>0</formula>
      <formula>0.2</formula>
    </cfRule>
  </conditionalFormatting>
  <conditionalFormatting sqref="R34">
    <cfRule type="cellIs" dxfId="155" priority="41" operator="between">
      <formula>0.81</formula>
      <formula>1</formula>
    </cfRule>
    <cfRule type="cellIs" dxfId="154" priority="42" operator="between">
      <formula>0.61</formula>
      <formula>0.8</formula>
    </cfRule>
    <cfRule type="cellIs" dxfId="153" priority="43" operator="between">
      <formula>0.41</formula>
      <formula>0.6</formula>
    </cfRule>
    <cfRule type="cellIs" dxfId="152" priority="44" operator="between">
      <formula>0.21</formula>
      <formula>0.4</formula>
    </cfRule>
    <cfRule type="cellIs" dxfId="151" priority="45" operator="between">
      <formula>0</formula>
      <formula>0.2</formula>
    </cfRule>
  </conditionalFormatting>
  <conditionalFormatting sqref="R23">
    <cfRule type="cellIs" dxfId="150" priority="36" operator="between">
      <formula>0.81</formula>
      <formula>1</formula>
    </cfRule>
    <cfRule type="cellIs" dxfId="149" priority="37" operator="between">
      <formula>0.61</formula>
      <formula>0.8</formula>
    </cfRule>
    <cfRule type="cellIs" dxfId="148" priority="38" operator="between">
      <formula>0.41</formula>
      <formula>0.6</formula>
    </cfRule>
    <cfRule type="cellIs" dxfId="147" priority="39" operator="between">
      <formula>0.21</formula>
      <formula>0.4</formula>
    </cfRule>
    <cfRule type="cellIs" dxfId="146" priority="40" operator="between">
      <formula>0</formula>
      <formula>0.2</formula>
    </cfRule>
  </conditionalFormatting>
  <conditionalFormatting sqref="R24">
    <cfRule type="cellIs" dxfId="145" priority="31" operator="between">
      <formula>0.81</formula>
      <formula>1</formula>
    </cfRule>
    <cfRule type="cellIs" dxfId="144" priority="32" operator="between">
      <formula>0.61</formula>
      <formula>0.8</formula>
    </cfRule>
    <cfRule type="cellIs" dxfId="143" priority="33" operator="between">
      <formula>0.41</formula>
      <formula>0.6</formula>
    </cfRule>
    <cfRule type="cellIs" dxfId="142" priority="34" operator="between">
      <formula>0.21</formula>
      <formula>0.4</formula>
    </cfRule>
    <cfRule type="cellIs" dxfId="141" priority="35" operator="between">
      <formula>0</formula>
      <formula>0.2</formula>
    </cfRule>
  </conditionalFormatting>
  <conditionalFormatting sqref="R25">
    <cfRule type="cellIs" dxfId="140" priority="26" operator="between">
      <formula>0.81</formula>
      <formula>1</formula>
    </cfRule>
    <cfRule type="cellIs" dxfId="139" priority="27" operator="between">
      <formula>0.61</formula>
      <formula>0.8</formula>
    </cfRule>
    <cfRule type="cellIs" dxfId="138" priority="28" operator="between">
      <formula>0.41</formula>
      <formula>0.6</formula>
    </cfRule>
    <cfRule type="cellIs" dxfId="137" priority="29" operator="between">
      <formula>0.21</formula>
      <formula>0.4</formula>
    </cfRule>
    <cfRule type="cellIs" dxfId="136" priority="30" operator="between">
      <formula>0</formula>
      <formula>0.2</formula>
    </cfRule>
  </conditionalFormatting>
  <conditionalFormatting sqref="R15">
    <cfRule type="cellIs" dxfId="135" priority="21" operator="between">
      <formula>0.81</formula>
      <formula>1</formula>
    </cfRule>
    <cfRule type="cellIs" dxfId="134" priority="22" operator="between">
      <formula>0.61</formula>
      <formula>0.8</formula>
    </cfRule>
    <cfRule type="cellIs" dxfId="133" priority="23" operator="between">
      <formula>0.41</formula>
      <formula>0.6</formula>
    </cfRule>
    <cfRule type="cellIs" dxfId="132" priority="24" operator="between">
      <formula>0.21</formula>
      <formula>0.4</formula>
    </cfRule>
    <cfRule type="cellIs" dxfId="131" priority="25" operator="between">
      <formula>0</formula>
      <formula>0.2</formula>
    </cfRule>
  </conditionalFormatting>
  <conditionalFormatting sqref="R13">
    <cfRule type="cellIs" dxfId="130" priority="16" operator="between">
      <formula>0.81</formula>
      <formula>1</formula>
    </cfRule>
    <cfRule type="cellIs" dxfId="129" priority="17" operator="between">
      <formula>0.61</formula>
      <formula>0.8</formula>
    </cfRule>
    <cfRule type="cellIs" dxfId="128" priority="18" operator="between">
      <formula>0.41</formula>
      <formula>0.6</formula>
    </cfRule>
    <cfRule type="cellIs" dxfId="127" priority="19" operator="between">
      <formula>0.21</formula>
      <formula>0.4</formula>
    </cfRule>
    <cfRule type="cellIs" dxfId="126" priority="20" operator="between">
      <formula>0</formula>
      <formula>0.2</formula>
    </cfRule>
  </conditionalFormatting>
  <conditionalFormatting sqref="R28">
    <cfRule type="cellIs" dxfId="125" priority="11" operator="between">
      <formula>0.81</formula>
      <formula>1</formula>
    </cfRule>
    <cfRule type="cellIs" dxfId="124" priority="12" operator="between">
      <formula>0.61</formula>
      <formula>0.8</formula>
    </cfRule>
    <cfRule type="cellIs" dxfId="123" priority="13" operator="between">
      <formula>0.41</formula>
      <formula>0.6</formula>
    </cfRule>
    <cfRule type="cellIs" dxfId="122" priority="14" operator="between">
      <formula>0.21</formula>
      <formula>0.4</formula>
    </cfRule>
    <cfRule type="cellIs" dxfId="121" priority="15" operator="between">
      <formula>0</formula>
      <formula>0.2</formula>
    </cfRule>
  </conditionalFormatting>
  <conditionalFormatting sqref="R17">
    <cfRule type="cellIs" dxfId="120" priority="6" operator="between">
      <formula>0.81</formula>
      <formula>1</formula>
    </cfRule>
    <cfRule type="cellIs" dxfId="119" priority="7" operator="between">
      <formula>0.61</formula>
      <formula>0.8</formula>
    </cfRule>
    <cfRule type="cellIs" dxfId="118" priority="8" operator="between">
      <formula>0.41</formula>
      <formula>0.6</formula>
    </cfRule>
    <cfRule type="cellIs" dxfId="117" priority="9" operator="between">
      <formula>0.21</formula>
      <formula>0.4</formula>
    </cfRule>
    <cfRule type="cellIs" dxfId="116" priority="10" operator="between">
      <formula>0</formula>
      <formula>0.2</formula>
    </cfRule>
  </conditionalFormatting>
  <conditionalFormatting sqref="R19">
    <cfRule type="cellIs" dxfId="115" priority="1" operator="between">
      <formula>0.81</formula>
      <formula>1</formula>
    </cfRule>
    <cfRule type="cellIs" dxfId="114" priority="2" operator="between">
      <formula>0.61</formula>
      <formula>0.8</formula>
    </cfRule>
    <cfRule type="cellIs" dxfId="113" priority="3" operator="between">
      <formula>0.41</formula>
      <formula>0.6</formula>
    </cfRule>
    <cfRule type="cellIs" dxfId="112" priority="4" operator="between">
      <formula>0.21</formula>
      <formula>0.4</formula>
    </cfRule>
    <cfRule type="cellIs" dxfId="111" priority="5" operator="between">
      <formula>0</formula>
      <formula>0.2</formula>
    </cfRule>
  </conditionalFormatting>
  <pageMargins left="0.7" right="0.7" top="0.75" bottom="0.75" header="0.3" footer="0.3"/>
  <pageSetup orientation="portrait" horizontalDpi="200" verticalDpi="2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AB95"/>
  <sheetViews>
    <sheetView showGridLines="0" tabSelected="1" zoomScale="70" zoomScaleNormal="70" workbookViewId="0">
      <pane ySplit="8" topLeftCell="A9" activePane="bottomLeft" state="frozen"/>
      <selection sqref="A1:A1048576"/>
      <selection pane="bottomLeft" activeCell="D6" sqref="D6:D8"/>
    </sheetView>
  </sheetViews>
  <sheetFormatPr baseColWidth="10" defaultColWidth="11.42578125" defaultRowHeight="12.75" x14ac:dyDescent="0.2"/>
  <cols>
    <col min="1" max="1" width="3.42578125" style="57" customWidth="1"/>
    <col min="2" max="2" width="18.5703125" style="78" customWidth="1"/>
    <col min="3" max="3" width="11.5703125" style="48" customWidth="1"/>
    <col min="4" max="4" width="77.5703125" style="50" customWidth="1"/>
    <col min="5" max="5" width="17.140625" style="76" customWidth="1"/>
    <col min="6" max="6" width="16" style="48" customWidth="1"/>
    <col min="7" max="7" width="16.140625" style="50" customWidth="1"/>
    <col min="8" max="8" width="16" style="48" customWidth="1"/>
    <col min="9" max="9" width="19.140625" style="50" customWidth="1"/>
    <col min="10" max="10" width="16" style="48" customWidth="1"/>
    <col min="11" max="11" width="16.140625" style="50" customWidth="1"/>
    <col min="12" max="12" width="16" style="48" customWidth="1"/>
    <col min="13" max="13" width="16.140625" style="50" customWidth="1"/>
    <col min="14" max="14" width="16" style="48" customWidth="1"/>
    <col min="15" max="15" width="16.140625" style="50" customWidth="1"/>
    <col min="16" max="16" width="22.5703125" style="50" customWidth="1"/>
    <col min="17" max="17" width="16.140625" style="50" customWidth="1"/>
    <col min="18" max="18" width="16.140625" style="321" customWidth="1"/>
    <col min="19" max="19" width="16.85546875" style="321" customWidth="1"/>
    <col min="20" max="21" width="15.28515625" style="321" customWidth="1"/>
    <col min="22" max="22" width="15.5703125" style="48" customWidth="1"/>
    <col min="23" max="23" width="15.7109375" style="48" customWidth="1"/>
    <col min="24" max="16384" width="11.42578125" style="48"/>
  </cols>
  <sheetData>
    <row r="1" spans="1:22" x14ac:dyDescent="0.2">
      <c r="A1" s="48"/>
      <c r="B1" s="49"/>
      <c r="E1" s="48"/>
    </row>
    <row r="2" spans="1:22" s="51" customFormat="1" ht="20.25" customHeight="1" x14ac:dyDescent="0.2">
      <c r="B2" s="52"/>
      <c r="C2" s="53"/>
      <c r="D2" s="420" t="s">
        <v>549</v>
      </c>
      <c r="E2" s="420"/>
      <c r="F2" s="420"/>
      <c r="G2" s="420"/>
      <c r="H2" s="420"/>
      <c r="I2" s="420"/>
      <c r="J2" s="420"/>
      <c r="K2" s="420"/>
      <c r="L2" s="420"/>
      <c r="M2" s="420"/>
      <c r="N2" s="420"/>
      <c r="O2" s="420"/>
      <c r="P2" s="420"/>
      <c r="Q2" s="420"/>
      <c r="R2" s="322"/>
      <c r="S2" s="322"/>
      <c r="T2" s="322"/>
      <c r="U2" s="322"/>
    </row>
    <row r="3" spans="1:22" s="51" customFormat="1" x14ac:dyDescent="0.2">
      <c r="B3" s="52"/>
      <c r="D3" s="420"/>
      <c r="E3" s="420"/>
      <c r="F3" s="420"/>
      <c r="G3" s="420"/>
      <c r="H3" s="420"/>
      <c r="I3" s="420"/>
      <c r="J3" s="420"/>
      <c r="K3" s="420"/>
      <c r="L3" s="420"/>
      <c r="M3" s="420"/>
      <c r="N3" s="420"/>
      <c r="O3" s="420"/>
      <c r="P3" s="420"/>
      <c r="Q3" s="420"/>
      <c r="R3" s="322"/>
      <c r="S3" s="322"/>
      <c r="T3" s="322"/>
      <c r="U3" s="322"/>
    </row>
    <row r="4" spans="1:22" s="51" customFormat="1" ht="18" customHeight="1" x14ac:dyDescent="0.2">
      <c r="B4" s="399" t="s">
        <v>491</v>
      </c>
      <c r="C4" s="399"/>
      <c r="D4" s="399"/>
      <c r="E4" s="399"/>
      <c r="F4" s="399"/>
      <c r="G4" s="399"/>
      <c r="H4" s="53"/>
      <c r="I4" s="53"/>
      <c r="J4" s="53"/>
      <c r="R4" s="322"/>
      <c r="S4" s="322"/>
      <c r="T4" s="322"/>
      <c r="U4" s="322"/>
    </row>
    <row r="5" spans="1:22" x14ac:dyDescent="0.2">
      <c r="A5" s="48"/>
      <c r="B5" s="49"/>
      <c r="E5" s="48"/>
    </row>
    <row r="6" spans="1:22" ht="12.75" customHeight="1" x14ac:dyDescent="0.2">
      <c r="A6" s="48"/>
      <c r="B6" s="432" t="s">
        <v>321</v>
      </c>
      <c r="C6" s="432" t="s">
        <v>482</v>
      </c>
      <c r="D6" s="432" t="s">
        <v>492</v>
      </c>
      <c r="E6" s="443" t="s">
        <v>89</v>
      </c>
      <c r="F6" s="437" t="s">
        <v>537</v>
      </c>
      <c r="G6" s="438"/>
      <c r="H6" s="438"/>
      <c r="I6" s="438"/>
      <c r="J6" s="438"/>
      <c r="K6" s="438"/>
      <c r="L6" s="438"/>
      <c r="M6" s="438"/>
      <c r="N6" s="438"/>
      <c r="O6" s="438"/>
      <c r="P6" s="432" t="s">
        <v>538</v>
      </c>
      <c r="Q6" s="432" t="s">
        <v>539</v>
      </c>
      <c r="R6" s="329"/>
      <c r="S6" s="329"/>
      <c r="T6" s="329"/>
      <c r="U6" s="329"/>
    </row>
    <row r="7" spans="1:22" ht="12.75" customHeight="1" x14ac:dyDescent="0.2">
      <c r="A7" s="48"/>
      <c r="B7" s="432"/>
      <c r="C7" s="432"/>
      <c r="D7" s="432"/>
      <c r="E7" s="469"/>
      <c r="F7" s="508">
        <v>2018</v>
      </c>
      <c r="G7" s="509"/>
      <c r="H7" s="508">
        <v>2019</v>
      </c>
      <c r="I7" s="509"/>
      <c r="J7" s="508">
        <v>2020</v>
      </c>
      <c r="K7" s="509"/>
      <c r="L7" s="508">
        <v>2021</v>
      </c>
      <c r="M7" s="509"/>
      <c r="N7" s="508">
        <v>2022</v>
      </c>
      <c r="O7" s="509"/>
      <c r="P7" s="432"/>
      <c r="Q7" s="432"/>
      <c r="R7" s="329"/>
      <c r="S7" s="329">
        <v>2018</v>
      </c>
      <c r="T7" s="329">
        <v>2019</v>
      </c>
      <c r="U7" s="329">
        <v>2020</v>
      </c>
    </row>
    <row r="8" spans="1:22" ht="51" x14ac:dyDescent="0.2">
      <c r="A8" s="56"/>
      <c r="B8" s="432"/>
      <c r="C8" s="432"/>
      <c r="D8" s="432"/>
      <c r="E8" s="444"/>
      <c r="F8" s="244" t="s">
        <v>509</v>
      </c>
      <c r="G8" s="246" t="s">
        <v>510</v>
      </c>
      <c r="H8" s="244" t="s">
        <v>509</v>
      </c>
      <c r="I8" s="246" t="s">
        <v>510</v>
      </c>
      <c r="J8" s="244" t="s">
        <v>509</v>
      </c>
      <c r="K8" s="246" t="s">
        <v>510</v>
      </c>
      <c r="L8" s="244" t="s">
        <v>509</v>
      </c>
      <c r="M8" s="246" t="s">
        <v>510</v>
      </c>
      <c r="N8" s="244" t="s">
        <v>509</v>
      </c>
      <c r="O8" s="245" t="s">
        <v>510</v>
      </c>
      <c r="P8" s="432"/>
      <c r="Q8" s="432"/>
      <c r="R8" s="330" t="s">
        <v>697</v>
      </c>
      <c r="S8" s="334" t="s">
        <v>698</v>
      </c>
      <c r="T8" s="330" t="s">
        <v>698</v>
      </c>
      <c r="U8" s="330" t="s">
        <v>698</v>
      </c>
      <c r="V8" s="326"/>
    </row>
    <row r="9" spans="1:22" ht="25.5" x14ac:dyDescent="0.2">
      <c r="B9" s="58" t="s">
        <v>322</v>
      </c>
      <c r="C9" s="59">
        <v>1</v>
      </c>
      <c r="D9" s="59" t="s">
        <v>450</v>
      </c>
      <c r="E9" s="61" t="s">
        <v>134</v>
      </c>
      <c r="F9" s="63">
        <f>'EVALUACIÓN PLAN 2018'!L9</f>
        <v>0.5</v>
      </c>
      <c r="G9" s="247">
        <f>'SEGUIMIENTO PLAN'!M9</f>
        <v>0.5</v>
      </c>
      <c r="H9" s="63">
        <f>'EVALUACIÓN PLAN 2019'!L9</f>
        <v>0.25</v>
      </c>
      <c r="I9" s="247">
        <f>'SEGUIMIENTO PLAN'!N9</f>
        <v>0.25</v>
      </c>
      <c r="J9" s="63">
        <f>'EVALUACIÓN 2020'!L9</f>
        <v>0.25</v>
      </c>
      <c r="K9" s="247">
        <f>'SEGUIMIENTO PLAN'!O9</f>
        <v>0</v>
      </c>
      <c r="L9" s="63"/>
      <c r="M9" s="247">
        <f>'SEGUIMIENTO PLAN'!P9</f>
        <v>0</v>
      </c>
      <c r="N9" s="63"/>
      <c r="O9" s="247">
        <f>'SEGUIMIENTO PLAN'!Q9</f>
        <v>0.25</v>
      </c>
      <c r="P9" s="327">
        <f>F9+H9+J9+L9+N9</f>
        <v>1</v>
      </c>
      <c r="Q9" s="327">
        <f>'SEGUIMIENTO PLAN'!R9</f>
        <v>1</v>
      </c>
      <c r="R9" s="328">
        <v>1</v>
      </c>
      <c r="S9" s="325">
        <f>AVERAGE(F9)</f>
        <v>0.5</v>
      </c>
      <c r="T9" s="325">
        <f>AVERAGE(H9)</f>
        <v>0.25</v>
      </c>
      <c r="U9" s="352">
        <f>AVERAGE(J9)</f>
        <v>0.25</v>
      </c>
    </row>
    <row r="10" spans="1:22" ht="37.5" customHeight="1" x14ac:dyDescent="0.2">
      <c r="B10" s="58" t="s">
        <v>322</v>
      </c>
      <c r="C10" s="59">
        <v>2</v>
      </c>
      <c r="D10" s="59" t="s">
        <v>171</v>
      </c>
      <c r="E10" s="59" t="s">
        <v>229</v>
      </c>
      <c r="F10" s="63">
        <f>'EVALUACIÓN PLAN 2018'!L10</f>
        <v>0.1</v>
      </c>
      <c r="G10" s="247">
        <f>'SEGUIMIENTO PLAN'!M15</f>
        <v>0.5</v>
      </c>
      <c r="H10" s="63">
        <f>'EVALUACIÓN PLAN 2019'!L10</f>
        <v>0.44999999999999996</v>
      </c>
      <c r="I10" s="247">
        <f>'SEGUIMIENTO PLAN'!N15</f>
        <v>0.5</v>
      </c>
      <c r="J10" s="63">
        <f>'EVALUACIÓN 2020'!L10</f>
        <v>0.25</v>
      </c>
      <c r="K10" s="247">
        <f>'SEGUIMIENTO PLAN'!O15</f>
        <v>0</v>
      </c>
      <c r="L10" s="63"/>
      <c r="M10" s="247">
        <f>'SEGUIMIENTO PLAN'!P15</f>
        <v>0</v>
      </c>
      <c r="N10" s="63"/>
      <c r="O10" s="247">
        <f>'SEGUIMIENTO PLAN'!Q15</f>
        <v>0</v>
      </c>
      <c r="P10" s="63">
        <f>F10+H10+J10+L10+N10</f>
        <v>0.79999999999999993</v>
      </c>
      <c r="Q10" s="63">
        <f>'SEGUIMIENTO PLAN'!R15</f>
        <v>1</v>
      </c>
      <c r="R10" s="323">
        <v>0.8</v>
      </c>
      <c r="S10" s="325">
        <f>AVERAGE(F10)</f>
        <v>0.1</v>
      </c>
      <c r="T10" s="325">
        <f>AVERAGE(H10)</f>
        <v>0.44999999999999996</v>
      </c>
      <c r="U10" s="352">
        <f>AVERAGE(J10)</f>
        <v>0.25</v>
      </c>
    </row>
    <row r="11" spans="1:22" ht="25.5" x14ac:dyDescent="0.2">
      <c r="B11" s="58" t="s">
        <v>322</v>
      </c>
      <c r="C11" s="59">
        <v>3</v>
      </c>
      <c r="D11" s="59" t="s">
        <v>180</v>
      </c>
      <c r="E11" s="59" t="s">
        <v>229</v>
      </c>
      <c r="F11" s="63">
        <f>'EVALUACIÓN PLAN 2018'!L11</f>
        <v>0.1</v>
      </c>
      <c r="G11" s="247">
        <f>'SEGUIMIENTO PLAN'!M21</f>
        <v>0.2</v>
      </c>
      <c r="H11" s="63">
        <f>'EVALUACIÓN PLAN 2019'!L11</f>
        <v>0</v>
      </c>
      <c r="I11" s="247">
        <f>'SEGUIMIENTO PLAN'!N21</f>
        <v>0.2</v>
      </c>
      <c r="J11" s="63">
        <f>'EVALUACIÓN 2020'!L11</f>
        <v>0.35</v>
      </c>
      <c r="K11" s="247">
        <f>'SEGUIMIENTO PLAN'!O21</f>
        <v>0.2</v>
      </c>
      <c r="L11" s="63"/>
      <c r="M11" s="247">
        <f>'SEGUIMIENTO PLAN'!P21</f>
        <v>0.2</v>
      </c>
      <c r="N11" s="63"/>
      <c r="O11" s="247">
        <f>'SEGUIMIENTO PLAN'!Q21</f>
        <v>0.2</v>
      </c>
      <c r="P11" s="63">
        <f>F11+H11+J11+L11+N11</f>
        <v>0.44999999999999996</v>
      </c>
      <c r="Q11" s="63">
        <f>'SEGUIMIENTO PLAN'!R21</f>
        <v>1</v>
      </c>
      <c r="R11" s="323">
        <v>0.45</v>
      </c>
      <c r="S11" s="325">
        <f>AVERAGE(F11)</f>
        <v>0.1</v>
      </c>
      <c r="T11" s="325">
        <f>AVERAGE(H11)</f>
        <v>0</v>
      </c>
      <c r="U11" s="352">
        <f>AVERAGE(J11)</f>
        <v>0.35</v>
      </c>
    </row>
    <row r="12" spans="1:22" ht="25.5" x14ac:dyDescent="0.2">
      <c r="B12" s="58" t="s">
        <v>322</v>
      </c>
      <c r="C12" s="59">
        <v>4</v>
      </c>
      <c r="D12" s="59" t="s">
        <v>16</v>
      </c>
      <c r="E12" s="59" t="s">
        <v>229</v>
      </c>
      <c r="F12" s="63">
        <f>'EVALUACIÓN PLAN 2018'!L12</f>
        <v>0.25</v>
      </c>
      <c r="G12" s="247">
        <f>'SEGUIMIENTO PLAN'!M27</f>
        <v>0.25</v>
      </c>
      <c r="H12" s="63">
        <f>'EVALUACIÓN PLAN 2019'!L12</f>
        <v>0.05</v>
      </c>
      <c r="I12" s="247">
        <f>'SEGUIMIENTO PLAN'!N27</f>
        <v>0.25</v>
      </c>
      <c r="J12" s="63">
        <f>'EVALUACIÓN 2020'!L12</f>
        <v>0.2</v>
      </c>
      <c r="K12" s="247">
        <f>'SEGUIMIENTO PLAN'!O27</f>
        <v>0.5</v>
      </c>
      <c r="L12" s="63"/>
      <c r="M12" s="247">
        <f>'SEGUIMIENTO PLAN'!P27</f>
        <v>0</v>
      </c>
      <c r="N12" s="63"/>
      <c r="O12" s="247">
        <f>'SEGUIMIENTO PLAN'!Q27</f>
        <v>0</v>
      </c>
      <c r="P12" s="63">
        <f>F12+H12+J12+L12+N12</f>
        <v>0.5</v>
      </c>
      <c r="Q12" s="63">
        <f>'SEGUIMIENTO PLAN'!R27</f>
        <v>1</v>
      </c>
      <c r="R12" s="323">
        <f>AVERAGE(P12)</f>
        <v>0.5</v>
      </c>
      <c r="S12" s="325">
        <f>AVERAGE(F12)</f>
        <v>0.25</v>
      </c>
      <c r="T12" s="325">
        <f>AVERAGE(H12)</f>
        <v>0.05</v>
      </c>
      <c r="U12" s="352">
        <f>AVERAGE(J12)</f>
        <v>0.2</v>
      </c>
    </row>
    <row r="13" spans="1:22" ht="25.5" x14ac:dyDescent="0.2">
      <c r="B13" s="58" t="s">
        <v>328</v>
      </c>
      <c r="C13" s="59">
        <v>5</v>
      </c>
      <c r="D13" s="59" t="s">
        <v>20</v>
      </c>
      <c r="E13" s="59" t="s">
        <v>229</v>
      </c>
      <c r="F13" s="63">
        <f>'EVALUACIÓN PLAN 2018'!L13</f>
        <v>1</v>
      </c>
      <c r="G13" s="247">
        <f>'SEGUIMIENTO PLAN'!M33</f>
        <v>1</v>
      </c>
      <c r="H13" s="63">
        <f>'EVALUACIÓN PLAN 2019'!L13</f>
        <v>0</v>
      </c>
      <c r="I13" s="247">
        <f>'SEGUIMIENTO PLAN'!N33</f>
        <v>0</v>
      </c>
      <c r="J13" s="63">
        <f>'EVALUACIÓN 2020'!L13</f>
        <v>0</v>
      </c>
      <c r="K13" s="247">
        <f>'SEGUIMIENTO PLAN'!O33</f>
        <v>0</v>
      </c>
      <c r="L13" s="63"/>
      <c r="M13" s="247">
        <f>'SEGUIMIENTO PLAN'!P33</f>
        <v>0</v>
      </c>
      <c r="N13" s="63"/>
      <c r="O13" s="247">
        <f>'SEGUIMIENTO PLAN'!Q33</f>
        <v>0</v>
      </c>
      <c r="P13" s="63">
        <f>F13</f>
        <v>1</v>
      </c>
      <c r="Q13" s="63">
        <f>'SEGUIMIENTO PLAN'!R33</f>
        <v>1</v>
      </c>
      <c r="R13" s="323">
        <f>AVERAGE(P13)</f>
        <v>1</v>
      </c>
      <c r="S13" s="325">
        <f>AVERAGE(F13)</f>
        <v>1</v>
      </c>
      <c r="T13" s="325">
        <f>AVERAGE(H13)</f>
        <v>0</v>
      </c>
      <c r="U13" s="352">
        <f>AVERAGE(J13)</f>
        <v>0</v>
      </c>
    </row>
    <row r="14" spans="1:22" x14ac:dyDescent="0.2">
      <c r="B14" s="58" t="s">
        <v>322</v>
      </c>
      <c r="C14" s="59">
        <v>6</v>
      </c>
      <c r="D14" s="59" t="s">
        <v>461</v>
      </c>
      <c r="E14" s="59" t="s">
        <v>232</v>
      </c>
      <c r="F14" s="63">
        <f>'EVALUACIÓN PLAN 2018'!L14</f>
        <v>0.8</v>
      </c>
      <c r="G14" s="247">
        <f>'SEGUIMIENTO PLAN'!M39</f>
        <v>1</v>
      </c>
      <c r="H14" s="63">
        <f>'EVALUACIÓN PLAN 2019'!L14</f>
        <v>0</v>
      </c>
      <c r="I14" s="247">
        <f>'SEGUIMIENTO PLAN'!N39</f>
        <v>0</v>
      </c>
      <c r="J14" s="63">
        <f>'EVALUACIÓN 2020'!L14</f>
        <v>0.1</v>
      </c>
      <c r="K14" s="247">
        <f>'SEGUIMIENTO PLAN'!O39</f>
        <v>0</v>
      </c>
      <c r="L14" s="63"/>
      <c r="M14" s="247">
        <f>'SEGUIMIENTO PLAN'!P39</f>
        <v>0</v>
      </c>
      <c r="N14" s="63"/>
      <c r="O14" s="247">
        <f>'SEGUIMIENTO PLAN'!Q39</f>
        <v>0</v>
      </c>
      <c r="P14" s="63">
        <f t="shared" ref="P14:P25" si="0">F14+H14+J14+L14+N14</f>
        <v>0.9</v>
      </c>
      <c r="Q14" s="63">
        <f>'SEGUIMIENTO PLAN'!R39</f>
        <v>1</v>
      </c>
      <c r="R14" s="502">
        <f>AVERAGE(P14:P15)</f>
        <v>0.57499999999999996</v>
      </c>
      <c r="S14" s="502">
        <f>AVERAGE(F14:F15)</f>
        <v>0.4</v>
      </c>
      <c r="T14" s="507">
        <f>AVERAGE(H14:H15)</f>
        <v>0.125</v>
      </c>
      <c r="U14" s="507">
        <f>AVERAGE(J14:J15)</f>
        <v>0.05</v>
      </c>
    </row>
    <row r="15" spans="1:22" ht="25.5" x14ac:dyDescent="0.2">
      <c r="B15" s="58" t="s">
        <v>322</v>
      </c>
      <c r="C15" s="59">
        <v>6</v>
      </c>
      <c r="D15" s="59" t="s">
        <v>189</v>
      </c>
      <c r="E15" s="59" t="s">
        <v>244</v>
      </c>
      <c r="F15" s="63">
        <f>'EVALUACIÓN PLAN 2018'!L15</f>
        <v>0</v>
      </c>
      <c r="G15" s="247">
        <f>'SEGUIMIENTO PLAN'!M40</f>
        <v>0</v>
      </c>
      <c r="H15" s="63">
        <f>'EVALUACIÓN PLAN 2019'!L15</f>
        <v>0.25</v>
      </c>
      <c r="I15" s="247">
        <f>'SEGUIMIENTO PLAN'!N40</f>
        <v>0.25</v>
      </c>
      <c r="J15" s="63">
        <f>'EVALUACIÓN 2020'!L15</f>
        <v>0</v>
      </c>
      <c r="K15" s="247">
        <f>'SEGUIMIENTO PLAN'!O40</f>
        <v>0.25</v>
      </c>
      <c r="L15" s="63"/>
      <c r="M15" s="247">
        <f>'SEGUIMIENTO PLAN'!P40</f>
        <v>0.25</v>
      </c>
      <c r="N15" s="63"/>
      <c r="O15" s="247">
        <f>'SEGUIMIENTO PLAN'!Q40</f>
        <v>0.25</v>
      </c>
      <c r="P15" s="63">
        <f t="shared" si="0"/>
        <v>0.25</v>
      </c>
      <c r="Q15" s="63">
        <f>'SEGUIMIENTO PLAN'!R40</f>
        <v>1</v>
      </c>
      <c r="R15" s="506"/>
      <c r="S15" s="502"/>
      <c r="T15" s="507"/>
      <c r="U15" s="507"/>
    </row>
    <row r="16" spans="1:22" ht="25.5" x14ac:dyDescent="0.2">
      <c r="B16" s="58" t="s">
        <v>322</v>
      </c>
      <c r="C16" s="59">
        <v>7</v>
      </c>
      <c r="D16" s="59" t="s">
        <v>245</v>
      </c>
      <c r="E16" s="59" t="s">
        <v>229</v>
      </c>
      <c r="F16" s="63">
        <f>'EVALUACIÓN PLAN 2018'!L16</f>
        <v>0.8</v>
      </c>
      <c r="G16" s="247">
        <f>'SEGUIMIENTO PLAN'!M46</f>
        <v>1</v>
      </c>
      <c r="H16" s="63">
        <f>'EVALUACIÓN PLAN 2019'!L16</f>
        <v>0.05</v>
      </c>
      <c r="I16" s="247">
        <f>'SEGUIMIENTO PLAN'!N46</f>
        <v>0</v>
      </c>
      <c r="J16" s="63">
        <f>'EVALUACIÓN 2020'!L16</f>
        <v>0.15</v>
      </c>
      <c r="K16" s="247">
        <f>'SEGUIMIENTO PLAN'!O46</f>
        <v>0</v>
      </c>
      <c r="L16" s="63"/>
      <c r="M16" s="247">
        <f>'SEGUIMIENTO PLAN'!P46</f>
        <v>0</v>
      </c>
      <c r="N16" s="63"/>
      <c r="O16" s="247">
        <f>'SEGUIMIENTO PLAN'!Q46</f>
        <v>0</v>
      </c>
      <c r="P16" s="63">
        <f t="shared" si="0"/>
        <v>1</v>
      </c>
      <c r="Q16" s="63">
        <f>'SEGUIMIENTO PLAN'!R46</f>
        <v>1</v>
      </c>
      <c r="R16" s="502">
        <f>AVERAGE(P16:P17)</f>
        <v>0.75</v>
      </c>
      <c r="S16" s="502">
        <f>AVERAGE(F16:F17)</f>
        <v>0.5</v>
      </c>
      <c r="T16" s="502">
        <f>AVERAGE(H16:H17)</f>
        <v>7.5000000000000011E-2</v>
      </c>
      <c r="U16" s="502">
        <f>AVERAGE(J16:J17)</f>
        <v>0.17499999999999999</v>
      </c>
    </row>
    <row r="17" spans="1:21" ht="25.5" x14ac:dyDescent="0.2">
      <c r="A17" s="48"/>
      <c r="B17" s="58" t="s">
        <v>322</v>
      </c>
      <c r="C17" s="59">
        <v>7</v>
      </c>
      <c r="D17" s="59" t="s">
        <v>294</v>
      </c>
      <c r="E17" s="59" t="s">
        <v>262</v>
      </c>
      <c r="F17" s="63">
        <f>'EVALUACIÓN PLAN 2018'!L17</f>
        <v>0.2</v>
      </c>
      <c r="G17" s="247">
        <f>'SEGUIMIENTO PLAN'!M47</f>
        <v>0.2</v>
      </c>
      <c r="H17" s="63">
        <f>'EVALUACIÓN PLAN 2019'!L17</f>
        <v>0.1</v>
      </c>
      <c r="I17" s="247">
        <f>'SEGUIMIENTO PLAN'!N47</f>
        <v>0.2</v>
      </c>
      <c r="J17" s="63">
        <f>'EVALUACIÓN 2020'!L17</f>
        <v>0.2</v>
      </c>
      <c r="K17" s="247">
        <f>'SEGUIMIENTO PLAN'!O47</f>
        <v>0.2</v>
      </c>
      <c r="L17" s="63"/>
      <c r="M17" s="247">
        <f>'SEGUIMIENTO PLAN'!P47</f>
        <v>0.2</v>
      </c>
      <c r="N17" s="63"/>
      <c r="O17" s="247">
        <f>'SEGUIMIENTO PLAN'!Q47</f>
        <v>0.2</v>
      </c>
      <c r="P17" s="63">
        <f t="shared" si="0"/>
        <v>0.5</v>
      </c>
      <c r="Q17" s="63">
        <f>'SEGUIMIENTO PLAN'!R47</f>
        <v>1</v>
      </c>
      <c r="R17" s="506"/>
      <c r="S17" s="502"/>
      <c r="T17" s="502"/>
      <c r="U17" s="502"/>
    </row>
    <row r="18" spans="1:21" x14ac:dyDescent="0.2">
      <c r="A18" s="48"/>
      <c r="B18" s="58" t="s">
        <v>333</v>
      </c>
      <c r="C18" s="59">
        <v>8</v>
      </c>
      <c r="D18" s="59" t="s">
        <v>256</v>
      </c>
      <c r="E18" s="59" t="s">
        <v>255</v>
      </c>
      <c r="F18" s="63">
        <f>'EVALUACIÓN PLAN 2018'!L18</f>
        <v>0.16</v>
      </c>
      <c r="G18" s="247">
        <f>'SEGUIMIENTO PLAN'!M53</f>
        <v>2.4390243902439025E-2</v>
      </c>
      <c r="H18" s="63">
        <f>'EVALUACIÓN PLAN 2019'!L18</f>
        <v>0.34</v>
      </c>
      <c r="I18" s="247">
        <f>'SEGUIMIENTO PLAN'!N53</f>
        <v>0.24390243902439024</v>
      </c>
      <c r="J18" s="63">
        <f>'EVALUACIÓN 2020'!L18</f>
        <v>0.24</v>
      </c>
      <c r="K18" s="247">
        <f>'SEGUIMIENTO PLAN'!O53</f>
        <v>0.24390243902439024</v>
      </c>
      <c r="L18" s="63"/>
      <c r="M18" s="247">
        <f>'SEGUIMIENTO PLAN'!P53</f>
        <v>0.24390243902439024</v>
      </c>
      <c r="N18" s="63"/>
      <c r="O18" s="247">
        <f>'SEGUIMIENTO PLAN'!Q53</f>
        <v>0.24390243902439024</v>
      </c>
      <c r="P18" s="63">
        <f t="shared" si="0"/>
        <v>0.74</v>
      </c>
      <c r="Q18" s="63">
        <f>'SEGUIMIENTO PLAN'!R53</f>
        <v>1</v>
      </c>
      <c r="R18" s="502">
        <f>AVERAGE(P18:P19)</f>
        <v>0.7</v>
      </c>
      <c r="S18" s="502">
        <f>AVERAGE(F18:F19)</f>
        <v>0.13500000000000001</v>
      </c>
      <c r="T18" s="502">
        <f>AVERAGE(H18:H19)</f>
        <v>0.33500000000000002</v>
      </c>
      <c r="U18" s="502">
        <f>AVERAGE(J18:J19)</f>
        <v>0.22999999999999998</v>
      </c>
    </row>
    <row r="19" spans="1:21" ht="25.5" x14ac:dyDescent="0.2">
      <c r="A19" s="48"/>
      <c r="B19" s="58" t="s">
        <v>333</v>
      </c>
      <c r="C19" s="59">
        <v>8</v>
      </c>
      <c r="D19" s="59" t="s">
        <v>259</v>
      </c>
      <c r="E19" s="59" t="s">
        <v>258</v>
      </c>
      <c r="F19" s="63">
        <f>'EVALUACIÓN PLAN 2018'!L19</f>
        <v>0.11</v>
      </c>
      <c r="G19" s="247">
        <f>'SEGUIMIENTO PLAN'!M54</f>
        <v>0.1111111111111111</v>
      </c>
      <c r="H19" s="63">
        <f>'EVALUACIÓN PLAN 2019'!L19</f>
        <v>0.33</v>
      </c>
      <c r="I19" s="247">
        <f>'SEGUIMIENTO PLAN'!N54</f>
        <v>0.22222222222222221</v>
      </c>
      <c r="J19" s="63">
        <f>'EVALUACIÓN 2020'!L19</f>
        <v>0.22</v>
      </c>
      <c r="K19" s="247">
        <f>'SEGUIMIENTO PLAN'!O54</f>
        <v>0.22222222222222221</v>
      </c>
      <c r="L19" s="63"/>
      <c r="M19" s="247">
        <f>'SEGUIMIENTO PLAN'!P54</f>
        <v>0.22222222222222221</v>
      </c>
      <c r="N19" s="63"/>
      <c r="O19" s="247">
        <f>'SEGUIMIENTO PLAN'!Q54</f>
        <v>0.22222222222222221</v>
      </c>
      <c r="P19" s="63">
        <f t="shared" si="0"/>
        <v>0.66</v>
      </c>
      <c r="Q19" s="63">
        <f>'SEGUIMIENTO PLAN'!R54</f>
        <v>1</v>
      </c>
      <c r="R19" s="506"/>
      <c r="S19" s="502"/>
      <c r="T19" s="502"/>
      <c r="U19" s="502"/>
    </row>
    <row r="20" spans="1:21" ht="25.5" x14ac:dyDescent="0.2">
      <c r="A20" s="48"/>
      <c r="B20" s="58" t="s">
        <v>322</v>
      </c>
      <c r="C20" s="59">
        <v>9</v>
      </c>
      <c r="D20" s="59" t="s">
        <v>250</v>
      </c>
      <c r="E20" s="59" t="s">
        <v>249</v>
      </c>
      <c r="F20" s="63">
        <f>'EVALUACIÓN PLAN 2018'!L20</f>
        <v>0.25</v>
      </c>
      <c r="G20" s="247">
        <f>'SEGUIMIENTO PLAN'!M60</f>
        <v>0.25</v>
      </c>
      <c r="H20" s="63">
        <f>'EVALUACIÓN PLAN 2019'!L20</f>
        <v>0.25</v>
      </c>
      <c r="I20" s="247">
        <f>'SEGUIMIENTO PLAN'!N60</f>
        <v>0.25</v>
      </c>
      <c r="J20" s="63">
        <f>'EVALUACIÓN 2020'!L20</f>
        <v>0</v>
      </c>
      <c r="K20" s="247">
        <f>'SEGUIMIENTO PLAN'!O60</f>
        <v>0.25</v>
      </c>
      <c r="L20" s="63"/>
      <c r="M20" s="247">
        <f>'SEGUIMIENTO PLAN'!P60</f>
        <v>0.25</v>
      </c>
      <c r="N20" s="63"/>
      <c r="O20" s="247">
        <f>'SEGUIMIENTO PLAN'!Q60</f>
        <v>0</v>
      </c>
      <c r="P20" s="63">
        <f t="shared" si="0"/>
        <v>0.5</v>
      </c>
      <c r="Q20" s="63">
        <f>'SEGUIMIENTO PLAN'!R60</f>
        <v>1</v>
      </c>
      <c r="R20" s="323">
        <f>AVERAGE(P20)</f>
        <v>0.5</v>
      </c>
      <c r="S20" s="325">
        <f>AVERAGE(F20)</f>
        <v>0.25</v>
      </c>
      <c r="T20" s="325">
        <f>AVERAGE(H20)</f>
        <v>0.25</v>
      </c>
      <c r="U20" s="352">
        <f>AVERAGE(J20)</f>
        <v>0</v>
      </c>
    </row>
    <row r="21" spans="1:21" ht="25.5" x14ac:dyDescent="0.2">
      <c r="A21" s="48"/>
      <c r="B21" s="58" t="s">
        <v>322</v>
      </c>
      <c r="C21" s="59">
        <v>10</v>
      </c>
      <c r="D21" s="59" t="s">
        <v>251</v>
      </c>
      <c r="E21" s="59" t="s">
        <v>229</v>
      </c>
      <c r="F21" s="63">
        <f>'EVALUACIÓN PLAN 2018'!L21</f>
        <v>0</v>
      </c>
      <c r="G21" s="247">
        <f>'SEGUIMIENTO PLAN'!M66</f>
        <v>0</v>
      </c>
      <c r="H21" s="63">
        <f>'EVALUACIÓN PLAN 2019'!L21</f>
        <v>0</v>
      </c>
      <c r="I21" s="247">
        <f>'SEGUIMIENTO PLAN'!N66</f>
        <v>1</v>
      </c>
      <c r="J21" s="63">
        <f>'EVALUACIÓN 2020'!L21</f>
        <v>0.8</v>
      </c>
      <c r="K21" s="247">
        <f>'SEGUIMIENTO PLAN'!O66</f>
        <v>0</v>
      </c>
      <c r="L21" s="63"/>
      <c r="M21" s="247">
        <f>'SEGUIMIENTO PLAN'!P66</f>
        <v>0</v>
      </c>
      <c r="N21" s="63"/>
      <c r="O21" s="247">
        <f>'SEGUIMIENTO PLAN'!Q66</f>
        <v>0</v>
      </c>
      <c r="P21" s="63">
        <f t="shared" si="0"/>
        <v>0.8</v>
      </c>
      <c r="Q21" s="63">
        <f>'SEGUIMIENTO PLAN'!R66</f>
        <v>1</v>
      </c>
      <c r="R21" s="323">
        <f>AVERAGE(P21)</f>
        <v>0.8</v>
      </c>
      <c r="S21" s="325">
        <f>AVERAGE(F21)</f>
        <v>0</v>
      </c>
      <c r="T21" s="325">
        <f>AVERAGE(H21)</f>
        <v>0</v>
      </c>
      <c r="U21" s="352">
        <f>AVERAGE(J21)</f>
        <v>0.8</v>
      </c>
    </row>
    <row r="22" spans="1:21" ht="51" x14ac:dyDescent="0.2">
      <c r="A22" s="48"/>
      <c r="B22" s="58" t="s">
        <v>322</v>
      </c>
      <c r="C22" s="59">
        <v>11</v>
      </c>
      <c r="D22" s="59" t="s">
        <v>263</v>
      </c>
      <c r="E22" s="59" t="s">
        <v>229</v>
      </c>
      <c r="F22" s="63">
        <f>'EVALUACIÓN PLAN 2018'!L22</f>
        <v>0.5</v>
      </c>
      <c r="G22" s="247">
        <f>'SEGUIMIENTO PLAN'!M72</f>
        <v>0.7</v>
      </c>
      <c r="H22" s="63">
        <f>'EVALUACIÓN PLAN 2019'!L22</f>
        <v>0.25</v>
      </c>
      <c r="I22" s="247">
        <f>'SEGUIMIENTO PLAN'!N72</f>
        <v>0.3</v>
      </c>
      <c r="J22" s="63">
        <f>'EVALUACIÓN 2020'!L22</f>
        <v>0.1</v>
      </c>
      <c r="K22" s="247">
        <f>'SEGUIMIENTO PLAN'!O72</f>
        <v>0</v>
      </c>
      <c r="L22" s="63"/>
      <c r="M22" s="247">
        <f>'SEGUIMIENTO PLAN'!P72</f>
        <v>0</v>
      </c>
      <c r="N22" s="63"/>
      <c r="O22" s="247">
        <f>'SEGUIMIENTO PLAN'!Q72</f>
        <v>0</v>
      </c>
      <c r="P22" s="63">
        <f t="shared" si="0"/>
        <v>0.85</v>
      </c>
      <c r="Q22" s="63">
        <f>'SEGUIMIENTO PLAN'!R72</f>
        <v>1</v>
      </c>
      <c r="R22" s="502">
        <f>AVERAGE(P22:P25)</f>
        <v>0.21249999999999999</v>
      </c>
      <c r="S22" s="502">
        <f>AVERAGE(F22:F25)</f>
        <v>0.125</v>
      </c>
      <c r="T22" s="502">
        <f>AVERAGE(H22:H25)</f>
        <v>6.25E-2</v>
      </c>
      <c r="U22" s="502">
        <f>AVERAGE(J22:J25)</f>
        <v>2.5000000000000001E-2</v>
      </c>
    </row>
    <row r="23" spans="1:21" ht="25.5" x14ac:dyDescent="0.2">
      <c r="A23" s="48"/>
      <c r="B23" s="58" t="s">
        <v>322</v>
      </c>
      <c r="C23" s="59">
        <v>11</v>
      </c>
      <c r="D23" s="59" t="s">
        <v>264</v>
      </c>
      <c r="E23" s="59" t="s">
        <v>266</v>
      </c>
      <c r="F23" s="63">
        <f>'EVALUACIÓN PLAN 2018'!L23</f>
        <v>0</v>
      </c>
      <c r="G23" s="247">
        <f>'SEGUIMIENTO PLAN'!M73</f>
        <v>0</v>
      </c>
      <c r="H23" s="63">
        <f>'EVALUACIÓN PLAN 2019'!L23</f>
        <v>0</v>
      </c>
      <c r="I23" s="247">
        <f>'SEGUIMIENTO PLAN'!N73</f>
        <v>0.21428571428571427</v>
      </c>
      <c r="J23" s="63">
        <f>'EVALUACIÓN 2020'!L23</f>
        <v>0</v>
      </c>
      <c r="K23" s="247">
        <f>'SEGUIMIENTO PLAN'!O73</f>
        <v>0.21428571428571427</v>
      </c>
      <c r="L23" s="63"/>
      <c r="M23" s="247">
        <f>'SEGUIMIENTO PLAN'!P73</f>
        <v>0.2857142857142857</v>
      </c>
      <c r="N23" s="63"/>
      <c r="O23" s="247">
        <f>'SEGUIMIENTO PLAN'!Q73</f>
        <v>0.2857142857142857</v>
      </c>
      <c r="P23" s="63">
        <f t="shared" si="0"/>
        <v>0</v>
      </c>
      <c r="Q23" s="63">
        <f>'SEGUIMIENTO PLAN'!R73</f>
        <v>0.99999999999999989</v>
      </c>
      <c r="R23" s="506"/>
      <c r="S23" s="502"/>
      <c r="T23" s="502"/>
      <c r="U23" s="502"/>
    </row>
    <row r="24" spans="1:21" ht="25.5" x14ac:dyDescent="0.2">
      <c r="A24" s="48"/>
      <c r="B24" s="58" t="s">
        <v>322</v>
      </c>
      <c r="C24" s="59">
        <v>11</v>
      </c>
      <c r="D24" s="59" t="s">
        <v>295</v>
      </c>
      <c r="E24" s="59" t="s">
        <v>269</v>
      </c>
      <c r="F24" s="63">
        <f>'EVALUACIÓN PLAN 2018'!L24</f>
        <v>0</v>
      </c>
      <c r="G24" s="247">
        <f>'SEGUIMIENTO PLAN'!M74</f>
        <v>0</v>
      </c>
      <c r="H24" s="63">
        <f>'EVALUACIÓN PLAN 2019'!L24</f>
        <v>0</v>
      </c>
      <c r="I24" s="247">
        <f>'SEGUIMIENTO PLAN'!N74</f>
        <v>0.23333333333333334</v>
      </c>
      <c r="J24" s="63">
        <f>'EVALUACIÓN 2020'!L24</f>
        <v>0</v>
      </c>
      <c r="K24" s="247">
        <f>'SEGUIMIENTO PLAN'!O74</f>
        <v>0.23333333333333334</v>
      </c>
      <c r="L24" s="63"/>
      <c r="M24" s="247">
        <f>'SEGUIMIENTO PLAN'!P74</f>
        <v>0.26666666666666666</v>
      </c>
      <c r="N24" s="63"/>
      <c r="O24" s="247">
        <f>'SEGUIMIENTO PLAN'!Q74</f>
        <v>0.26666666666666666</v>
      </c>
      <c r="P24" s="63">
        <f t="shared" si="0"/>
        <v>0</v>
      </c>
      <c r="Q24" s="63">
        <f>'SEGUIMIENTO PLAN'!R74</f>
        <v>1</v>
      </c>
      <c r="R24" s="506"/>
      <c r="S24" s="502"/>
      <c r="T24" s="502"/>
      <c r="U24" s="502"/>
    </row>
    <row r="25" spans="1:21" ht="25.5" x14ac:dyDescent="0.2">
      <c r="A25" s="48"/>
      <c r="B25" s="58" t="s">
        <v>322</v>
      </c>
      <c r="C25" s="59">
        <v>11</v>
      </c>
      <c r="D25" s="59" t="s">
        <v>295</v>
      </c>
      <c r="E25" s="59" t="s">
        <v>270</v>
      </c>
      <c r="F25" s="63">
        <f>'EVALUACIÓN PLAN 2018'!L25</f>
        <v>0</v>
      </c>
      <c r="G25" s="247">
        <f>'SEGUIMIENTO PLAN'!M75</f>
        <v>0</v>
      </c>
      <c r="H25" s="63">
        <f>'EVALUACIÓN PLAN 2019'!L25</f>
        <v>0</v>
      </c>
      <c r="I25" s="247">
        <f>'SEGUIMIENTO PLAN'!N75</f>
        <v>0.25</v>
      </c>
      <c r="J25" s="63">
        <f>'EVALUACIÓN 2020'!L25</f>
        <v>0</v>
      </c>
      <c r="K25" s="247">
        <f>'SEGUIMIENTO PLAN'!O75</f>
        <v>0.25</v>
      </c>
      <c r="L25" s="63"/>
      <c r="M25" s="247">
        <f>'SEGUIMIENTO PLAN'!P75</f>
        <v>0.25</v>
      </c>
      <c r="N25" s="63"/>
      <c r="O25" s="247">
        <f>'SEGUIMIENTO PLAN'!Q75</f>
        <v>0.25</v>
      </c>
      <c r="P25" s="63">
        <f t="shared" si="0"/>
        <v>0</v>
      </c>
      <c r="Q25" s="63">
        <f>'SEGUIMIENTO PLAN'!R75</f>
        <v>1</v>
      </c>
      <c r="R25" s="506"/>
      <c r="S25" s="502"/>
      <c r="T25" s="502"/>
      <c r="U25" s="502"/>
    </row>
    <row r="26" spans="1:21" ht="38.25" x14ac:dyDescent="0.2">
      <c r="A26" s="48"/>
      <c r="B26" s="58" t="s">
        <v>341</v>
      </c>
      <c r="C26" s="59">
        <v>12</v>
      </c>
      <c r="D26" s="68" t="s">
        <v>550</v>
      </c>
      <c r="E26" s="61" t="s">
        <v>316</v>
      </c>
      <c r="F26" s="63">
        <f>'EVALUACIÓN PLAN 2018'!L26</f>
        <v>0</v>
      </c>
      <c r="G26" s="247">
        <f>'SEGUIMIENTO PLAN'!M81</f>
        <v>0</v>
      </c>
      <c r="H26" s="63">
        <f>'EVALUACIÓN PLAN 2019'!L26</f>
        <v>0.14000000000000001</v>
      </c>
      <c r="I26" s="247">
        <f>'SEGUIMIENTO PLAN'!N81</f>
        <v>0.14285714285714285</v>
      </c>
      <c r="J26" s="63">
        <f>'EVALUACIÓN 2020'!L26</f>
        <v>0.43</v>
      </c>
      <c r="K26" s="247">
        <f>'SEGUIMIENTO PLAN'!O81</f>
        <v>0.42857142857142855</v>
      </c>
      <c r="L26" s="63"/>
      <c r="M26" s="247">
        <f>'SEGUIMIENTO PLAN'!P81</f>
        <v>0.7142857142857143</v>
      </c>
      <c r="N26" s="63"/>
      <c r="O26" s="247">
        <f>'SEGUIMIENTO PLAN'!Q81</f>
        <v>1</v>
      </c>
      <c r="P26" s="63">
        <f>SUM(F26,H26,J26,L26,N26)</f>
        <v>0.57000000000000006</v>
      </c>
      <c r="Q26" s="63">
        <f>'SEGUIMIENTO PLAN'!R81</f>
        <v>1</v>
      </c>
      <c r="R26" s="502">
        <f>AVERAGE(P26:P27)</f>
        <v>0.78500000000000003</v>
      </c>
      <c r="S26" s="502">
        <f>AVERAGE(F26:F27)</f>
        <v>0.5</v>
      </c>
      <c r="T26" s="502">
        <f>AVERAGE(H26:H27)</f>
        <v>0.57000000000000006</v>
      </c>
      <c r="U26" s="502">
        <f>AVERAGE(J26:J27)</f>
        <v>0.215</v>
      </c>
    </row>
    <row r="27" spans="1:21" ht="25.5" x14ac:dyDescent="0.2">
      <c r="A27" s="48"/>
      <c r="B27" s="58" t="s">
        <v>341</v>
      </c>
      <c r="C27" s="59">
        <v>12</v>
      </c>
      <c r="D27" s="68" t="s">
        <v>611</v>
      </c>
      <c r="E27" s="61" t="s">
        <v>616</v>
      </c>
      <c r="F27" s="63">
        <f>'EVALUACIÓN PLAN 2018'!L27</f>
        <v>1</v>
      </c>
      <c r="G27" s="289">
        <f>'SEGUIMIENTO PLAN'!M82</f>
        <v>1</v>
      </c>
      <c r="H27" s="63">
        <f>'EVALUACIÓN PLAN 2019'!L27</f>
        <v>1</v>
      </c>
      <c r="I27" s="289">
        <f>'SEGUIMIENTO PLAN'!N82</f>
        <v>1</v>
      </c>
      <c r="J27" s="63">
        <f>'EVALUACIÓN 2020'!L27</f>
        <v>0</v>
      </c>
      <c r="K27" s="289">
        <f>'SEGUIMIENTO PLAN'!O82</f>
        <v>1</v>
      </c>
      <c r="L27" s="63"/>
      <c r="M27" s="289">
        <f>'SEGUIMIENTO PLAN'!P82</f>
        <v>1</v>
      </c>
      <c r="N27" s="63"/>
      <c r="O27" s="289">
        <f>'SEGUIMIENTO PLAN'!Q82</f>
        <v>1</v>
      </c>
      <c r="P27" s="63">
        <f>F27</f>
        <v>1</v>
      </c>
      <c r="Q27" s="63">
        <f>'SEGUIMIENTO PLAN'!R82</f>
        <v>1</v>
      </c>
      <c r="R27" s="506"/>
      <c r="S27" s="502"/>
      <c r="T27" s="502"/>
      <c r="U27" s="502"/>
    </row>
    <row r="28" spans="1:21" ht="25.5" x14ac:dyDescent="0.2">
      <c r="A28" s="48"/>
      <c r="B28" s="58" t="s">
        <v>343</v>
      </c>
      <c r="C28" s="59">
        <v>13</v>
      </c>
      <c r="D28" s="69" t="s">
        <v>555</v>
      </c>
      <c r="E28" s="59" t="s">
        <v>229</v>
      </c>
      <c r="F28" s="63">
        <f>'EVALUACIÓN PLAN 2018'!L28</f>
        <v>1</v>
      </c>
      <c r="G28" s="247">
        <f>'SEGUIMIENTO PLAN'!M88</f>
        <v>1</v>
      </c>
      <c r="H28" s="63">
        <f>'EVALUACIÓN PLAN 2019'!L28</f>
        <v>0</v>
      </c>
      <c r="I28" s="247">
        <f>'SEGUIMIENTO PLAN'!N88</f>
        <v>0</v>
      </c>
      <c r="J28" s="63">
        <f>'EVALUACIÓN 2020'!L28</f>
        <v>0</v>
      </c>
      <c r="K28" s="247">
        <f>'SEGUIMIENTO PLAN'!O88</f>
        <v>0</v>
      </c>
      <c r="L28" s="63"/>
      <c r="M28" s="247">
        <f>'SEGUIMIENTO PLAN'!P88</f>
        <v>0</v>
      </c>
      <c r="N28" s="63"/>
      <c r="O28" s="247">
        <f>'SEGUIMIENTO PLAN'!Q88</f>
        <v>0</v>
      </c>
      <c r="P28" s="63">
        <f>F28</f>
        <v>1</v>
      </c>
      <c r="Q28" s="63">
        <f>'SEGUIMIENTO PLAN'!R88</f>
        <v>1</v>
      </c>
      <c r="R28" s="502">
        <f>AVERAGE(P28:P30)</f>
        <v>0.84666666666666668</v>
      </c>
      <c r="S28" s="502">
        <f>AVERAGE(F28:F30)</f>
        <v>0.62666666666666659</v>
      </c>
      <c r="T28" s="502">
        <f>AVERAGE(H28:H30)</f>
        <v>0.19333333333333336</v>
      </c>
      <c r="U28" s="502">
        <f>AVERAGE(J28:J30)</f>
        <v>2.6666666666666668E-2</v>
      </c>
    </row>
    <row r="29" spans="1:21" ht="51" x14ac:dyDescent="0.2">
      <c r="A29" s="48"/>
      <c r="B29" s="58" t="s">
        <v>343</v>
      </c>
      <c r="C29" s="59">
        <v>13</v>
      </c>
      <c r="D29" s="61" t="s">
        <v>557</v>
      </c>
      <c r="E29" s="59" t="s">
        <v>298</v>
      </c>
      <c r="F29" s="63">
        <f>'EVALUACIÓN PLAN 2018'!L29</f>
        <v>0.38</v>
      </c>
      <c r="G29" s="247">
        <f>'SEGUIMIENTO PLAN'!M89</f>
        <v>0.38461538461538464</v>
      </c>
      <c r="H29" s="63">
        <f>'EVALUACIÓN PLAN 2019'!L29</f>
        <v>0.45</v>
      </c>
      <c r="I29" s="247">
        <f>'SEGUIMIENTO PLAN'!N89</f>
        <v>0.53846153846153844</v>
      </c>
      <c r="J29" s="63">
        <f>'EVALUACIÓN 2020'!L29</f>
        <v>0.08</v>
      </c>
      <c r="K29" s="247">
        <f>'SEGUIMIENTO PLAN'!O89</f>
        <v>0.69230769230769229</v>
      </c>
      <c r="L29" s="63"/>
      <c r="M29" s="247">
        <f>'SEGUIMIENTO PLAN'!P89</f>
        <v>0.84615384615384615</v>
      </c>
      <c r="N29" s="63"/>
      <c r="O29" s="247">
        <f>'SEGUIMIENTO PLAN'!Q89</f>
        <v>1</v>
      </c>
      <c r="P29" s="63">
        <f>F29+H29+J29+L29+N29</f>
        <v>0.91</v>
      </c>
      <c r="Q29" s="63">
        <f>'SEGUIMIENTO PLAN'!R89</f>
        <v>1</v>
      </c>
      <c r="R29" s="506"/>
      <c r="S29" s="502"/>
      <c r="T29" s="502"/>
      <c r="U29" s="502"/>
    </row>
    <row r="30" spans="1:21" ht="51" x14ac:dyDescent="0.2">
      <c r="A30" s="48"/>
      <c r="B30" s="58" t="s">
        <v>343</v>
      </c>
      <c r="C30" s="59">
        <v>13</v>
      </c>
      <c r="D30" s="61" t="s">
        <v>559</v>
      </c>
      <c r="E30" s="59" t="s">
        <v>299</v>
      </c>
      <c r="F30" s="63">
        <f>'EVALUACIÓN PLAN 2018'!L30</f>
        <v>0.5</v>
      </c>
      <c r="G30" s="247">
        <f>'SEGUIMIENTO PLAN'!M90</f>
        <v>0.5</v>
      </c>
      <c r="H30" s="63">
        <f>'EVALUACIÓN PLAN 2019'!L30</f>
        <v>0.13</v>
      </c>
      <c r="I30" s="247">
        <f>'SEGUIMIENTO PLAN'!N90</f>
        <v>0.125</v>
      </c>
      <c r="J30" s="63">
        <f>'EVALUACIÓN 2020'!L30</f>
        <v>0</v>
      </c>
      <c r="K30" s="247">
        <f>'SEGUIMIENTO PLAN'!O90</f>
        <v>0.125</v>
      </c>
      <c r="L30" s="63"/>
      <c r="M30" s="247">
        <f>'SEGUIMIENTO PLAN'!P90</f>
        <v>0.125</v>
      </c>
      <c r="N30" s="63"/>
      <c r="O30" s="247">
        <f>'SEGUIMIENTO PLAN'!Q90</f>
        <v>0.125</v>
      </c>
      <c r="P30" s="63">
        <f>F30+H30+J30+L30+N30</f>
        <v>0.63</v>
      </c>
      <c r="Q30" s="63">
        <f>'SEGUIMIENTO PLAN'!R90</f>
        <v>1</v>
      </c>
      <c r="R30" s="506"/>
      <c r="S30" s="502"/>
      <c r="T30" s="502"/>
      <c r="U30" s="502"/>
    </row>
    <row r="31" spans="1:21" ht="25.5" x14ac:dyDescent="0.2">
      <c r="A31" s="48"/>
      <c r="B31" s="58" t="s">
        <v>343</v>
      </c>
      <c r="C31" s="59">
        <v>14</v>
      </c>
      <c r="D31" s="68" t="s">
        <v>588</v>
      </c>
      <c r="E31" s="59" t="s">
        <v>229</v>
      </c>
      <c r="F31" s="63">
        <f>'EVALUACIÓN PLAN 2018'!L31</f>
        <v>0.34100000000000003</v>
      </c>
      <c r="G31" s="247">
        <f>'SEGUIMIENTO PLAN'!M96</f>
        <v>0.8</v>
      </c>
      <c r="H31" s="63">
        <f>'EVALUACIÓN PLAN 2019'!L31</f>
        <v>0.18</v>
      </c>
      <c r="I31" s="247">
        <f>'SEGUIMIENTO PLAN'!N96</f>
        <v>0.2</v>
      </c>
      <c r="J31" s="63">
        <f>'EVALUACIÓN 2020'!L31</f>
        <v>0.33</v>
      </c>
      <c r="K31" s="247">
        <f>'SEGUIMIENTO PLAN'!O96</f>
        <v>0</v>
      </c>
      <c r="L31" s="63"/>
      <c r="M31" s="247">
        <f>'SEGUIMIENTO PLAN'!P96</f>
        <v>0</v>
      </c>
      <c r="N31" s="63"/>
      <c r="O31" s="247">
        <f>'SEGUIMIENTO PLAN'!Q96</f>
        <v>0</v>
      </c>
      <c r="P31" s="63">
        <f>F31+H31+J31+L31+N31</f>
        <v>0.85099999999999998</v>
      </c>
      <c r="Q31" s="63">
        <f>'SEGUIMIENTO PLAN'!R96</f>
        <v>1</v>
      </c>
      <c r="R31" s="502">
        <f>AVERAGE(P31:P41)</f>
        <v>0.88827272727272732</v>
      </c>
      <c r="S31" s="502">
        <f>AVERAGE(F31:F41)</f>
        <v>0.61372727272727279</v>
      </c>
      <c r="T31" s="502">
        <f>AVERAGE(H31:H41)</f>
        <v>0.71154545454545459</v>
      </c>
      <c r="U31" s="502">
        <f>AVERAGE(J31:J41)</f>
        <v>0.74181818181818182</v>
      </c>
    </row>
    <row r="32" spans="1:21" ht="51" x14ac:dyDescent="0.2">
      <c r="A32" s="48"/>
      <c r="B32" s="58" t="s">
        <v>343</v>
      </c>
      <c r="C32" s="59">
        <v>14</v>
      </c>
      <c r="D32" s="68" t="s">
        <v>590</v>
      </c>
      <c r="E32" s="59" t="s">
        <v>345</v>
      </c>
      <c r="F32" s="63">
        <f>'EVALUACIÓN PLAN 2018'!L32</f>
        <v>0.86</v>
      </c>
      <c r="G32" s="247">
        <f>'SEGUIMIENTO PLAN'!M97</f>
        <v>0.8571428571428571</v>
      </c>
      <c r="H32" s="63">
        <f>'EVALUACIÓN PLAN 2019'!L32</f>
        <v>0.1</v>
      </c>
      <c r="I32" s="247">
        <f>'SEGUIMIENTO PLAN'!N97</f>
        <v>0.14285714285714285</v>
      </c>
      <c r="J32" s="63">
        <f>'EVALUACIÓN 2020'!L32</f>
        <v>0.04</v>
      </c>
      <c r="K32" s="247">
        <f>'SEGUIMIENTO PLAN'!O97</f>
        <v>0</v>
      </c>
      <c r="L32" s="63"/>
      <c r="M32" s="247">
        <f>'SEGUIMIENTO PLAN'!P97</f>
        <v>0</v>
      </c>
      <c r="N32" s="63"/>
      <c r="O32" s="247">
        <f>'SEGUIMIENTO PLAN'!Q97</f>
        <v>0</v>
      </c>
      <c r="P32" s="63">
        <f>F32+H32+J32+L32+N32</f>
        <v>1</v>
      </c>
      <c r="Q32" s="63">
        <f>'SEGUIMIENTO PLAN'!R97</f>
        <v>1</v>
      </c>
      <c r="R32" s="506"/>
      <c r="S32" s="502"/>
      <c r="T32" s="502"/>
      <c r="U32" s="502"/>
    </row>
    <row r="33" spans="1:21" ht="51" x14ac:dyDescent="0.2">
      <c r="A33" s="48"/>
      <c r="B33" s="58" t="s">
        <v>343</v>
      </c>
      <c r="C33" s="59">
        <v>14</v>
      </c>
      <c r="D33" s="68" t="s">
        <v>569</v>
      </c>
      <c r="E33" s="59" t="s">
        <v>431</v>
      </c>
      <c r="F33" s="63">
        <f>'EVALUACIÓN PLAN 2018'!L33</f>
        <v>0</v>
      </c>
      <c r="G33" s="247">
        <f>'SEGUIMIENTO PLAN'!M98</f>
        <v>0</v>
      </c>
      <c r="H33" s="63">
        <f>'EVALUACIÓN PLAN 2019'!L33</f>
        <v>0.13</v>
      </c>
      <c r="I33" s="247">
        <f>'SEGUIMIENTO PLAN'!N98</f>
        <v>0.125</v>
      </c>
      <c r="J33" s="63">
        <f>'EVALUACIÓN 2020'!L33</f>
        <v>0.37</v>
      </c>
      <c r="K33" s="247">
        <f>'SEGUIMIENTO PLAN'!O98</f>
        <v>0.25</v>
      </c>
      <c r="L33" s="63"/>
      <c r="M33" s="247">
        <f>'SEGUIMIENTO PLAN'!P98</f>
        <v>0.25</v>
      </c>
      <c r="N33" s="63"/>
      <c r="O33" s="247">
        <f>'SEGUIMIENTO PLAN'!Q98</f>
        <v>0.375</v>
      </c>
      <c r="P33" s="63">
        <f>H33+J33+L33+N33</f>
        <v>0.5</v>
      </c>
      <c r="Q33" s="63">
        <f>'SEGUIMIENTO PLAN'!R98</f>
        <v>1</v>
      </c>
      <c r="R33" s="506"/>
      <c r="S33" s="502"/>
      <c r="T33" s="502"/>
      <c r="U33" s="502"/>
    </row>
    <row r="34" spans="1:21" ht="25.5" x14ac:dyDescent="0.2">
      <c r="A34" s="48"/>
      <c r="B34" s="58" t="s">
        <v>343</v>
      </c>
      <c r="C34" s="59">
        <v>14</v>
      </c>
      <c r="D34" s="70" t="s">
        <v>591</v>
      </c>
      <c r="E34" s="59" t="s">
        <v>592</v>
      </c>
      <c r="F34" s="63">
        <f>'EVALUACIÓN PLAN 2018'!L34</f>
        <v>0</v>
      </c>
      <c r="G34" s="271">
        <f>'SEGUIMIENTO PLAN'!M99</f>
        <v>0</v>
      </c>
      <c r="H34" s="63">
        <f>'EVALUACIÓN PLAN 2019'!L34</f>
        <v>0</v>
      </c>
      <c r="I34" s="271">
        <f>'SEGUIMIENTO PLAN'!N99</f>
        <v>1</v>
      </c>
      <c r="J34" s="63">
        <f>'EVALUACIÓN 2020'!L34</f>
        <v>0</v>
      </c>
      <c r="K34" s="271">
        <v>0</v>
      </c>
      <c r="L34" s="63"/>
      <c r="M34" s="271">
        <v>0</v>
      </c>
      <c r="N34" s="63"/>
      <c r="O34" s="271">
        <v>0</v>
      </c>
      <c r="P34" s="63">
        <f>N34</f>
        <v>0</v>
      </c>
      <c r="Q34" s="63">
        <f>'SEGUIMIENTO PLAN'!R99</f>
        <v>1</v>
      </c>
      <c r="R34" s="506"/>
      <c r="S34" s="502"/>
      <c r="T34" s="502"/>
      <c r="U34" s="502"/>
    </row>
    <row r="35" spans="1:21" ht="38.25" x14ac:dyDescent="0.2">
      <c r="A35" s="48"/>
      <c r="B35" s="58" t="s">
        <v>343</v>
      </c>
      <c r="C35" s="59">
        <v>14</v>
      </c>
      <c r="D35" s="70" t="s">
        <v>594</v>
      </c>
      <c r="E35" s="59" t="s">
        <v>284</v>
      </c>
      <c r="F35" s="63">
        <f>'EVALUACIÓN PLAN 2018'!L35</f>
        <v>0.67</v>
      </c>
      <c r="G35" s="247">
        <f>'SEGUIMIENTO PLAN'!M100</f>
        <v>0.16666666666666666</v>
      </c>
      <c r="H35" s="317">
        <f>'EVALUACIÓN PLAN 2019'!L35</f>
        <v>1.33</v>
      </c>
      <c r="I35" s="247">
        <f>'SEGUIMIENTO PLAN'!N100</f>
        <v>0.33333333333333331</v>
      </c>
      <c r="J35" s="317">
        <f>'EVALUACIÓN 2020'!L35</f>
        <v>1.33</v>
      </c>
      <c r="K35" s="247">
        <f>'SEGUIMIENTO PLAN'!O100</f>
        <v>0.5</v>
      </c>
      <c r="L35" s="63"/>
      <c r="M35" s="247">
        <f>'SEGUIMIENTO PLAN'!P100</f>
        <v>0.66666666666666663</v>
      </c>
      <c r="N35" s="63"/>
      <c r="O35" s="247">
        <f>'SEGUIMIENTO PLAN'!Q100</f>
        <v>1</v>
      </c>
      <c r="P35" s="317">
        <f>J35</f>
        <v>1.33</v>
      </c>
      <c r="Q35" s="63">
        <f>'SEGUIMIENTO PLAN'!R100</f>
        <v>1</v>
      </c>
      <c r="R35" s="506"/>
      <c r="S35" s="502"/>
      <c r="T35" s="502"/>
      <c r="U35" s="502"/>
    </row>
    <row r="36" spans="1:21" ht="38.25" x14ac:dyDescent="0.2">
      <c r="A36" s="48"/>
      <c r="B36" s="58" t="s">
        <v>343</v>
      </c>
      <c r="C36" s="59">
        <v>14</v>
      </c>
      <c r="D36" s="70" t="s">
        <v>595</v>
      </c>
      <c r="E36" s="59" t="s">
        <v>285</v>
      </c>
      <c r="F36" s="63">
        <f>'EVALUACIÓN PLAN 2018'!L36</f>
        <v>0.85</v>
      </c>
      <c r="G36" s="247">
        <f>'SEGUIMIENTO PLAN'!M101</f>
        <v>0.85</v>
      </c>
      <c r="H36" s="317">
        <f>'EVALUACIÓN PLAN 2019'!L36</f>
        <v>1.1000000000000001</v>
      </c>
      <c r="I36" s="247">
        <f>'SEGUIMIENTO PLAN'!N101</f>
        <v>0.9</v>
      </c>
      <c r="J36" s="317">
        <f>'EVALUACIÓN 2020'!L36</f>
        <v>1.1000000000000001</v>
      </c>
      <c r="K36" s="247">
        <f>'SEGUIMIENTO PLAN'!O101</f>
        <v>0.9</v>
      </c>
      <c r="L36" s="63"/>
      <c r="M36" s="247">
        <f>'SEGUIMIENTO PLAN'!P101</f>
        <v>1</v>
      </c>
      <c r="N36" s="63"/>
      <c r="O36" s="247">
        <f>'SEGUIMIENTO PLAN'!Q101</f>
        <v>1</v>
      </c>
      <c r="P36" s="317">
        <f t="shared" ref="P36:P41" si="1">J36</f>
        <v>1.1000000000000001</v>
      </c>
      <c r="Q36" s="63">
        <f>'SEGUIMIENTO PLAN'!R101</f>
        <v>1</v>
      </c>
      <c r="R36" s="506"/>
      <c r="S36" s="502"/>
      <c r="T36" s="502"/>
      <c r="U36" s="502"/>
    </row>
    <row r="37" spans="1:21" ht="38.25" x14ac:dyDescent="0.2">
      <c r="A37" s="48"/>
      <c r="B37" s="58" t="s">
        <v>343</v>
      </c>
      <c r="C37" s="59">
        <v>14</v>
      </c>
      <c r="D37" s="70" t="s">
        <v>619</v>
      </c>
      <c r="E37" s="59" t="s">
        <v>286</v>
      </c>
      <c r="F37" s="63">
        <f>'EVALUACIÓN PLAN 2018'!L37</f>
        <v>0.95</v>
      </c>
      <c r="G37" s="247">
        <f>'SEGUIMIENTO PLAN'!M102</f>
        <v>0.95454545454545459</v>
      </c>
      <c r="H37" s="317">
        <f>'EVALUACIÓN PLAN 2019'!L37</f>
        <v>1.04</v>
      </c>
      <c r="I37" s="247">
        <f>'SEGUIMIENTO PLAN'!N102</f>
        <v>0.97727272727272729</v>
      </c>
      <c r="J37" s="317">
        <f>'EVALUACIÓN 2020'!L37</f>
        <v>1.04</v>
      </c>
      <c r="K37" s="247">
        <f>'SEGUIMIENTO PLAN'!O102</f>
        <v>0.97727272727272729</v>
      </c>
      <c r="L37" s="63"/>
      <c r="M37" s="247">
        <f>'SEGUIMIENTO PLAN'!P102</f>
        <v>1</v>
      </c>
      <c r="N37" s="63"/>
      <c r="O37" s="247">
        <f>'SEGUIMIENTO PLAN'!Q102</f>
        <v>1</v>
      </c>
      <c r="P37" s="317">
        <f t="shared" si="1"/>
        <v>1.04</v>
      </c>
      <c r="Q37" s="63">
        <f>'SEGUIMIENTO PLAN'!R102</f>
        <v>1</v>
      </c>
      <c r="R37" s="506"/>
      <c r="S37" s="502"/>
      <c r="T37" s="502"/>
      <c r="U37" s="502"/>
    </row>
    <row r="38" spans="1:21" ht="38.25" x14ac:dyDescent="0.2">
      <c r="A38" s="48"/>
      <c r="B38" s="58" t="s">
        <v>343</v>
      </c>
      <c r="C38" s="59">
        <v>14</v>
      </c>
      <c r="D38" s="70" t="s">
        <v>579</v>
      </c>
      <c r="E38" s="59" t="s">
        <v>287</v>
      </c>
      <c r="F38" s="63">
        <f>'EVALUACIÓN PLAN 2018'!L38</f>
        <v>0.6</v>
      </c>
      <c r="G38" s="247">
        <f>'SEGUIMIENTO PLAN'!M103</f>
        <v>0.6</v>
      </c>
      <c r="H38" s="63">
        <f>'EVALUACIÓN PLAN 2019'!L38</f>
        <v>1</v>
      </c>
      <c r="I38" s="247">
        <f>'SEGUIMIENTO PLAN'!N103</f>
        <v>0.8</v>
      </c>
      <c r="J38" s="63">
        <f>'EVALUACIÓN 2020'!L38</f>
        <v>1</v>
      </c>
      <c r="K38" s="247">
        <f>'SEGUIMIENTO PLAN'!O103</f>
        <v>0.8</v>
      </c>
      <c r="L38" s="63"/>
      <c r="M38" s="247">
        <f>'SEGUIMIENTO PLAN'!P103</f>
        <v>1</v>
      </c>
      <c r="N38" s="63"/>
      <c r="O38" s="247">
        <f>'SEGUIMIENTO PLAN'!Q103</f>
        <v>1</v>
      </c>
      <c r="P38" s="63">
        <f t="shared" si="1"/>
        <v>1</v>
      </c>
      <c r="Q38" s="63">
        <f>'SEGUIMIENTO PLAN'!R103</f>
        <v>1</v>
      </c>
      <c r="R38" s="506"/>
      <c r="S38" s="502"/>
      <c r="T38" s="502"/>
      <c r="U38" s="502"/>
    </row>
    <row r="39" spans="1:21" ht="25.5" x14ac:dyDescent="0.2">
      <c r="A39" s="48"/>
      <c r="B39" s="58" t="s">
        <v>343</v>
      </c>
      <c r="C39" s="59">
        <v>14</v>
      </c>
      <c r="D39" s="70" t="s">
        <v>581</v>
      </c>
      <c r="E39" s="59" t="s">
        <v>288</v>
      </c>
      <c r="F39" s="63">
        <f>'EVALUACIÓN PLAN 2018'!L39</f>
        <v>0.75</v>
      </c>
      <c r="G39" s="247">
        <f>'SEGUIMIENTO PLAN'!M104</f>
        <v>0.75</v>
      </c>
      <c r="H39" s="63">
        <f>'EVALUACIÓN PLAN 2019'!L39</f>
        <v>1</v>
      </c>
      <c r="I39" s="247">
        <f>'SEGUIMIENTO PLAN'!N104</f>
        <v>0.875</v>
      </c>
      <c r="J39" s="63">
        <f>'EVALUACIÓN 2020'!L39</f>
        <v>1</v>
      </c>
      <c r="K39" s="247">
        <f>'SEGUIMIENTO PLAN'!O104</f>
        <v>0.875</v>
      </c>
      <c r="L39" s="63"/>
      <c r="M39" s="247">
        <f>'SEGUIMIENTO PLAN'!P104</f>
        <v>1</v>
      </c>
      <c r="N39" s="63"/>
      <c r="O39" s="247">
        <f>'SEGUIMIENTO PLAN'!Q104</f>
        <v>1</v>
      </c>
      <c r="P39" s="63">
        <f t="shared" si="1"/>
        <v>1</v>
      </c>
      <c r="Q39" s="63">
        <f>'SEGUIMIENTO PLAN'!R104</f>
        <v>1</v>
      </c>
      <c r="R39" s="506"/>
      <c r="S39" s="502"/>
      <c r="T39" s="502"/>
      <c r="U39" s="502"/>
    </row>
    <row r="40" spans="1:21" ht="25.5" x14ac:dyDescent="0.2">
      <c r="A40" s="48"/>
      <c r="B40" s="58" t="s">
        <v>343</v>
      </c>
      <c r="C40" s="59">
        <v>14</v>
      </c>
      <c r="D40" s="70" t="s">
        <v>621</v>
      </c>
      <c r="E40" s="59" t="s">
        <v>289</v>
      </c>
      <c r="F40" s="63">
        <f>'EVALUACIÓN PLAN 2018'!L40</f>
        <v>0.86</v>
      </c>
      <c r="G40" s="247">
        <f>'SEGUIMIENTO PLAN'!M105</f>
        <v>0.8571428571428571</v>
      </c>
      <c r="H40" s="63">
        <f>'EVALUACIÓN PLAN 2019'!L40</f>
        <v>0.42</v>
      </c>
      <c r="I40" s="247">
        <f>'SEGUIMIENTO PLAN'!N105</f>
        <v>0.9285714285714286</v>
      </c>
      <c r="J40" s="63">
        <f>'EVALUACIÓN 2020'!L40</f>
        <v>0.42</v>
      </c>
      <c r="K40" s="247">
        <f>'SEGUIMIENTO PLAN'!O105</f>
        <v>0.9285714285714286</v>
      </c>
      <c r="L40" s="63"/>
      <c r="M40" s="247">
        <f>'SEGUIMIENTO PLAN'!P105</f>
        <v>1</v>
      </c>
      <c r="N40" s="63"/>
      <c r="O40" s="247">
        <f>'SEGUIMIENTO PLAN'!Q105</f>
        <v>1</v>
      </c>
      <c r="P40" s="63">
        <f t="shared" si="1"/>
        <v>0.42</v>
      </c>
      <c r="Q40" s="63">
        <f>'SEGUIMIENTO PLAN'!R105</f>
        <v>1</v>
      </c>
      <c r="R40" s="506"/>
      <c r="S40" s="502"/>
      <c r="T40" s="502"/>
      <c r="U40" s="502"/>
    </row>
    <row r="41" spans="1:21" ht="25.5" x14ac:dyDescent="0.2">
      <c r="A41" s="48"/>
      <c r="B41" s="58" t="s">
        <v>343</v>
      </c>
      <c r="C41" s="59">
        <v>14</v>
      </c>
      <c r="D41" s="70" t="s">
        <v>622</v>
      </c>
      <c r="E41" s="59" t="s">
        <v>290</v>
      </c>
      <c r="F41" s="63">
        <f>'EVALUACIÓN PLAN 2018'!L41</f>
        <v>0.87</v>
      </c>
      <c r="G41" s="247">
        <f>'SEGUIMIENTO PLAN'!M106</f>
        <v>0.8666666666666667</v>
      </c>
      <c r="H41" s="317">
        <f>'EVALUACIÓN PLAN 2019'!L41</f>
        <v>1.5269999999999999</v>
      </c>
      <c r="I41" s="247">
        <f>'SEGUIMIENTO PLAN'!N106</f>
        <v>0.93333333333333335</v>
      </c>
      <c r="J41" s="317">
        <f>'EVALUACIÓN 2020'!L41</f>
        <v>1.53</v>
      </c>
      <c r="K41" s="247">
        <f>'SEGUIMIENTO PLAN'!O106</f>
        <v>0.93333333333333335</v>
      </c>
      <c r="L41" s="63"/>
      <c r="M41" s="247">
        <f>'SEGUIMIENTO PLAN'!P106</f>
        <v>1</v>
      </c>
      <c r="N41" s="63"/>
      <c r="O41" s="247">
        <f>'SEGUIMIENTO PLAN'!Q106</f>
        <v>1</v>
      </c>
      <c r="P41" s="317">
        <f t="shared" si="1"/>
        <v>1.53</v>
      </c>
      <c r="Q41" s="63">
        <f>'SEGUIMIENTO PLAN'!R106</f>
        <v>1</v>
      </c>
      <c r="R41" s="506"/>
      <c r="S41" s="502"/>
      <c r="T41" s="502"/>
      <c r="U41" s="502"/>
    </row>
    <row r="42" spans="1:21" x14ac:dyDescent="0.2">
      <c r="A42" s="48"/>
      <c r="B42" s="58" t="s">
        <v>341</v>
      </c>
      <c r="C42" s="59">
        <v>15</v>
      </c>
      <c r="D42" s="68" t="s">
        <v>314</v>
      </c>
      <c r="E42" s="59" t="s">
        <v>232</v>
      </c>
      <c r="F42" s="63">
        <f>'EVALUACIÓN PLAN 2018'!L42</f>
        <v>0</v>
      </c>
      <c r="G42" s="247">
        <f>'SEGUIMIENTO PLAN'!M112</f>
        <v>0</v>
      </c>
      <c r="H42" s="63">
        <f>'EVALUACIÓN PLAN 2019'!L42</f>
        <v>0</v>
      </c>
      <c r="I42" s="247">
        <f>'SEGUIMIENTO PLAN'!N112</f>
        <v>0.3</v>
      </c>
      <c r="J42" s="63">
        <f>'EVALUACIÓN 2020'!L42</f>
        <v>0.3</v>
      </c>
      <c r="K42" s="247">
        <f>'SEGUIMIENTO PLAN'!O112</f>
        <v>0.7</v>
      </c>
      <c r="L42" s="63"/>
      <c r="M42" s="247">
        <f>'SEGUIMIENTO PLAN'!P112</f>
        <v>0</v>
      </c>
      <c r="N42" s="63"/>
      <c r="O42" s="247">
        <f>'SEGUIMIENTO PLAN'!Q112</f>
        <v>0</v>
      </c>
      <c r="P42" s="63">
        <f>H42+J42+L42+N42</f>
        <v>0.3</v>
      </c>
      <c r="Q42" s="63">
        <f>'SEGUIMIENTO PLAN'!R112</f>
        <v>1</v>
      </c>
      <c r="R42" s="503">
        <f>AVERAGE(P42:P43)</f>
        <v>0.65</v>
      </c>
      <c r="S42" s="503">
        <f>AVERAGE(F42:F43)</f>
        <v>0.3</v>
      </c>
      <c r="T42" s="503">
        <f>AVERAGE(H42:H43)</f>
        <v>0.17499999999999999</v>
      </c>
      <c r="U42" s="503">
        <f>AVERAGE(J42:J43)</f>
        <v>0.17499999999999999</v>
      </c>
    </row>
    <row r="43" spans="1:21" x14ac:dyDescent="0.2">
      <c r="A43" s="48"/>
      <c r="B43" s="58" t="s">
        <v>341</v>
      </c>
      <c r="C43" s="59">
        <v>15</v>
      </c>
      <c r="D43" s="68" t="s">
        <v>624</v>
      </c>
      <c r="E43" s="59" t="s">
        <v>232</v>
      </c>
      <c r="F43" s="63">
        <f>'EVALUACIÓN PLAN 2018'!L43</f>
        <v>0.6</v>
      </c>
      <c r="G43" s="247">
        <f>'SEGUIMIENTO PLAN'!M113</f>
        <v>0.6</v>
      </c>
      <c r="H43" s="63">
        <f>'EVALUACIÓN PLAN 2019'!L43</f>
        <v>0.35</v>
      </c>
      <c r="I43" s="247">
        <f>'SEGUIMIENTO PLAN'!N113</f>
        <v>0.4</v>
      </c>
      <c r="J43" s="63">
        <f>'EVALUACIÓN 2020'!L43</f>
        <v>0.05</v>
      </c>
      <c r="K43" s="247">
        <f>'SEGUIMIENTO PLAN'!O113</f>
        <v>0</v>
      </c>
      <c r="L43" s="63"/>
      <c r="M43" s="247">
        <f>'SEGUIMIENTO PLAN'!P113</f>
        <v>0</v>
      </c>
      <c r="N43" s="63"/>
      <c r="O43" s="247">
        <f>'SEGUIMIENTO PLAN'!Q113</f>
        <v>0</v>
      </c>
      <c r="P43" s="63">
        <f t="shared" ref="P43:P49" si="2">F43+H43+J43+L43+N43</f>
        <v>1</v>
      </c>
      <c r="Q43" s="63">
        <f>'SEGUIMIENTO PLAN'!R113</f>
        <v>1</v>
      </c>
      <c r="R43" s="503"/>
      <c r="S43" s="503"/>
      <c r="T43" s="503"/>
      <c r="U43" s="503"/>
    </row>
    <row r="44" spans="1:21" ht="25.5" x14ac:dyDescent="0.2">
      <c r="A44" s="48"/>
      <c r="B44" s="58" t="s">
        <v>322</v>
      </c>
      <c r="C44" s="59">
        <v>16</v>
      </c>
      <c r="D44" s="59" t="s">
        <v>281</v>
      </c>
      <c r="E44" s="59" t="s">
        <v>229</v>
      </c>
      <c r="F44" s="63">
        <f>'EVALUACIÓN PLAN 2018'!L44</f>
        <v>0</v>
      </c>
      <c r="G44" s="247">
        <f>'SEGUIMIENTO PLAN'!M119</f>
        <v>0</v>
      </c>
      <c r="H44" s="63">
        <f>'EVALUACIÓN PLAN 2019'!L44</f>
        <v>1</v>
      </c>
      <c r="I44" s="247">
        <f>'SEGUIMIENTO PLAN'!N119</f>
        <v>1</v>
      </c>
      <c r="J44" s="63">
        <f>'EVALUACIÓN 2020'!L44</f>
        <v>0</v>
      </c>
      <c r="K44" s="247">
        <f>'SEGUIMIENTO PLAN'!O119</f>
        <v>0</v>
      </c>
      <c r="L44" s="63"/>
      <c r="M44" s="247">
        <f>'SEGUIMIENTO PLAN'!P119</f>
        <v>0</v>
      </c>
      <c r="N44" s="63"/>
      <c r="O44" s="247">
        <f>'SEGUIMIENTO PLAN'!Q119</f>
        <v>0</v>
      </c>
      <c r="P44" s="63">
        <f t="shared" si="2"/>
        <v>1</v>
      </c>
      <c r="Q44" s="63">
        <f>'SEGUIMIENTO PLAN'!R119</f>
        <v>1</v>
      </c>
      <c r="R44" s="502">
        <f>AVERAGE(P44:P45)</f>
        <v>0.5</v>
      </c>
      <c r="S44" s="502">
        <f>AVERAGE(F44:F45)</f>
        <v>0</v>
      </c>
      <c r="T44" s="502">
        <f>AVERAGE(H44:H45)</f>
        <v>0.5</v>
      </c>
      <c r="U44" s="502">
        <f>AVERAGE(J44:J45)</f>
        <v>0</v>
      </c>
    </row>
    <row r="45" spans="1:21" ht="38.25" x14ac:dyDescent="0.2">
      <c r="A45" s="48"/>
      <c r="B45" s="58" t="s">
        <v>322</v>
      </c>
      <c r="C45" s="59">
        <v>16</v>
      </c>
      <c r="D45" s="59" t="s">
        <v>310</v>
      </c>
      <c r="E45" s="59" t="s">
        <v>348</v>
      </c>
      <c r="F45" s="63">
        <f>'EVALUACIÓN PLAN 2018'!L45</f>
        <v>0</v>
      </c>
      <c r="G45" s="247">
        <f>'SEGUIMIENTO PLAN'!M120</f>
        <v>0</v>
      </c>
      <c r="H45" s="63">
        <f>'EVALUACIÓN PLAN 2019'!L45</f>
        <v>0</v>
      </c>
      <c r="I45" s="247">
        <f>'SEGUIMIENTO PLAN'!N120</f>
        <v>0.21428571428571427</v>
      </c>
      <c r="J45" s="63">
        <f>'EVALUACIÓN 2020'!L45</f>
        <v>0</v>
      </c>
      <c r="K45" s="247">
        <f>'SEGUIMIENTO PLAN'!O120</f>
        <v>0.26190476190476192</v>
      </c>
      <c r="L45" s="63"/>
      <c r="M45" s="247">
        <f>'SEGUIMIENTO PLAN'!P120</f>
        <v>0.26190476190476192</v>
      </c>
      <c r="N45" s="63"/>
      <c r="O45" s="247">
        <f>'SEGUIMIENTO PLAN'!Q120</f>
        <v>0.26190476190476192</v>
      </c>
      <c r="P45" s="63">
        <f t="shared" si="2"/>
        <v>0</v>
      </c>
      <c r="Q45" s="63">
        <f>'SEGUIMIENTO PLAN'!R120</f>
        <v>1</v>
      </c>
      <c r="R45" s="506"/>
      <c r="S45" s="502"/>
      <c r="T45" s="502"/>
      <c r="U45" s="502"/>
    </row>
    <row r="46" spans="1:21" ht="38.25" x14ac:dyDescent="0.2">
      <c r="A46" s="48"/>
      <c r="B46" s="58" t="s">
        <v>343</v>
      </c>
      <c r="C46" s="59">
        <v>17</v>
      </c>
      <c r="D46" s="272" t="s">
        <v>601</v>
      </c>
      <c r="E46" s="59" t="s">
        <v>292</v>
      </c>
      <c r="F46" s="63">
        <f>'EVALUACIÓN PLAN 2018'!L46</f>
        <v>0.7</v>
      </c>
      <c r="G46" s="247">
        <f>'SEGUIMIENTO PLAN'!M126</f>
        <v>0.8</v>
      </c>
      <c r="H46" s="63">
        <f>'EVALUACIÓN PLAN 2019'!L46</f>
        <v>0.1</v>
      </c>
      <c r="I46" s="247">
        <f>'SEGUIMIENTO PLAN'!N126</f>
        <v>0.2</v>
      </c>
      <c r="J46" s="63">
        <f>'EVALUACIÓN 2020'!L46</f>
        <v>0</v>
      </c>
      <c r="K46" s="247">
        <f>'SEGUIMIENTO PLAN'!O126</f>
        <v>0</v>
      </c>
      <c r="L46" s="63"/>
      <c r="M46" s="247">
        <f>'SEGUIMIENTO PLAN'!P126</f>
        <v>0</v>
      </c>
      <c r="N46" s="63"/>
      <c r="O46" s="247">
        <f>'SEGUIMIENTO PLAN'!Q126</f>
        <v>0</v>
      </c>
      <c r="P46" s="63">
        <f t="shared" si="2"/>
        <v>0.79999999999999993</v>
      </c>
      <c r="Q46" s="63">
        <f>'SEGUIMIENTO PLAN'!R126</f>
        <v>1</v>
      </c>
      <c r="R46" s="502">
        <f>AVERAGE(P46:P47)</f>
        <v>0.67999999999999994</v>
      </c>
      <c r="S46" s="502">
        <f>AVERAGE(F46:F47)</f>
        <v>0.44999999999999996</v>
      </c>
      <c r="T46" s="502">
        <f>AVERAGE(H46:H47)</f>
        <v>0.15000000000000002</v>
      </c>
      <c r="U46" s="502">
        <f>AVERAGE(J46:J47)</f>
        <v>0.08</v>
      </c>
    </row>
    <row r="47" spans="1:21" ht="25.5" x14ac:dyDescent="0.2">
      <c r="A47" s="48"/>
      <c r="B47" s="58" t="s">
        <v>343</v>
      </c>
      <c r="C47" s="59">
        <v>17</v>
      </c>
      <c r="D47" s="272" t="s">
        <v>603</v>
      </c>
      <c r="E47" s="59" t="s">
        <v>605</v>
      </c>
      <c r="F47" s="63">
        <f>'EVALUACIÓN PLAN 2018'!L47</f>
        <v>0.2</v>
      </c>
      <c r="G47" s="247">
        <f>'SEGUIMIENTO PLAN'!M127</f>
        <v>0.2</v>
      </c>
      <c r="H47" s="63">
        <f>'EVALUACIÓN PLAN 2019'!L47</f>
        <v>0.2</v>
      </c>
      <c r="I47" s="247">
        <f>'SEGUIMIENTO PLAN'!N127</f>
        <v>0.2</v>
      </c>
      <c r="J47" s="63">
        <f>'EVALUACIÓN 2020'!L47</f>
        <v>0.16</v>
      </c>
      <c r="K47" s="247">
        <f>'SEGUIMIENTO PLAN'!O127</f>
        <v>0.2</v>
      </c>
      <c r="L47" s="63"/>
      <c r="M47" s="247">
        <f>'SEGUIMIENTO PLAN'!P127</f>
        <v>0.2</v>
      </c>
      <c r="N47" s="63"/>
      <c r="O47" s="247">
        <f>'SEGUIMIENTO PLAN'!Q127</f>
        <v>0.2</v>
      </c>
      <c r="P47" s="63">
        <f t="shared" si="2"/>
        <v>0.56000000000000005</v>
      </c>
      <c r="Q47" s="63">
        <f>'SEGUIMIENTO PLAN'!R127</f>
        <v>1</v>
      </c>
      <c r="R47" s="506"/>
      <c r="S47" s="502"/>
      <c r="T47" s="502"/>
      <c r="U47" s="502"/>
    </row>
    <row r="48" spans="1:21" ht="25.5" x14ac:dyDescent="0.2">
      <c r="A48" s="48"/>
      <c r="B48" s="58" t="s">
        <v>328</v>
      </c>
      <c r="C48" s="59">
        <v>18</v>
      </c>
      <c r="D48" s="243" t="s">
        <v>495</v>
      </c>
      <c r="E48" s="243" t="s">
        <v>307</v>
      </c>
      <c r="F48" s="63">
        <f>'EVALUACIÓN PLAN 2018'!L48</f>
        <v>0.2</v>
      </c>
      <c r="G48" s="247">
        <f>'SEGUIMIENTO PLAN'!M133</f>
        <v>0.2</v>
      </c>
      <c r="H48" s="63">
        <f>'EVALUACIÓN PLAN 2019'!L48</f>
        <v>0.2</v>
      </c>
      <c r="I48" s="247">
        <f>'SEGUIMIENTO PLAN'!N133</f>
        <v>0.2</v>
      </c>
      <c r="J48" s="63">
        <f>'EVALUACIÓN 2020'!L48</f>
        <v>0.2</v>
      </c>
      <c r="K48" s="247">
        <f>'SEGUIMIENTO PLAN'!O133</f>
        <v>0.2</v>
      </c>
      <c r="L48" s="63"/>
      <c r="M48" s="247">
        <f>'SEGUIMIENTO PLAN'!P133</f>
        <v>0.2</v>
      </c>
      <c r="N48" s="63"/>
      <c r="O48" s="247">
        <f>'SEGUIMIENTO PLAN'!Q133</f>
        <v>0.2</v>
      </c>
      <c r="P48" s="63">
        <f t="shared" si="2"/>
        <v>0.60000000000000009</v>
      </c>
      <c r="Q48" s="63">
        <f>'SEGUIMIENTO PLAN'!R133</f>
        <v>1</v>
      </c>
      <c r="R48" s="502">
        <f>AVERAGE(P48:P49)</f>
        <v>0.55500000000000005</v>
      </c>
      <c r="S48" s="502">
        <f>AVERAGE(F48:F49)</f>
        <v>0.2</v>
      </c>
      <c r="T48" s="502">
        <f>AVERAGE(H48:H49)</f>
        <v>0.22</v>
      </c>
      <c r="U48" s="502">
        <f>AVERAGE(J48:J49)</f>
        <v>0.13500000000000001</v>
      </c>
    </row>
    <row r="49" spans="1:21" ht="25.5" x14ac:dyDescent="0.2">
      <c r="A49" s="48"/>
      <c r="B49" s="58" t="s">
        <v>328</v>
      </c>
      <c r="C49" s="59">
        <v>18</v>
      </c>
      <c r="D49" s="243" t="s">
        <v>305</v>
      </c>
      <c r="E49" s="243" t="s">
        <v>404</v>
      </c>
      <c r="F49" s="63">
        <f>'EVALUACIÓN PLAN 2018'!L49</f>
        <v>0.2</v>
      </c>
      <c r="G49" s="247">
        <f>'SEGUIMIENTO PLAN'!M134</f>
        <v>0.21505376344086022</v>
      </c>
      <c r="H49" s="63">
        <f>'EVALUACIÓN PLAN 2019'!L49</f>
        <v>0.24</v>
      </c>
      <c r="I49" s="247">
        <f>'SEGUIMIENTO PLAN'!N134</f>
        <v>0.18817204301075269</v>
      </c>
      <c r="J49" s="63">
        <f>'EVALUACIÓN 2020'!L49</f>
        <v>7.0000000000000007E-2</v>
      </c>
      <c r="K49" s="247">
        <f>'SEGUIMIENTO PLAN'!O134</f>
        <v>0.19354838709677419</v>
      </c>
      <c r="L49" s="63"/>
      <c r="M49" s="247">
        <f>'SEGUIMIENTO PLAN'!P134</f>
        <v>0.19892473118279569</v>
      </c>
      <c r="N49" s="63"/>
      <c r="O49" s="247">
        <f>'SEGUIMIENTO PLAN'!Q134</f>
        <v>0.20430107526881722</v>
      </c>
      <c r="P49" s="63">
        <f t="shared" si="2"/>
        <v>0.51</v>
      </c>
      <c r="Q49" s="63">
        <f>'SEGUIMIENTO PLAN'!R134</f>
        <v>1</v>
      </c>
      <c r="R49" s="506"/>
      <c r="S49" s="502"/>
      <c r="T49" s="502"/>
      <c r="U49" s="502"/>
    </row>
    <row r="50" spans="1:21" ht="25.5" x14ac:dyDescent="0.2">
      <c r="A50" s="48"/>
      <c r="B50" s="58" t="s">
        <v>328</v>
      </c>
      <c r="C50" s="59">
        <v>19</v>
      </c>
      <c r="D50" s="291" t="s">
        <v>271</v>
      </c>
      <c r="E50" s="59" t="s">
        <v>229</v>
      </c>
      <c r="F50" s="63">
        <f>'EVALUACIÓN PLAN 2018'!L50</f>
        <v>0</v>
      </c>
      <c r="G50" s="247">
        <f>'SEGUIMIENTO PLAN'!M140</f>
        <v>0</v>
      </c>
      <c r="H50" s="63">
        <f>'EVALUACIÓN PLAN 2019'!L50</f>
        <v>0.6</v>
      </c>
      <c r="I50" s="247">
        <f>'SEGUIMIENTO PLAN'!N140</f>
        <v>1</v>
      </c>
      <c r="J50" s="63">
        <f>'EVALUACIÓN 2020'!L50</f>
        <v>0.4</v>
      </c>
      <c r="K50" s="247">
        <f>'SEGUIMIENTO PLAN'!O140</f>
        <v>0</v>
      </c>
      <c r="L50" s="63"/>
      <c r="M50" s="247">
        <f>'SEGUIMIENTO PLAN'!P140</f>
        <v>0</v>
      </c>
      <c r="N50" s="63"/>
      <c r="O50" s="247">
        <f>'SEGUIMIENTO PLAN'!Q140</f>
        <v>0</v>
      </c>
      <c r="P50" s="63">
        <f>H50+J50+L50+N50</f>
        <v>1</v>
      </c>
      <c r="Q50" s="63">
        <f>'SEGUIMIENTO PLAN'!R140</f>
        <v>1</v>
      </c>
      <c r="R50" s="502">
        <f>AVERAGE(P50:P54)</f>
        <v>0.85</v>
      </c>
      <c r="S50" s="502">
        <f>AVERAGE(F50:F54)</f>
        <v>0</v>
      </c>
      <c r="T50" s="502">
        <f>AVERAGE(H50:H54)</f>
        <v>0.24</v>
      </c>
      <c r="U50" s="502">
        <f>AVERAGE(J50:J54)</f>
        <v>0.61</v>
      </c>
    </row>
    <row r="51" spans="1:21" ht="38.25" x14ac:dyDescent="0.2">
      <c r="A51" s="48"/>
      <c r="B51" s="58" t="s">
        <v>328</v>
      </c>
      <c r="C51" s="59">
        <v>19</v>
      </c>
      <c r="D51" s="291" t="s">
        <v>273</v>
      </c>
      <c r="E51" s="59" t="s">
        <v>275</v>
      </c>
      <c r="F51" s="63">
        <f>'EVALUACIÓN PLAN 2018'!L51</f>
        <v>0</v>
      </c>
      <c r="G51" s="247">
        <f>'SEGUIMIENTO PLAN'!M141</f>
        <v>0</v>
      </c>
      <c r="H51" s="63">
        <f>'EVALUACIÓN PLAN 2019'!L51</f>
        <v>0</v>
      </c>
      <c r="I51" s="247">
        <f>'SEGUIMIENTO PLAN'!N141</f>
        <v>1</v>
      </c>
      <c r="J51" s="63">
        <f>'EVALUACIÓN 2020'!L51</f>
        <v>1</v>
      </c>
      <c r="K51" s="247">
        <f>'SEGUIMIENTO PLAN'!O141</f>
        <v>0</v>
      </c>
      <c r="L51" s="63"/>
      <c r="M51" s="247">
        <f>'SEGUIMIENTO PLAN'!P141</f>
        <v>0</v>
      </c>
      <c r="N51" s="63"/>
      <c r="O51" s="247">
        <f>'SEGUIMIENTO PLAN'!Q141</f>
        <v>0</v>
      </c>
      <c r="P51" s="63">
        <f>H51+J51+L51+N51</f>
        <v>1</v>
      </c>
      <c r="Q51" s="63">
        <f>'SEGUIMIENTO PLAN'!R141</f>
        <v>1</v>
      </c>
      <c r="R51" s="506"/>
      <c r="S51" s="502"/>
      <c r="T51" s="502"/>
      <c r="U51" s="502"/>
    </row>
    <row r="52" spans="1:21" ht="38.25" x14ac:dyDescent="0.2">
      <c r="A52" s="48"/>
      <c r="B52" s="58" t="s">
        <v>328</v>
      </c>
      <c r="C52" s="59">
        <v>19</v>
      </c>
      <c r="D52" s="291" t="s">
        <v>274</v>
      </c>
      <c r="E52" s="59" t="s">
        <v>275</v>
      </c>
      <c r="F52" s="63">
        <f>'EVALUACIÓN PLAN 2018'!L52</f>
        <v>0</v>
      </c>
      <c r="G52" s="247">
        <f>'SEGUIMIENTO PLAN'!M142</f>
        <v>0</v>
      </c>
      <c r="H52" s="63">
        <f>'EVALUACIÓN PLAN 2019'!L52</f>
        <v>0</v>
      </c>
      <c r="I52" s="247">
        <f>'SEGUIMIENTO PLAN'!N142</f>
        <v>1</v>
      </c>
      <c r="J52" s="63">
        <f>'EVALUACIÓN 2020'!L52</f>
        <v>1</v>
      </c>
      <c r="K52" s="247">
        <f>'SEGUIMIENTO PLAN'!O142</f>
        <v>0</v>
      </c>
      <c r="L52" s="63"/>
      <c r="M52" s="247">
        <f>'SEGUIMIENTO PLAN'!P142</f>
        <v>0</v>
      </c>
      <c r="N52" s="63"/>
      <c r="O52" s="247">
        <f>'SEGUIMIENTO PLAN'!Q142</f>
        <v>0</v>
      </c>
      <c r="P52" s="63">
        <f>H52+J52+L52+N52</f>
        <v>1</v>
      </c>
      <c r="Q52" s="63">
        <f>'SEGUIMIENTO PLAN'!R142</f>
        <v>1</v>
      </c>
      <c r="R52" s="506"/>
      <c r="S52" s="502"/>
      <c r="T52" s="502"/>
      <c r="U52" s="502"/>
    </row>
    <row r="53" spans="1:21" ht="38.25" x14ac:dyDescent="0.2">
      <c r="A53" s="48"/>
      <c r="B53" s="58" t="s">
        <v>328</v>
      </c>
      <c r="C53" s="59">
        <v>19</v>
      </c>
      <c r="D53" s="291" t="s">
        <v>272</v>
      </c>
      <c r="E53" s="59" t="s">
        <v>275</v>
      </c>
      <c r="F53" s="63">
        <f>'EVALUACIÓN PLAN 2018'!L53</f>
        <v>0</v>
      </c>
      <c r="G53" s="247">
        <f>'SEGUIMIENTO PLAN'!M143</f>
        <v>0</v>
      </c>
      <c r="H53" s="63">
        <f>'EVALUACIÓN PLAN 2019'!L53</f>
        <v>0.6</v>
      </c>
      <c r="I53" s="247">
        <f>'SEGUIMIENTO PLAN'!N143</f>
        <v>1</v>
      </c>
      <c r="J53" s="63">
        <f>'EVALUACIÓN 2020'!L53</f>
        <v>0.4</v>
      </c>
      <c r="K53" s="247">
        <f>'SEGUIMIENTO PLAN'!O143</f>
        <v>0</v>
      </c>
      <c r="L53" s="63"/>
      <c r="M53" s="247">
        <f>'SEGUIMIENTO PLAN'!P143</f>
        <v>0</v>
      </c>
      <c r="N53" s="63"/>
      <c r="O53" s="247">
        <f>'SEGUIMIENTO PLAN'!Q143</f>
        <v>0</v>
      </c>
      <c r="P53" s="63">
        <f>H53+J53+L53+N53</f>
        <v>1</v>
      </c>
      <c r="Q53" s="63">
        <f>'SEGUIMIENTO PLAN'!R143</f>
        <v>1</v>
      </c>
      <c r="R53" s="506"/>
      <c r="S53" s="502"/>
      <c r="T53" s="502"/>
      <c r="U53" s="502"/>
    </row>
    <row r="54" spans="1:21" ht="89.25" x14ac:dyDescent="0.2">
      <c r="A54" s="48"/>
      <c r="B54" s="58" t="s">
        <v>328</v>
      </c>
      <c r="C54" s="59">
        <v>19</v>
      </c>
      <c r="D54" s="59" t="s">
        <v>291</v>
      </c>
      <c r="E54" s="59" t="s">
        <v>308</v>
      </c>
      <c r="F54" s="63">
        <f>'EVALUACIÓN PLAN 2018'!L54</f>
        <v>0</v>
      </c>
      <c r="G54" s="247">
        <f>'SEGUIMIENTO PLAN'!M144</f>
        <v>0</v>
      </c>
      <c r="H54" s="63">
        <f>'EVALUACIÓN PLAN 2019'!L54</f>
        <v>0</v>
      </c>
      <c r="I54" s="247">
        <f>'SEGUIMIENTO PLAN'!N144</f>
        <v>0.25</v>
      </c>
      <c r="J54" s="63">
        <f>'EVALUACIÓN 2020'!L54</f>
        <v>0.25</v>
      </c>
      <c r="K54" s="247">
        <f>'SEGUIMIENTO PLAN'!O144</f>
        <v>0.25</v>
      </c>
      <c r="L54" s="63"/>
      <c r="M54" s="247">
        <f>'SEGUIMIENTO PLAN'!P144</f>
        <v>0.25</v>
      </c>
      <c r="N54" s="63"/>
      <c r="O54" s="247">
        <f>'SEGUIMIENTO PLAN'!Q144</f>
        <v>0.25</v>
      </c>
      <c r="P54" s="63">
        <f>H54+J54+L54+N54</f>
        <v>0.25</v>
      </c>
      <c r="Q54" s="63">
        <f>'SEGUIMIENTO PLAN'!R144</f>
        <v>1</v>
      </c>
      <c r="R54" s="506"/>
      <c r="S54" s="502"/>
      <c r="T54" s="502"/>
      <c r="U54" s="502"/>
    </row>
    <row r="55" spans="1:21" ht="25.5" x14ac:dyDescent="0.2">
      <c r="A55" s="48"/>
      <c r="B55" s="58" t="s">
        <v>333</v>
      </c>
      <c r="C55" s="59">
        <v>20</v>
      </c>
      <c r="D55" s="59" t="s">
        <v>261</v>
      </c>
      <c r="E55" s="59" t="s">
        <v>232</v>
      </c>
      <c r="F55" s="63">
        <f>'EVALUACIÓN PLAN 2018'!L55</f>
        <v>0.9</v>
      </c>
      <c r="G55" s="247">
        <f>'SEGUIMIENTO PLAN'!M150</f>
        <v>1</v>
      </c>
      <c r="H55" s="63">
        <f>'EVALUACIÓN PLAN 2019'!L55</f>
        <v>0</v>
      </c>
      <c r="I55" s="247">
        <f>'SEGUIMIENTO PLAN'!N150</f>
        <v>0</v>
      </c>
      <c r="J55" s="63">
        <f>'EVALUACIÓN 2020'!L55</f>
        <v>0.1</v>
      </c>
      <c r="K55" s="247">
        <f>'SEGUIMIENTO PLAN'!O150</f>
        <v>0</v>
      </c>
      <c r="L55" s="63"/>
      <c r="M55" s="247">
        <f>'SEGUIMIENTO PLAN'!P150</f>
        <v>0</v>
      </c>
      <c r="N55" s="63"/>
      <c r="O55" s="247">
        <f>'SEGUIMIENTO PLAN'!Q150</f>
        <v>0</v>
      </c>
      <c r="P55" s="317">
        <f>F55+H55+J55+L55+N55</f>
        <v>1</v>
      </c>
      <c r="Q55" s="63">
        <f>'SEGUIMIENTO PLAN'!R150</f>
        <v>1</v>
      </c>
      <c r="R55" s="502">
        <f>AVERAGE(P55:P57)</f>
        <v>0.76333333333333331</v>
      </c>
      <c r="S55" s="502">
        <f>AVERAGE(F55:F57)</f>
        <v>0.3</v>
      </c>
      <c r="T55" s="502">
        <f>AVERAGE(H55:H57)</f>
        <v>0</v>
      </c>
      <c r="U55" s="502">
        <f>AVERAGE(J55:J57)</f>
        <v>0.46333333333333337</v>
      </c>
    </row>
    <row r="56" spans="1:21" ht="25.5" x14ac:dyDescent="0.2">
      <c r="A56" s="48"/>
      <c r="B56" s="58" t="s">
        <v>333</v>
      </c>
      <c r="C56" s="59">
        <v>20</v>
      </c>
      <c r="D56" s="59" t="s">
        <v>276</v>
      </c>
      <c r="E56" s="59" t="s">
        <v>277</v>
      </c>
      <c r="F56" s="63">
        <f>'EVALUACIÓN PLAN 2018'!L56</f>
        <v>0</v>
      </c>
      <c r="G56" s="247">
        <f>'SEGUIMIENTO PLAN'!M151</f>
        <v>0</v>
      </c>
      <c r="H56" s="63">
        <f>'EVALUACIÓN PLAN 2019'!L56</f>
        <v>0</v>
      </c>
      <c r="I56" s="247">
        <f>'SEGUIMIENTO PLAN'!N151</f>
        <v>1</v>
      </c>
      <c r="J56" s="63">
        <f>'EVALUACIÓN 2020'!L56</f>
        <v>1</v>
      </c>
      <c r="K56" s="247">
        <f>'SEGUIMIENTO PLAN'!O151</f>
        <v>0</v>
      </c>
      <c r="L56" s="63"/>
      <c r="M56" s="247">
        <f>'SEGUIMIENTO PLAN'!P151</f>
        <v>0</v>
      </c>
      <c r="N56" s="63"/>
      <c r="O56" s="247">
        <f>'SEGUIMIENTO PLAN'!Q151</f>
        <v>0</v>
      </c>
      <c r="P56" s="63">
        <f>H56+J56+L56+N56</f>
        <v>1</v>
      </c>
      <c r="Q56" s="63">
        <f>'SEGUIMIENTO PLAN'!R151</f>
        <v>1</v>
      </c>
      <c r="R56" s="502"/>
      <c r="S56" s="502"/>
      <c r="T56" s="502"/>
      <c r="U56" s="502"/>
    </row>
    <row r="57" spans="1:21" ht="25.5" x14ac:dyDescent="0.2">
      <c r="A57" s="48"/>
      <c r="B57" s="58" t="s">
        <v>333</v>
      </c>
      <c r="C57" s="59">
        <v>20</v>
      </c>
      <c r="D57" s="59" t="s">
        <v>464</v>
      </c>
      <c r="E57" s="59" t="s">
        <v>279</v>
      </c>
      <c r="F57" s="63">
        <f>'EVALUACIÓN PLAN 2018'!L57</f>
        <v>0</v>
      </c>
      <c r="G57" s="247">
        <f>'SEGUIMIENTO PLAN'!M152</f>
        <v>0</v>
      </c>
      <c r="H57" s="63">
        <f>'EVALUACIÓN PLAN 2019'!L57</f>
        <v>0</v>
      </c>
      <c r="I57" s="247">
        <f>'SEGUIMIENTO PLAN'!N152</f>
        <v>0.14285714285714285</v>
      </c>
      <c r="J57" s="63">
        <f>'EVALUACIÓN 2020'!L57</f>
        <v>0.28999999999999998</v>
      </c>
      <c r="K57" s="247">
        <f>'SEGUIMIENTO PLAN'!O152</f>
        <v>0.2857142857142857</v>
      </c>
      <c r="L57" s="63"/>
      <c r="M57" s="247">
        <f>'SEGUIMIENTO PLAN'!P152</f>
        <v>0.2857142857142857</v>
      </c>
      <c r="N57" s="63"/>
      <c r="O57" s="247">
        <f>'SEGUIMIENTO PLAN'!Q152</f>
        <v>0.2857142857142857</v>
      </c>
      <c r="P57" s="63">
        <f>H57+J57+L57+N57</f>
        <v>0.28999999999999998</v>
      </c>
      <c r="Q57" s="63">
        <f>'SEGUIMIENTO PLAN'!R152</f>
        <v>0.99999999999999989</v>
      </c>
      <c r="R57" s="502"/>
      <c r="S57" s="502"/>
      <c r="T57" s="502"/>
      <c r="U57" s="502"/>
    </row>
    <row r="58" spans="1:21" ht="25.5" x14ac:dyDescent="0.2">
      <c r="A58" s="48"/>
      <c r="B58" s="58" t="s">
        <v>328</v>
      </c>
      <c r="C58" s="59">
        <v>21</v>
      </c>
      <c r="D58" s="59" t="s">
        <v>360</v>
      </c>
      <c r="E58" s="59" t="s">
        <v>232</v>
      </c>
      <c r="F58" s="63">
        <f>'EVALUACIÓN PLAN 2018'!L58</f>
        <v>0</v>
      </c>
      <c r="G58" s="247">
        <f>'SEGUIMIENTO PLAN'!M158</f>
        <v>0</v>
      </c>
      <c r="H58" s="63">
        <f>'EVALUACIÓN PLAN 2019'!L58</f>
        <v>0.1</v>
      </c>
      <c r="I58" s="247">
        <f>'SEGUIMIENTO PLAN'!N158</f>
        <v>1</v>
      </c>
      <c r="J58" s="63">
        <f>'EVALUACIÓN 2020'!L58</f>
        <v>0.60000000000000009</v>
      </c>
      <c r="K58" s="247">
        <f>'SEGUIMIENTO PLAN'!O158</f>
        <v>0</v>
      </c>
      <c r="L58" s="63"/>
      <c r="M58" s="247">
        <f>'SEGUIMIENTO PLAN'!P158</f>
        <v>0</v>
      </c>
      <c r="N58" s="63"/>
      <c r="O58" s="247">
        <f>'SEGUIMIENTO PLAN'!Q158</f>
        <v>0</v>
      </c>
      <c r="P58" s="63">
        <f>H58+J58+L58+N58</f>
        <v>0.70000000000000007</v>
      </c>
      <c r="Q58" s="63">
        <f>'SEGUIMIENTO PLAN'!R158</f>
        <v>1</v>
      </c>
      <c r="R58" s="323">
        <f>AVERAGE(P58)</f>
        <v>0.70000000000000007</v>
      </c>
      <c r="S58" s="325">
        <f>AVERAGE(F58)</f>
        <v>0</v>
      </c>
      <c r="T58" s="324">
        <f>AVERAGE(H58)</f>
        <v>0.1</v>
      </c>
      <c r="U58" s="355">
        <f>AVERAGE(J58)</f>
        <v>0.60000000000000009</v>
      </c>
    </row>
    <row r="59" spans="1:21" ht="25.5" x14ac:dyDescent="0.2">
      <c r="A59" s="48"/>
      <c r="B59" s="58" t="s">
        <v>343</v>
      </c>
      <c r="C59" s="59">
        <v>22</v>
      </c>
      <c r="D59" s="59" t="s">
        <v>628</v>
      </c>
      <c r="E59" s="59" t="s">
        <v>229</v>
      </c>
      <c r="F59" s="63">
        <f>'EVALUACIÓN PLAN 2018'!L59</f>
        <v>0.8</v>
      </c>
      <c r="G59" s="247">
        <f>'SEGUIMIENTO PLAN'!M164</f>
        <v>0.8</v>
      </c>
      <c r="H59" s="63">
        <f>'EVALUACIÓN PLAN 2019'!L59</f>
        <v>0</v>
      </c>
      <c r="I59" s="247">
        <f>'SEGUIMIENTO PLAN'!N164</f>
        <v>0.2</v>
      </c>
      <c r="J59" s="63">
        <f>'EVALUACIÓN 2020'!L59</f>
        <v>0.15000000000000002</v>
      </c>
      <c r="K59" s="247">
        <f>'SEGUIMIENTO PLAN'!O164</f>
        <v>0</v>
      </c>
      <c r="L59" s="63"/>
      <c r="M59" s="247">
        <f>'SEGUIMIENTO PLAN'!P164</f>
        <v>0</v>
      </c>
      <c r="N59" s="63"/>
      <c r="O59" s="247">
        <f>'SEGUIMIENTO PLAN'!Q164</f>
        <v>0</v>
      </c>
      <c r="P59" s="63">
        <f>F59+H59+J59+L59+N59</f>
        <v>0.95000000000000007</v>
      </c>
      <c r="Q59" s="63">
        <f>'SEGUIMIENTO PLAN'!R164</f>
        <v>1</v>
      </c>
      <c r="R59" s="323">
        <f>AVERAGE(P59)</f>
        <v>0.95000000000000007</v>
      </c>
      <c r="S59" s="325">
        <f>AVERAGE(F59)</f>
        <v>0.8</v>
      </c>
      <c r="T59" s="324">
        <f>AVERAGE(H59)</f>
        <v>0</v>
      </c>
      <c r="U59" s="355">
        <f>AVERAGE(J59)</f>
        <v>0.15000000000000002</v>
      </c>
    </row>
    <row r="60" spans="1:21" x14ac:dyDescent="0.2">
      <c r="A60" s="48"/>
      <c r="B60" s="48" t="s">
        <v>362</v>
      </c>
      <c r="E60" s="73"/>
      <c r="F60" s="75"/>
      <c r="H60" s="75"/>
      <c r="J60" s="75"/>
      <c r="L60" s="75"/>
      <c r="N60" s="75"/>
      <c r="P60" s="48"/>
      <c r="Q60" s="48"/>
    </row>
    <row r="61" spans="1:21" x14ac:dyDescent="0.2">
      <c r="A61" s="48"/>
      <c r="B61" s="48" t="s">
        <v>363</v>
      </c>
      <c r="E61" s="73"/>
      <c r="F61" s="75"/>
      <c r="H61" s="75"/>
      <c r="J61" s="75"/>
      <c r="L61" s="75"/>
      <c r="N61" s="75"/>
      <c r="P61" s="48"/>
      <c r="Q61" s="48"/>
    </row>
    <row r="62" spans="1:21" x14ac:dyDescent="0.2">
      <c r="A62" s="48"/>
      <c r="B62" s="48"/>
      <c r="E62" s="510" t="s">
        <v>547</v>
      </c>
      <c r="F62" s="511">
        <v>2018</v>
      </c>
      <c r="G62" s="511"/>
      <c r="H62" s="511">
        <v>2019</v>
      </c>
      <c r="I62" s="511"/>
      <c r="J62" s="511">
        <v>2020</v>
      </c>
      <c r="K62" s="511"/>
      <c r="L62" s="511">
        <v>2021</v>
      </c>
      <c r="M62" s="511"/>
      <c r="N62" s="511">
        <v>2022</v>
      </c>
      <c r="O62" s="511"/>
      <c r="P62" s="504" t="s">
        <v>544</v>
      </c>
      <c r="Q62" s="505"/>
    </row>
    <row r="63" spans="1:21" x14ac:dyDescent="0.2">
      <c r="A63" s="48"/>
      <c r="B63" s="48"/>
      <c r="E63" s="510"/>
      <c r="F63" s="79" t="s">
        <v>548</v>
      </c>
      <c r="G63" s="79" t="s">
        <v>527</v>
      </c>
      <c r="H63" s="79" t="s">
        <v>548</v>
      </c>
      <c r="I63" s="79" t="s">
        <v>527</v>
      </c>
      <c r="J63" s="79" t="s">
        <v>548</v>
      </c>
      <c r="K63" s="79" t="s">
        <v>527</v>
      </c>
      <c r="L63" s="79" t="s">
        <v>548</v>
      </c>
      <c r="M63" s="79" t="s">
        <v>527</v>
      </c>
      <c r="N63" s="79" t="s">
        <v>548</v>
      </c>
      <c r="O63" s="79" t="s">
        <v>527</v>
      </c>
      <c r="P63" s="79" t="s">
        <v>548</v>
      </c>
      <c r="Q63" s="79" t="s">
        <v>527</v>
      </c>
    </row>
    <row r="64" spans="1:21" x14ac:dyDescent="0.2">
      <c r="A64" s="48"/>
      <c r="B64" s="48"/>
      <c r="E64" s="266" t="s">
        <v>542</v>
      </c>
      <c r="F64" s="199">
        <f>AVERAGE(F9:F59)</f>
        <v>0.35296078431372535</v>
      </c>
      <c r="G64" s="199">
        <f t="shared" ref="G64:Q64" si="3">AVERAGE(G9:G59)</f>
        <v>0.37524186284773137</v>
      </c>
      <c r="H64" s="199">
        <f t="shared" si="3"/>
        <v>0.29915686274509801</v>
      </c>
      <c r="I64" s="199">
        <f t="shared" si="3"/>
        <v>0.44472049520991991</v>
      </c>
      <c r="J64" s="199">
        <f t="shared" si="3"/>
        <v>0.34313725490196079</v>
      </c>
      <c r="K64" s="199">
        <f t="shared" si="3"/>
        <v>0.25617583830662927</v>
      </c>
      <c r="L64" s="199" t="e">
        <f t="shared" si="3"/>
        <v>#DIV/0!</v>
      </c>
      <c r="M64" s="199">
        <f t="shared" si="3"/>
        <v>0.25817952195167915</v>
      </c>
      <c r="N64" s="199" t="e">
        <f t="shared" si="3"/>
        <v>#DIV/0!</v>
      </c>
      <c r="O64" s="199">
        <f t="shared" si="3"/>
        <v>0.27589070071598881</v>
      </c>
      <c r="P64" s="199">
        <f>AVERAGE(P9:P59)</f>
        <v>0.72139215686274527</v>
      </c>
      <c r="Q64" s="199">
        <f t="shared" si="3"/>
        <v>1</v>
      </c>
    </row>
    <row r="65" spans="1:23" x14ac:dyDescent="0.2">
      <c r="E65" s="266" t="s">
        <v>322</v>
      </c>
      <c r="F65" s="199">
        <f t="shared" ref="F65:Q65" si="4">AVERAGE(F9,F10,F11,F12,F14,F15,F16,F17,F20,F21,F22,F23,F24,F25,F44,F45)</f>
        <v>0.21875</v>
      </c>
      <c r="G65" s="199">
        <f t="shared" si="4"/>
        <v>0.28750000000000003</v>
      </c>
      <c r="H65" s="199">
        <f t="shared" si="4"/>
        <v>0.16562500000000002</v>
      </c>
      <c r="I65" s="199">
        <f t="shared" si="4"/>
        <v>0.31949404761904759</v>
      </c>
      <c r="J65" s="199">
        <f t="shared" si="4"/>
        <v>0.15</v>
      </c>
      <c r="K65" s="199">
        <f t="shared" si="4"/>
        <v>0.14747023809523807</v>
      </c>
      <c r="L65" s="199" t="e">
        <f t="shared" si="4"/>
        <v>#DIV/0!</v>
      </c>
      <c r="M65" s="199">
        <f t="shared" si="4"/>
        <v>0.12276785714285714</v>
      </c>
      <c r="N65" s="199" t="e">
        <f t="shared" si="4"/>
        <v>#DIV/0!</v>
      </c>
      <c r="O65" s="199">
        <f t="shared" si="4"/>
        <v>0.12276785714285712</v>
      </c>
      <c r="P65" s="199">
        <f>AVERAGE(P9,P10,P11,P12,P14,P15,P16,P17,P20,P21,P22,P23,P24,P25,P44,P45)</f>
        <v>0.53437500000000004</v>
      </c>
      <c r="Q65" s="199">
        <f t="shared" si="4"/>
        <v>1</v>
      </c>
    </row>
    <row r="66" spans="1:23" x14ac:dyDescent="0.2">
      <c r="E66" s="266" t="s">
        <v>343</v>
      </c>
      <c r="F66" s="199">
        <f>AVERAGE(F28,F29,F30,F31,F32,F33,F34,F35,F36,F37,F38,F39,F40,F41,F46,F47,F59)</f>
        <v>0.6077058823529411</v>
      </c>
      <c r="G66" s="199">
        <f t="shared" ref="G66:Q66" si="5">AVERAGE(G28,G29,G30,G31,G32,G33,G34,G35,G36,G37,G38,G39,G40,G41,G46,G47,G59)</f>
        <v>0.61098705216352267</v>
      </c>
      <c r="H66" s="199">
        <f t="shared" si="5"/>
        <v>0.51217647058823523</v>
      </c>
      <c r="I66" s="199">
        <f t="shared" si="5"/>
        <v>0.49875467669585305</v>
      </c>
      <c r="J66" s="199">
        <f t="shared" si="5"/>
        <v>0.50294117647058822</v>
      </c>
      <c r="K66" s="199">
        <f t="shared" si="5"/>
        <v>0.42244030479324601</v>
      </c>
      <c r="L66" s="199" t="e">
        <f t="shared" si="5"/>
        <v>#DIV/0!</v>
      </c>
      <c r="M66" s="199">
        <f t="shared" si="5"/>
        <v>0.47575414781297132</v>
      </c>
      <c r="N66" s="199" t="e">
        <f t="shared" si="5"/>
        <v>#DIV/0!</v>
      </c>
      <c r="O66" s="199">
        <f t="shared" si="5"/>
        <v>0.5117647058823529</v>
      </c>
      <c r="P66" s="199">
        <f>AVERAGE(R28,R31,R46,P59)</f>
        <v>0.84123484848484853</v>
      </c>
      <c r="Q66" s="199">
        <f t="shared" si="5"/>
        <v>1</v>
      </c>
    </row>
    <row r="67" spans="1:23" x14ac:dyDescent="0.2">
      <c r="A67" s="48"/>
      <c r="E67" s="266" t="s">
        <v>543</v>
      </c>
      <c r="F67" s="199">
        <f>AVERAGE(F26,F27,F42,F43)</f>
        <v>0.4</v>
      </c>
      <c r="G67" s="199">
        <f t="shared" ref="G67:Q67" si="6">AVERAGE(G26,G27,G42,G43)</f>
        <v>0.4</v>
      </c>
      <c r="H67" s="199">
        <f t="shared" si="6"/>
        <v>0.37250000000000005</v>
      </c>
      <c r="I67" s="199">
        <f t="shared" si="6"/>
        <v>0.46071428571428574</v>
      </c>
      <c r="J67" s="199">
        <f t="shared" si="6"/>
        <v>0.19500000000000001</v>
      </c>
      <c r="K67" s="199">
        <f t="shared" si="6"/>
        <v>0.53214285714285714</v>
      </c>
      <c r="L67" s="199" t="e">
        <f t="shared" si="6"/>
        <v>#DIV/0!</v>
      </c>
      <c r="M67" s="199">
        <f t="shared" si="6"/>
        <v>0.4285714285714286</v>
      </c>
      <c r="N67" s="199" t="e">
        <f t="shared" si="6"/>
        <v>#DIV/0!</v>
      </c>
      <c r="O67" s="199">
        <f t="shared" si="6"/>
        <v>0.5</v>
      </c>
      <c r="P67" s="199">
        <f>AVERAGE(R42,R26)</f>
        <v>0.71750000000000003</v>
      </c>
      <c r="Q67" s="199">
        <f t="shared" si="6"/>
        <v>1</v>
      </c>
    </row>
    <row r="68" spans="1:23" x14ac:dyDescent="0.2">
      <c r="A68" s="48"/>
      <c r="E68" s="266" t="s">
        <v>333</v>
      </c>
      <c r="F68" s="199">
        <f t="shared" ref="F68:Q68" si="7">AVERAGE(F18,F19,F55,F56,F57)</f>
        <v>0.23399999999999999</v>
      </c>
      <c r="G68" s="199">
        <f t="shared" si="7"/>
        <v>0.22710027100271005</v>
      </c>
      <c r="H68" s="199">
        <f t="shared" si="7"/>
        <v>0.13400000000000001</v>
      </c>
      <c r="I68" s="199">
        <f t="shared" si="7"/>
        <v>0.32179636082075103</v>
      </c>
      <c r="J68" s="199">
        <f t="shared" si="7"/>
        <v>0.37</v>
      </c>
      <c r="K68" s="199">
        <f t="shared" si="7"/>
        <v>0.15036778939217962</v>
      </c>
      <c r="L68" s="199" t="e">
        <f t="shared" si="7"/>
        <v>#DIV/0!</v>
      </c>
      <c r="M68" s="199">
        <f t="shared" si="7"/>
        <v>0.15036778939217962</v>
      </c>
      <c r="N68" s="199" t="e">
        <f t="shared" si="7"/>
        <v>#DIV/0!</v>
      </c>
      <c r="O68" s="199">
        <f t="shared" si="7"/>
        <v>0.15036778939217962</v>
      </c>
      <c r="P68" s="199">
        <f>AVERAGE(R18,R55)</f>
        <v>0.73166666666666669</v>
      </c>
      <c r="Q68" s="199">
        <f t="shared" si="7"/>
        <v>1</v>
      </c>
    </row>
    <row r="69" spans="1:23" x14ac:dyDescent="0.2">
      <c r="A69" s="48"/>
      <c r="B69" s="48"/>
      <c r="E69" s="85" t="s">
        <v>328</v>
      </c>
      <c r="F69" s="199">
        <f t="shared" ref="F69:Q69" si="8">AVERAGE(F13,F48,F49,F50,F51,F52,F53,F54,F58)</f>
        <v>0.15555555555555556</v>
      </c>
      <c r="G69" s="199">
        <f t="shared" si="8"/>
        <v>0.15722819593787335</v>
      </c>
      <c r="H69" s="199">
        <f t="shared" si="8"/>
        <v>0.19333333333333336</v>
      </c>
      <c r="I69" s="199">
        <f t="shared" si="8"/>
        <v>0.6264635603345281</v>
      </c>
      <c r="J69" s="199">
        <f t="shared" si="8"/>
        <v>0.43555555555555553</v>
      </c>
      <c r="K69" s="199">
        <f t="shared" si="8"/>
        <v>7.1505376344086019E-2</v>
      </c>
      <c r="L69" s="199" t="e">
        <f t="shared" si="8"/>
        <v>#DIV/0!</v>
      </c>
      <c r="M69" s="199">
        <f t="shared" si="8"/>
        <v>7.2102747909199516E-2</v>
      </c>
      <c r="N69" s="199" t="e">
        <f t="shared" si="8"/>
        <v>#DIV/0!</v>
      </c>
      <c r="O69" s="199">
        <f t="shared" si="8"/>
        <v>7.2700119474313027E-2</v>
      </c>
      <c r="P69" s="199">
        <f>AVERAGE(R13,R48,R50,R58)</f>
        <v>0.77625000000000011</v>
      </c>
      <c r="Q69" s="199">
        <f t="shared" si="8"/>
        <v>1</v>
      </c>
    </row>
    <row r="70" spans="1:23" x14ac:dyDescent="0.2">
      <c r="A70" s="48"/>
      <c r="B70" s="48"/>
      <c r="E70" s="381" t="s">
        <v>818</v>
      </c>
      <c r="G70" s="48"/>
      <c r="I70" s="48"/>
      <c r="K70" s="48"/>
      <c r="M70" s="48"/>
      <c r="O70" s="48"/>
      <c r="P70" s="48"/>
      <c r="Q70" s="48"/>
    </row>
    <row r="71" spans="1:23" x14ac:dyDescent="0.2">
      <c r="A71" s="48"/>
      <c r="B71" s="48"/>
      <c r="E71" s="48"/>
      <c r="G71" s="48"/>
      <c r="I71" s="48"/>
      <c r="K71" s="48"/>
      <c r="M71" s="48"/>
      <c r="O71" s="48"/>
      <c r="P71" s="48"/>
      <c r="Q71" s="48"/>
    </row>
    <row r="72" spans="1:23" x14ac:dyDescent="0.2">
      <c r="A72" s="48"/>
      <c r="B72" s="265" t="s">
        <v>546</v>
      </c>
      <c r="E72" s="48"/>
      <c r="G72" s="48"/>
      <c r="I72" s="48"/>
      <c r="K72" s="48"/>
      <c r="M72" s="48"/>
      <c r="O72" s="48"/>
      <c r="P72" s="48"/>
      <c r="Q72" s="48"/>
    </row>
    <row r="73" spans="1:23" x14ac:dyDescent="0.2">
      <c r="A73" s="48"/>
      <c r="B73" s="48"/>
      <c r="E73" s="430" t="s">
        <v>364</v>
      </c>
      <c r="F73" s="430"/>
      <c r="G73" s="48"/>
      <c r="I73" s="48"/>
      <c r="K73" s="48"/>
      <c r="M73" s="48"/>
      <c r="O73" s="48"/>
      <c r="P73" s="48"/>
      <c r="Q73" s="48"/>
    </row>
    <row r="74" spans="1:23" x14ac:dyDescent="0.2">
      <c r="D74" s="80" t="s">
        <v>473</v>
      </c>
      <c r="E74" s="79" t="s">
        <v>476</v>
      </c>
      <c r="F74" s="80" t="s">
        <v>473</v>
      </c>
    </row>
    <row r="75" spans="1:23" x14ac:dyDescent="0.2">
      <c r="D75" s="81" t="s">
        <v>472</v>
      </c>
      <c r="E75" s="79" t="s">
        <v>477</v>
      </c>
      <c r="F75" s="81" t="s">
        <v>472</v>
      </c>
      <c r="R75" s="512" t="s">
        <v>706</v>
      </c>
      <c r="S75" s="512"/>
      <c r="T75" s="512"/>
      <c r="U75" s="512"/>
      <c r="V75" s="512"/>
      <c r="W75" s="512"/>
    </row>
    <row r="76" spans="1:23" ht="15" customHeight="1" x14ac:dyDescent="0.2">
      <c r="D76" s="82" t="s">
        <v>471</v>
      </c>
      <c r="E76" s="79" t="s">
        <v>478</v>
      </c>
      <c r="F76" s="82" t="s">
        <v>471</v>
      </c>
      <c r="Q76" s="500" t="s">
        <v>701</v>
      </c>
      <c r="R76" s="501">
        <v>2018</v>
      </c>
      <c r="S76" s="501"/>
      <c r="T76" s="501">
        <v>2019</v>
      </c>
      <c r="U76" s="501"/>
      <c r="V76" s="501">
        <v>2020</v>
      </c>
      <c r="W76" s="501"/>
    </row>
    <row r="77" spans="1:23" ht="30" customHeight="1" x14ac:dyDescent="0.2">
      <c r="D77" s="83" t="s">
        <v>474</v>
      </c>
      <c r="E77" s="79" t="s">
        <v>479</v>
      </c>
      <c r="F77" s="83" t="s">
        <v>474</v>
      </c>
      <c r="Q77" s="500"/>
      <c r="R77" s="359" t="s">
        <v>700</v>
      </c>
      <c r="S77" s="367" t="s">
        <v>527</v>
      </c>
      <c r="T77" s="368" t="s">
        <v>699</v>
      </c>
      <c r="U77" s="367" t="s">
        <v>527</v>
      </c>
      <c r="V77" s="368" t="s">
        <v>699</v>
      </c>
      <c r="W77" s="367" t="s">
        <v>527</v>
      </c>
    </row>
    <row r="78" spans="1:23" x14ac:dyDescent="0.2">
      <c r="D78" s="84" t="s">
        <v>475</v>
      </c>
      <c r="E78" s="79" t="s">
        <v>480</v>
      </c>
      <c r="F78" s="84" t="s">
        <v>475</v>
      </c>
      <c r="Q78" s="335" t="s">
        <v>542</v>
      </c>
      <c r="R78" s="333">
        <f>AVERAGE(R79,R80,R81,R82,R83)</f>
        <v>0.3560537433155081</v>
      </c>
      <c r="S78" s="333">
        <v>0.38</v>
      </c>
      <c r="T78" s="333">
        <f>AVERAGE(T79,T80,T81,T82,T83)</f>
        <v>0.21839393939393942</v>
      </c>
      <c r="U78" s="332">
        <v>0.44</v>
      </c>
      <c r="V78" s="333">
        <f>AVERAGE(V79,V80,V81,V82,V83)</f>
        <v>0.27259090909090905</v>
      </c>
      <c r="W78" s="332"/>
    </row>
    <row r="79" spans="1:23" x14ac:dyDescent="0.2">
      <c r="Q79" s="335" t="s">
        <v>322</v>
      </c>
      <c r="R79" s="333">
        <f>AVERAGE(S9,S10,S11,S12,S14,S16,S20,S21,S22,S44)</f>
        <v>0.2225</v>
      </c>
      <c r="S79" s="333">
        <v>0.28999999999999998</v>
      </c>
      <c r="T79" s="333">
        <f>AVERAGE(T9,T10,T11,T12,T14,T16,T20,T21,T22,T44)</f>
        <v>0.17624999999999999</v>
      </c>
      <c r="U79" s="332">
        <v>0.32</v>
      </c>
      <c r="V79" s="333">
        <f>AVERAGE(U9,U10,U11,U12,U14,U16,U20,U21,U22,U44)</f>
        <v>0.21000000000000002</v>
      </c>
      <c r="W79" s="332"/>
    </row>
    <row r="80" spans="1:23" x14ac:dyDescent="0.2">
      <c r="Q80" s="335" t="s">
        <v>343</v>
      </c>
      <c r="R80" s="333">
        <f>AVERAGE(S59,S46,S31,S28)</f>
        <v>0.62259848484848479</v>
      </c>
      <c r="S80" s="341">
        <v>0.61</v>
      </c>
      <c r="T80" s="341">
        <f>AVERAGE(T28,T31,T46,T59)</f>
        <v>0.26371969696969699</v>
      </c>
      <c r="U80" s="332">
        <v>0.5</v>
      </c>
      <c r="V80" s="341">
        <f>AVERAGE(U28,U31,U46,U59)</f>
        <v>0.2496212121212121</v>
      </c>
      <c r="W80" s="332"/>
    </row>
    <row r="81" spans="17:28" x14ac:dyDescent="0.2">
      <c r="Q81" s="335" t="s">
        <v>341</v>
      </c>
      <c r="R81" s="333">
        <f>AVERAGE(S26,S42)</f>
        <v>0.4</v>
      </c>
      <c r="S81" s="333">
        <v>0.4</v>
      </c>
      <c r="T81" s="333">
        <f>AVERAGE(T26,T42)</f>
        <v>0.37250000000000005</v>
      </c>
      <c r="U81" s="332">
        <v>0.46</v>
      </c>
      <c r="V81" s="333">
        <f>AVERAGE(U26,U42)</f>
        <v>0.19500000000000001</v>
      </c>
      <c r="W81" s="332"/>
    </row>
    <row r="82" spans="17:28" x14ac:dyDescent="0.2">
      <c r="Q82" s="335" t="s">
        <v>333</v>
      </c>
      <c r="R82" s="333">
        <f>AVERAGE(S18,S55)</f>
        <v>0.2175</v>
      </c>
      <c r="S82" s="333">
        <v>0.23</v>
      </c>
      <c r="T82" s="333">
        <f>AVERAGE(T18,T55)</f>
        <v>0.16750000000000001</v>
      </c>
      <c r="U82" s="332">
        <v>0.32</v>
      </c>
      <c r="V82" s="333">
        <f>AVERAGE(U18,U55)</f>
        <v>0.34666666666666668</v>
      </c>
      <c r="W82" s="332"/>
    </row>
    <row r="83" spans="17:28" x14ac:dyDescent="0.2">
      <c r="Q83" s="335" t="s">
        <v>328</v>
      </c>
      <c r="R83" s="333">
        <f>AVERAGE(S13:S58)</f>
        <v>0.31767023172905529</v>
      </c>
      <c r="S83" s="333">
        <v>0.16</v>
      </c>
      <c r="T83" s="333">
        <f>AVERAGE(T48:T58,T13)</f>
        <v>0.11199999999999999</v>
      </c>
      <c r="U83" s="332">
        <v>0.63</v>
      </c>
      <c r="V83" s="333">
        <f>AVERAGE(U48:U58,U13)</f>
        <v>0.36166666666666669</v>
      </c>
      <c r="W83" s="332"/>
    </row>
    <row r="86" spans="17:28" x14ac:dyDescent="0.2">
      <c r="Q86" s="340" t="s">
        <v>702</v>
      </c>
      <c r="R86" s="335" t="s">
        <v>705</v>
      </c>
      <c r="S86" s="335"/>
      <c r="T86" s="335"/>
      <c r="U86" s="335"/>
      <c r="V86" s="331"/>
      <c r="W86" s="331"/>
      <c r="X86" s="331"/>
      <c r="Y86" s="331"/>
      <c r="Z86" s="331"/>
      <c r="AA86" s="331"/>
      <c r="AB86" s="331"/>
    </row>
    <row r="90" spans="17:28" x14ac:dyDescent="0.2">
      <c r="Q90" s="430" t="s">
        <v>364</v>
      </c>
      <c r="R90" s="430"/>
    </row>
    <row r="91" spans="17:28" x14ac:dyDescent="0.2">
      <c r="Q91" s="339" t="s">
        <v>476</v>
      </c>
      <c r="R91" s="80" t="s">
        <v>473</v>
      </c>
    </row>
    <row r="92" spans="17:28" x14ac:dyDescent="0.2">
      <c r="Q92" s="339" t="s">
        <v>477</v>
      </c>
      <c r="R92" s="81" t="s">
        <v>472</v>
      </c>
    </row>
    <row r="93" spans="17:28" x14ac:dyDescent="0.2">
      <c r="Q93" s="339" t="s">
        <v>478</v>
      </c>
      <c r="R93" s="82" t="s">
        <v>471</v>
      </c>
    </row>
    <row r="94" spans="17:28" x14ac:dyDescent="0.2">
      <c r="Q94" s="339" t="s">
        <v>479</v>
      </c>
      <c r="R94" s="83" t="s">
        <v>474</v>
      </c>
    </row>
    <row r="95" spans="17:28" x14ac:dyDescent="0.2">
      <c r="Q95" s="339" t="s">
        <v>480</v>
      </c>
      <c r="R95" s="84" t="s">
        <v>475</v>
      </c>
    </row>
  </sheetData>
  <autoFilter ref="B6:R7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autoFilter>
  <mergeCells count="80">
    <mergeCell ref="U55:U57"/>
    <mergeCell ref="T76:U76"/>
    <mergeCell ref="R75:W75"/>
    <mergeCell ref="V76:W76"/>
    <mergeCell ref="R48:R49"/>
    <mergeCell ref="R50:R54"/>
    <mergeCell ref="R55:R57"/>
    <mergeCell ref="S48:S49"/>
    <mergeCell ref="S50:S54"/>
    <mergeCell ref="S55:S57"/>
    <mergeCell ref="T48:T49"/>
    <mergeCell ref="T50:T54"/>
    <mergeCell ref="T55:T57"/>
    <mergeCell ref="R14:R15"/>
    <mergeCell ref="R16:R17"/>
    <mergeCell ref="R18:R19"/>
    <mergeCell ref="U48:U49"/>
    <mergeCell ref="U50:U54"/>
    <mergeCell ref="U28:U30"/>
    <mergeCell ref="U31:U41"/>
    <mergeCell ref="U42:U43"/>
    <mergeCell ref="U44:U45"/>
    <mergeCell ref="U46:U47"/>
    <mergeCell ref="U14:U15"/>
    <mergeCell ref="U16:U17"/>
    <mergeCell ref="U18:U19"/>
    <mergeCell ref="U22:U25"/>
    <mergeCell ref="U26:U27"/>
    <mergeCell ref="R22:R25"/>
    <mergeCell ref="R26:R27"/>
    <mergeCell ref="F62:G62"/>
    <mergeCell ref="H62:I62"/>
    <mergeCell ref="J62:K62"/>
    <mergeCell ref="L62:M62"/>
    <mergeCell ref="N62:O62"/>
    <mergeCell ref="R42:R43"/>
    <mergeCell ref="R44:R45"/>
    <mergeCell ref="R46:R47"/>
    <mergeCell ref="N7:O7"/>
    <mergeCell ref="F6:O6"/>
    <mergeCell ref="P6:P8"/>
    <mergeCell ref="E73:F73"/>
    <mergeCell ref="D2:Q3"/>
    <mergeCell ref="H7:I7"/>
    <mergeCell ref="J7:K7"/>
    <mergeCell ref="L7:M7"/>
    <mergeCell ref="Q6:Q8"/>
    <mergeCell ref="F7:G7"/>
    <mergeCell ref="B4:G4"/>
    <mergeCell ref="B6:B8"/>
    <mergeCell ref="C6:C8"/>
    <mergeCell ref="D6:D8"/>
    <mergeCell ref="E6:E8"/>
    <mergeCell ref="E62:E63"/>
    <mergeCell ref="S14:S15"/>
    <mergeCell ref="S16:S17"/>
    <mergeCell ref="S18:S19"/>
    <mergeCell ref="S22:S25"/>
    <mergeCell ref="S26:S27"/>
    <mergeCell ref="T14:T15"/>
    <mergeCell ref="T16:T17"/>
    <mergeCell ref="T18:T19"/>
    <mergeCell ref="T22:T25"/>
    <mergeCell ref="T26:T27"/>
    <mergeCell ref="Q76:Q77"/>
    <mergeCell ref="Q90:R90"/>
    <mergeCell ref="R76:S76"/>
    <mergeCell ref="T28:T30"/>
    <mergeCell ref="T31:T41"/>
    <mergeCell ref="T42:T43"/>
    <mergeCell ref="T44:T45"/>
    <mergeCell ref="T46:T47"/>
    <mergeCell ref="S44:S45"/>
    <mergeCell ref="S46:S47"/>
    <mergeCell ref="S28:S30"/>
    <mergeCell ref="S31:S41"/>
    <mergeCell ref="S42:S43"/>
    <mergeCell ref="P62:Q62"/>
    <mergeCell ref="R28:R30"/>
    <mergeCell ref="R31:R41"/>
  </mergeCells>
  <conditionalFormatting sqref="L29:L59 N29:N59 F9:F59 H9:H40 H42:H59 P38:Q40 Q35:Q37 Q41 P42:Q54 P56:Q59 Q55 P10:Q34">
    <cfRule type="cellIs" dxfId="110" priority="197" operator="between">
      <formula>0.81</formula>
      <formula>1</formula>
    </cfRule>
    <cfRule type="cellIs" dxfId="109" priority="198" operator="between">
      <formula>0.61</formula>
      <formula>0.8</formula>
    </cfRule>
    <cfRule type="cellIs" dxfId="108" priority="199" operator="between">
      <formula>0.41</formula>
      <formula>0.6</formula>
    </cfRule>
    <cfRule type="cellIs" dxfId="107" priority="200" operator="between">
      <formula>0.21</formula>
      <formula>0.4</formula>
    </cfRule>
    <cfRule type="cellIs" dxfId="106" priority="201" operator="between">
      <formula>0</formula>
      <formula>0.2</formula>
    </cfRule>
  </conditionalFormatting>
  <conditionalFormatting sqref="F68:G69 F64:G65 F66:Q67">
    <cfRule type="cellIs" dxfId="105" priority="191" operator="between">
      <formula>0.81</formula>
      <formula>1</formula>
    </cfRule>
    <cfRule type="cellIs" dxfId="104" priority="192" stopIfTrue="1" operator="between">
      <formula>0.605</formula>
      <formula>0.8</formula>
    </cfRule>
    <cfRule type="cellIs" dxfId="103" priority="193" operator="between">
      <formula>0.41</formula>
      <formula>0.6</formula>
    </cfRule>
    <cfRule type="cellIs" dxfId="102" priority="194" operator="between">
      <formula>0.205</formula>
      <formula>0.4</formula>
    </cfRule>
    <cfRule type="cellIs" dxfId="101" priority="195" operator="between">
      <formula>0</formula>
      <formula>0.2</formula>
    </cfRule>
    <cfRule type="cellIs" dxfId="100" priority="196" operator="between">
      <formula>0</formula>
      <formula>0.2</formula>
    </cfRule>
  </conditionalFormatting>
  <conditionalFormatting sqref="J9:J34 J38:J40 J42:J59">
    <cfRule type="cellIs" dxfId="99" priority="165" operator="between">
      <formula>0.81</formula>
      <formula>1</formula>
    </cfRule>
    <cfRule type="cellIs" dxfId="98" priority="166" operator="between">
      <formula>0.61</formula>
      <formula>0.8</formula>
    </cfRule>
    <cfRule type="cellIs" dxfId="97" priority="167" operator="between">
      <formula>0.41</formula>
      <formula>0.6</formula>
    </cfRule>
    <cfRule type="cellIs" dxfId="96" priority="168" operator="between">
      <formula>0.21</formula>
      <formula>0.4</formula>
    </cfRule>
    <cfRule type="cellIs" dxfId="95" priority="169" operator="between">
      <formula>0</formula>
      <formula>0.2</formula>
    </cfRule>
  </conditionalFormatting>
  <conditionalFormatting sqref="L9:L12 L14:L27">
    <cfRule type="cellIs" dxfId="94" priority="154" operator="between">
      <formula>0.81</formula>
      <formula>1</formula>
    </cfRule>
    <cfRule type="cellIs" dxfId="93" priority="155" operator="between">
      <formula>0.61</formula>
      <formula>0.8</formula>
    </cfRule>
    <cfRule type="cellIs" dxfId="92" priority="156" operator="between">
      <formula>0.41</formula>
      <formula>0.6</formula>
    </cfRule>
    <cfRule type="cellIs" dxfId="91" priority="157" operator="between">
      <formula>0.21</formula>
      <formula>0.4</formula>
    </cfRule>
    <cfRule type="cellIs" dxfId="90" priority="158" operator="between">
      <formula>0</formula>
      <formula>0.2</formula>
    </cfRule>
  </conditionalFormatting>
  <conditionalFormatting sqref="N9:N12 N14:N27">
    <cfRule type="cellIs" dxfId="89" priority="143" operator="between">
      <formula>0.81</formula>
      <formula>1</formula>
    </cfRule>
    <cfRule type="cellIs" dxfId="88" priority="144" operator="between">
      <formula>0.61</formula>
      <formula>0.8</formula>
    </cfRule>
    <cfRule type="cellIs" dxfId="87" priority="145" operator="between">
      <formula>0.41</formula>
      <formula>0.6</formula>
    </cfRule>
    <cfRule type="cellIs" dxfId="86" priority="146" operator="between">
      <formula>0.21</formula>
      <formula>0.4</formula>
    </cfRule>
    <cfRule type="cellIs" dxfId="85" priority="147" operator="between">
      <formula>0</formula>
      <formula>0.2</formula>
    </cfRule>
  </conditionalFormatting>
  <conditionalFormatting sqref="P9:Q9">
    <cfRule type="cellIs" dxfId="84" priority="132" operator="between">
      <formula>0.81</formula>
      <formula>1</formula>
    </cfRule>
    <cfRule type="cellIs" dxfId="83" priority="133" operator="between">
      <formula>0.61</formula>
      <formula>0.8</formula>
    </cfRule>
    <cfRule type="cellIs" dxfId="82" priority="134" operator="between">
      <formula>0.41</formula>
      <formula>0.6</formula>
    </cfRule>
    <cfRule type="cellIs" dxfId="81" priority="135" operator="between">
      <formula>0.21</formula>
      <formula>0.4</formula>
    </cfRule>
    <cfRule type="cellIs" dxfId="80" priority="136" operator="between">
      <formula>0</formula>
      <formula>0.2</formula>
    </cfRule>
  </conditionalFormatting>
  <conditionalFormatting sqref="L13">
    <cfRule type="cellIs" dxfId="79" priority="117" operator="between">
      <formula>0.81</formula>
      <formula>1</formula>
    </cfRule>
    <cfRule type="cellIs" dxfId="78" priority="118" operator="between">
      <formula>0.61</formula>
      <formula>0.8</formula>
    </cfRule>
    <cfRule type="cellIs" dxfId="77" priority="119" operator="between">
      <formula>0.41</formula>
      <formula>0.6</formula>
    </cfRule>
    <cfRule type="cellIs" dxfId="76" priority="120" operator="between">
      <formula>0.21</formula>
      <formula>0.4</formula>
    </cfRule>
    <cfRule type="cellIs" dxfId="75" priority="121" operator="between">
      <formula>0</formula>
      <formula>0.2</formula>
    </cfRule>
  </conditionalFormatting>
  <conditionalFormatting sqref="N13">
    <cfRule type="cellIs" dxfId="74" priority="112" operator="between">
      <formula>0.81</formula>
      <formula>1</formula>
    </cfRule>
    <cfRule type="cellIs" dxfId="73" priority="113" operator="between">
      <formula>0.61</formula>
      <formula>0.8</formula>
    </cfRule>
    <cfRule type="cellIs" dxfId="72" priority="114" operator="between">
      <formula>0.41</formula>
      <formula>0.6</formula>
    </cfRule>
    <cfRule type="cellIs" dxfId="71" priority="115" operator="between">
      <formula>0.21</formula>
      <formula>0.4</formula>
    </cfRule>
    <cfRule type="cellIs" dxfId="70" priority="116" operator="between">
      <formula>0</formula>
      <formula>0.2</formula>
    </cfRule>
  </conditionalFormatting>
  <conditionalFormatting sqref="L28">
    <cfRule type="cellIs" dxfId="69" priority="102" operator="between">
      <formula>0.81</formula>
      <formula>1</formula>
    </cfRule>
    <cfRule type="cellIs" dxfId="68" priority="103" operator="between">
      <formula>0.61</formula>
      <formula>0.8</formula>
    </cfRule>
    <cfRule type="cellIs" dxfId="67" priority="104" operator="between">
      <formula>0.41</formula>
      <formula>0.6</formula>
    </cfRule>
    <cfRule type="cellIs" dxfId="66" priority="105" operator="between">
      <formula>0.21</formula>
      <formula>0.4</formula>
    </cfRule>
    <cfRule type="cellIs" dxfId="65" priority="106" operator="between">
      <formula>0</formula>
      <formula>0.2</formula>
    </cfRule>
  </conditionalFormatting>
  <conditionalFormatting sqref="N28">
    <cfRule type="cellIs" dxfId="64" priority="97" operator="between">
      <formula>0.81</formula>
      <formula>1</formula>
    </cfRule>
    <cfRule type="cellIs" dxfId="63" priority="98" operator="between">
      <formula>0.61</formula>
      <formula>0.8</formula>
    </cfRule>
    <cfRule type="cellIs" dxfId="62" priority="99" operator="between">
      <formula>0.41</formula>
      <formula>0.6</formula>
    </cfRule>
    <cfRule type="cellIs" dxfId="61" priority="100" operator="between">
      <formula>0.21</formula>
      <formula>0.4</formula>
    </cfRule>
    <cfRule type="cellIs" dxfId="60" priority="101" operator="between">
      <formula>0</formula>
      <formula>0.2</formula>
    </cfRule>
  </conditionalFormatting>
  <conditionalFormatting sqref="H64:I65 H68:I69">
    <cfRule type="cellIs" dxfId="59" priority="79" operator="between">
      <formula>0.81</formula>
      <formula>1</formula>
    </cfRule>
    <cfRule type="cellIs" dxfId="58" priority="80" operator="between">
      <formula>0.61</formula>
      <formula>0.8</formula>
    </cfRule>
    <cfRule type="cellIs" dxfId="57" priority="81" operator="between">
      <formula>0.41</formula>
      <formula>0.6</formula>
    </cfRule>
    <cfRule type="cellIs" dxfId="56" priority="82" operator="between">
      <formula>0.21</formula>
      <formula>0.4</formula>
    </cfRule>
    <cfRule type="cellIs" dxfId="55" priority="83" operator="between">
      <formula>0</formula>
      <formula>0.2</formula>
    </cfRule>
    <cfRule type="cellIs" dxfId="54" priority="84" operator="between">
      <formula>0</formula>
      <formula>0.2</formula>
    </cfRule>
  </conditionalFormatting>
  <conditionalFormatting sqref="J64:K65 J68:K69">
    <cfRule type="cellIs" dxfId="53" priority="73" operator="between">
      <formula>0.81</formula>
      <formula>1</formula>
    </cfRule>
    <cfRule type="cellIs" dxfId="52" priority="74" operator="between">
      <formula>0.61</formula>
      <formula>0.8</formula>
    </cfRule>
    <cfRule type="cellIs" dxfId="51" priority="75" operator="between">
      <formula>0.41</formula>
      <formula>0.6</formula>
    </cfRule>
    <cfRule type="cellIs" dxfId="50" priority="76" operator="between">
      <formula>0.21</formula>
      <formula>0.4</formula>
    </cfRule>
    <cfRule type="cellIs" dxfId="49" priority="77" operator="between">
      <formula>0</formula>
      <formula>0.2</formula>
    </cfRule>
    <cfRule type="cellIs" dxfId="48" priority="78" operator="between">
      <formula>0</formula>
      <formula>0.2</formula>
    </cfRule>
  </conditionalFormatting>
  <conditionalFormatting sqref="L64:M65 L68:M69">
    <cfRule type="cellIs" dxfId="47" priority="67" operator="between">
      <formula>0.81</formula>
      <formula>1</formula>
    </cfRule>
    <cfRule type="cellIs" dxfId="46" priority="68" operator="between">
      <formula>0.61</formula>
      <formula>0.8</formula>
    </cfRule>
    <cfRule type="cellIs" dxfId="45" priority="69" operator="between">
      <formula>0.41</formula>
      <formula>0.6</formula>
    </cfRule>
    <cfRule type="cellIs" dxfId="44" priority="70" operator="between">
      <formula>0.21</formula>
      <formula>0.4</formula>
    </cfRule>
    <cfRule type="cellIs" dxfId="43" priority="71" operator="between">
      <formula>0</formula>
      <formula>0.2</formula>
    </cfRule>
    <cfRule type="cellIs" dxfId="42" priority="72" operator="between">
      <formula>0</formula>
      <formula>0.2</formula>
    </cfRule>
  </conditionalFormatting>
  <conditionalFormatting sqref="N64:O65 N68:O69 P65">
    <cfRule type="cellIs" dxfId="41" priority="61" operator="between">
      <formula>0.81</formula>
      <formula>1</formula>
    </cfRule>
    <cfRule type="cellIs" dxfId="40" priority="62" operator="between">
      <formula>0.61</formula>
      <formula>0.8</formula>
    </cfRule>
    <cfRule type="cellIs" dxfId="39" priority="63" operator="between">
      <formula>0.41</formula>
      <formula>0.6</formula>
    </cfRule>
    <cfRule type="cellIs" dxfId="38" priority="64" operator="between">
      <formula>0.21</formula>
      <formula>0.4</formula>
    </cfRule>
    <cfRule type="cellIs" dxfId="37" priority="65" operator="between">
      <formula>0</formula>
      <formula>0.2</formula>
    </cfRule>
    <cfRule type="cellIs" dxfId="36" priority="66" operator="between">
      <formula>0</formula>
      <formula>0.2</formula>
    </cfRule>
  </conditionalFormatting>
  <conditionalFormatting sqref="P64:Q64 P68:Q69 Q65">
    <cfRule type="cellIs" dxfId="35" priority="55" operator="between">
      <formula>0.81</formula>
      <formula>1</formula>
    </cfRule>
    <cfRule type="cellIs" dxfId="34" priority="56" operator="between">
      <formula>0.61</formula>
      <formula>0.8</formula>
    </cfRule>
    <cfRule type="cellIs" dxfId="33" priority="57" operator="between">
      <formula>0.41</formula>
      <formula>0.6</formula>
    </cfRule>
    <cfRule type="cellIs" dxfId="32" priority="58" operator="between">
      <formula>0.205</formula>
      <formula>0.4</formula>
    </cfRule>
    <cfRule type="cellIs" dxfId="31" priority="59" operator="between">
      <formula>0</formula>
      <formula>0.2</formula>
    </cfRule>
    <cfRule type="cellIs" dxfId="30" priority="60" operator="between">
      <formula>0</formula>
      <formula>0.2</formula>
    </cfRule>
  </conditionalFormatting>
  <conditionalFormatting sqref="R9:T14 R16:T16 R15 R18:T18 R17 R20:T22 R19 R26:T26 R23:R25 R28:T28 R27 R31:T31 R29:R30 R42:T42 R32:R41 R44:T44 R43 R46:T46 R45 R48:T48 R47 R50:T50 R49 R55:T55 R51:R54 R58:T59 R56:R57">
    <cfRule type="colorScale" priority="52">
      <colorScale>
        <cfvo type="min"/>
        <cfvo type="percentile" val="50"/>
        <cfvo type="max"/>
        <color rgb="FFF8696B"/>
        <color rgb="FFFFEB84"/>
        <color rgb="FF63BE7B"/>
      </colorScale>
    </cfRule>
    <cfRule type="colorScale" priority="53">
      <colorScale>
        <cfvo type="min"/>
        <cfvo type="max"/>
        <color rgb="FF63BE7B"/>
        <color rgb="FFFFEF9C"/>
      </colorScale>
    </cfRule>
  </conditionalFormatting>
  <conditionalFormatting sqref="R78:R83 T78:U83">
    <cfRule type="iconSet" priority="202">
      <iconSet iconSet="5Arrows">
        <cfvo type="percent" val="0"/>
        <cfvo type="percent" val="20"/>
        <cfvo type="percent" val="40"/>
        <cfvo type="percent" val="60"/>
        <cfvo type="percent" val="80"/>
      </iconSet>
    </cfRule>
  </conditionalFormatting>
  <conditionalFormatting sqref="U9:U14 U16 U18 U20:U22 U26 U28 U31 U42 U44 U46 U48 U50 U55 U58:U59">
    <cfRule type="colorScale" priority="48">
      <colorScale>
        <cfvo type="min"/>
        <cfvo type="percentile" val="50"/>
        <cfvo type="max"/>
        <color rgb="FFF8696B"/>
        <color rgb="FFFFEB84"/>
        <color rgb="FF63BE7B"/>
      </colorScale>
    </cfRule>
    <cfRule type="colorScale" priority="49">
      <colorScale>
        <cfvo type="min"/>
        <cfvo type="max"/>
        <color rgb="FF63BE7B"/>
        <color rgb="FFFFEF9C"/>
      </colorScale>
    </cfRule>
  </conditionalFormatting>
  <conditionalFormatting sqref="V78:V83">
    <cfRule type="iconSet" priority="50">
      <iconSet iconSet="5Arrows">
        <cfvo type="percent" val="0"/>
        <cfvo type="percent" val="20"/>
        <cfvo type="percent" val="40"/>
        <cfvo type="percent" val="60"/>
        <cfvo type="percent" val="80"/>
      </iconSet>
    </cfRule>
  </conditionalFormatting>
  <conditionalFormatting sqref="W78:W83">
    <cfRule type="iconSet" priority="47">
      <iconSet iconSet="5Arrows">
        <cfvo type="percent" val="0"/>
        <cfvo type="percent" val="20"/>
        <cfvo type="percent" val="40"/>
        <cfvo type="percent" val="60"/>
        <cfvo type="percent" val="80"/>
      </iconSet>
    </cfRule>
  </conditionalFormatting>
  <conditionalFormatting sqref="S78:S83">
    <cfRule type="iconSet" priority="46">
      <iconSet iconSet="5Arrows">
        <cfvo type="percent" val="0"/>
        <cfvo type="percent" val="20"/>
        <cfvo type="percent" val="40"/>
        <cfvo type="percent" val="60"/>
        <cfvo type="percent" val="80"/>
      </iconSet>
    </cfRule>
  </conditionalFormatting>
  <conditionalFormatting sqref="J35:J37">
    <cfRule type="cellIs" dxfId="29" priority="41" operator="between">
      <formula>0.81</formula>
      <formula>1</formula>
    </cfRule>
    <cfRule type="cellIs" dxfId="28" priority="42" operator="between">
      <formula>0.61</formula>
      <formula>0.8</formula>
    </cfRule>
    <cfRule type="cellIs" dxfId="27" priority="43" operator="between">
      <formula>0.41</formula>
      <formula>0.6</formula>
    </cfRule>
    <cfRule type="cellIs" dxfId="26" priority="44" operator="between">
      <formula>0.21</formula>
      <formula>0.4</formula>
    </cfRule>
    <cfRule type="cellIs" dxfId="25" priority="45" operator="between">
      <formula>0</formula>
      <formula>0.2</formula>
    </cfRule>
  </conditionalFormatting>
  <conditionalFormatting sqref="H41">
    <cfRule type="cellIs" dxfId="24" priority="26" operator="between">
      <formula>0.81</formula>
      <formula>1</formula>
    </cfRule>
    <cfRule type="cellIs" dxfId="23" priority="27" operator="between">
      <formula>0.61</formula>
      <formula>0.8</formula>
    </cfRule>
    <cfRule type="cellIs" dxfId="22" priority="28" operator="between">
      <formula>0.41</formula>
      <formula>0.6</formula>
    </cfRule>
    <cfRule type="cellIs" dxfId="21" priority="29" operator="between">
      <formula>0.21</formula>
      <formula>0.4</formula>
    </cfRule>
    <cfRule type="cellIs" dxfId="20" priority="30" operator="between">
      <formula>0</formula>
      <formula>0.2</formula>
    </cfRule>
  </conditionalFormatting>
  <conditionalFormatting sqref="J41">
    <cfRule type="cellIs" dxfId="19" priority="21" operator="between">
      <formula>0.81</formula>
      <formula>1</formula>
    </cfRule>
    <cfRule type="cellIs" dxfId="18" priority="22" operator="between">
      <formula>0.61</formula>
      <formula>0.8</formula>
    </cfRule>
    <cfRule type="cellIs" dxfId="17" priority="23" operator="between">
      <formula>0.41</formula>
      <formula>0.6</formula>
    </cfRule>
    <cfRule type="cellIs" dxfId="16" priority="24" operator="between">
      <formula>0.21</formula>
      <formula>0.4</formula>
    </cfRule>
    <cfRule type="cellIs" dxfId="15" priority="25" operator="between">
      <formula>0</formula>
      <formula>0.2</formula>
    </cfRule>
  </conditionalFormatting>
  <conditionalFormatting sqref="P35:P37">
    <cfRule type="cellIs" dxfId="14" priority="16" operator="between">
      <formula>0.81</formula>
      <formula>1</formula>
    </cfRule>
    <cfRule type="cellIs" dxfId="13" priority="17" operator="between">
      <formula>0.61</formula>
      <formula>0.8</formula>
    </cfRule>
    <cfRule type="cellIs" dxfId="12" priority="18" operator="between">
      <formula>0.41</formula>
      <formula>0.6</formula>
    </cfRule>
    <cfRule type="cellIs" dxfId="11" priority="19" operator="between">
      <formula>0.21</formula>
      <formula>0.4</formula>
    </cfRule>
    <cfRule type="cellIs" dxfId="10" priority="20" operator="between">
      <formula>0</formula>
      <formula>0.2</formula>
    </cfRule>
  </conditionalFormatting>
  <conditionalFormatting sqref="P41">
    <cfRule type="cellIs" dxfId="9" priority="11" operator="between">
      <formula>0.81</formula>
      <formula>1</formula>
    </cfRule>
    <cfRule type="cellIs" dxfId="8" priority="12" operator="between">
      <formula>0.61</formula>
      <formula>0.8</formula>
    </cfRule>
    <cfRule type="cellIs" dxfId="7" priority="13" operator="between">
      <formula>0.41</formula>
      <formula>0.6</formula>
    </cfRule>
    <cfRule type="cellIs" dxfId="6" priority="14" operator="between">
      <formula>0.21</formula>
      <formula>0.4</formula>
    </cfRule>
    <cfRule type="cellIs" dxfId="5" priority="15" operator="between">
      <formula>0</formula>
      <formula>0.2</formula>
    </cfRule>
  </conditionalFormatting>
  <conditionalFormatting sqref="P55">
    <cfRule type="cellIs" dxfId="4" priority="1" operator="between">
      <formula>0.81</formula>
      <formula>1</formula>
    </cfRule>
    <cfRule type="cellIs" dxfId="3" priority="2" operator="between">
      <formula>0.61</formula>
      <formula>0.8</formula>
    </cfRule>
    <cfRule type="cellIs" dxfId="2" priority="3" operator="between">
      <formula>0.41</formula>
      <formula>0.6</formula>
    </cfRule>
    <cfRule type="cellIs" dxfId="1" priority="4" operator="between">
      <formula>0.21</formula>
      <formula>0.4</formula>
    </cfRule>
    <cfRule type="cellIs" dxfId="0" priority="5" operator="between">
      <formula>0</formula>
      <formula>0.2</formula>
    </cfRule>
  </conditionalFormatting>
  <pageMargins left="0.7" right="0.7" top="0.75" bottom="0.75" header="0.3" footer="0.3"/>
  <pageSetup orientation="portrait" r:id="rId1"/>
  <ignoredErrors>
    <ignoredError sqref="P22 P33 P42:P43 P50 P59 P55 P13 P28" formula="1"/>
  </ignoredError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5FF"/>
  </sheetPr>
  <dimension ref="B2:E24"/>
  <sheetViews>
    <sheetView topLeftCell="A21" zoomScale="85" zoomScaleNormal="85" workbookViewId="0">
      <selection activeCell="B22" sqref="B22:C24"/>
    </sheetView>
  </sheetViews>
  <sheetFormatPr baseColWidth="10" defaultRowHeight="15" x14ac:dyDescent="0.25"/>
  <cols>
    <col min="1" max="1" width="3.5703125" customWidth="1"/>
    <col min="2" max="2" width="28.140625" customWidth="1"/>
    <col min="3" max="3" width="72.7109375" customWidth="1"/>
    <col min="5" max="5" width="20" customWidth="1"/>
  </cols>
  <sheetData>
    <row r="2" spans="2:5" x14ac:dyDescent="0.25">
      <c r="B2" s="515" t="s">
        <v>732</v>
      </c>
      <c r="C2" s="515"/>
      <c r="D2" s="430" t="s">
        <v>364</v>
      </c>
      <c r="E2" s="430"/>
    </row>
    <row r="3" spans="2:5" x14ac:dyDescent="0.25">
      <c r="B3" s="372" t="s">
        <v>733</v>
      </c>
      <c r="C3" s="372" t="s">
        <v>734</v>
      </c>
      <c r="D3" s="374">
        <v>0</v>
      </c>
      <c r="E3" s="375" t="s">
        <v>473</v>
      </c>
    </row>
    <row r="4" spans="2:5" ht="28.5" x14ac:dyDescent="0.25">
      <c r="B4" s="372" t="s">
        <v>735</v>
      </c>
      <c r="C4" s="372" t="s">
        <v>736</v>
      </c>
      <c r="D4" s="370" t="s">
        <v>760</v>
      </c>
      <c r="E4" s="375" t="s">
        <v>473</v>
      </c>
    </row>
    <row r="5" spans="2:5" ht="57" x14ac:dyDescent="0.25">
      <c r="B5" s="372" t="s">
        <v>758</v>
      </c>
      <c r="C5" s="372" t="s">
        <v>737</v>
      </c>
      <c r="D5" s="370" t="s">
        <v>477</v>
      </c>
      <c r="E5" s="376" t="s">
        <v>472</v>
      </c>
    </row>
    <row r="6" spans="2:5" ht="28.5" x14ac:dyDescent="0.25">
      <c r="B6" s="372" t="s">
        <v>761</v>
      </c>
      <c r="C6" s="372" t="s">
        <v>738</v>
      </c>
      <c r="D6" s="370" t="s">
        <v>478</v>
      </c>
      <c r="E6" s="377" t="s">
        <v>471</v>
      </c>
    </row>
    <row r="7" spans="2:5" ht="28.5" x14ac:dyDescent="0.25">
      <c r="B7" s="372" t="s">
        <v>739</v>
      </c>
      <c r="C7" s="372" t="s">
        <v>740</v>
      </c>
      <c r="D7" s="370" t="s">
        <v>479</v>
      </c>
      <c r="E7" s="378" t="s">
        <v>474</v>
      </c>
    </row>
    <row r="8" spans="2:5" ht="42.75" x14ac:dyDescent="0.25">
      <c r="B8" s="372" t="s">
        <v>757</v>
      </c>
      <c r="C8" s="372" t="s">
        <v>741</v>
      </c>
      <c r="D8" s="370" t="s">
        <v>480</v>
      </c>
      <c r="E8" s="379" t="s">
        <v>475</v>
      </c>
    </row>
    <row r="9" spans="2:5" x14ac:dyDescent="0.25">
      <c r="B9" s="373"/>
      <c r="C9" s="373"/>
    </row>
    <row r="10" spans="2:5" x14ac:dyDescent="0.25">
      <c r="B10" s="373"/>
      <c r="C10" s="373"/>
    </row>
    <row r="11" spans="2:5" x14ac:dyDescent="0.25">
      <c r="B11" s="373"/>
      <c r="C11" s="373"/>
    </row>
    <row r="12" spans="2:5" x14ac:dyDescent="0.25">
      <c r="B12" s="515" t="s">
        <v>742</v>
      </c>
      <c r="C12" s="515"/>
      <c r="D12" s="430" t="s">
        <v>364</v>
      </c>
      <c r="E12" s="430"/>
    </row>
    <row r="13" spans="2:5" x14ac:dyDescent="0.25">
      <c r="B13" s="372" t="s">
        <v>733</v>
      </c>
      <c r="C13" s="372" t="s">
        <v>743</v>
      </c>
      <c r="D13" s="374">
        <v>0</v>
      </c>
      <c r="E13" s="375" t="s">
        <v>473</v>
      </c>
    </row>
    <row r="14" spans="2:5" x14ac:dyDescent="0.25">
      <c r="B14" s="372" t="s">
        <v>744</v>
      </c>
      <c r="C14" s="372" t="s">
        <v>745</v>
      </c>
      <c r="D14" s="370" t="s">
        <v>760</v>
      </c>
      <c r="E14" s="375" t="s">
        <v>473</v>
      </c>
    </row>
    <row r="15" spans="2:5" ht="28.5" x14ac:dyDescent="0.25">
      <c r="B15" s="372" t="s">
        <v>746</v>
      </c>
      <c r="C15" s="372" t="s">
        <v>747</v>
      </c>
      <c r="D15" s="370" t="s">
        <v>477</v>
      </c>
      <c r="E15" s="376" t="s">
        <v>472</v>
      </c>
    </row>
    <row r="16" spans="2:5" ht="42.75" x14ac:dyDescent="0.25">
      <c r="B16" s="372" t="s">
        <v>748</v>
      </c>
      <c r="C16" s="372" t="s">
        <v>749</v>
      </c>
      <c r="D16" s="370" t="s">
        <v>478</v>
      </c>
      <c r="E16" s="377" t="s">
        <v>471</v>
      </c>
    </row>
    <row r="17" spans="2:5" ht="57" x14ac:dyDescent="0.25">
      <c r="B17" s="372" t="s">
        <v>750</v>
      </c>
      <c r="C17" s="372" t="s">
        <v>751</v>
      </c>
      <c r="D17" s="370" t="s">
        <v>479</v>
      </c>
      <c r="E17" s="378" t="s">
        <v>474</v>
      </c>
    </row>
    <row r="18" spans="2:5" ht="28.5" x14ac:dyDescent="0.25">
      <c r="B18" s="372" t="s">
        <v>752</v>
      </c>
      <c r="C18" s="372" t="s">
        <v>753</v>
      </c>
      <c r="D18" s="370" t="s">
        <v>480</v>
      </c>
      <c r="E18" s="379" t="s">
        <v>475</v>
      </c>
    </row>
    <row r="19" spans="2:5" x14ac:dyDescent="0.25">
      <c r="B19" s="373"/>
      <c r="C19" s="373"/>
    </row>
    <row r="20" spans="2:5" x14ac:dyDescent="0.25">
      <c r="B20" s="373"/>
      <c r="C20" s="373"/>
    </row>
    <row r="21" spans="2:5" x14ac:dyDescent="0.25">
      <c r="B21" s="373"/>
      <c r="C21" s="373"/>
    </row>
    <row r="22" spans="2:5" x14ac:dyDescent="0.25">
      <c r="B22" s="515" t="s">
        <v>754</v>
      </c>
      <c r="C22" s="515"/>
    </row>
    <row r="23" spans="2:5" x14ac:dyDescent="0.25">
      <c r="B23" s="513" t="s">
        <v>755</v>
      </c>
      <c r="C23" s="514"/>
    </row>
    <row r="24" spans="2:5" x14ac:dyDescent="0.25">
      <c r="B24" s="513" t="s">
        <v>756</v>
      </c>
      <c r="C24" s="514"/>
    </row>
  </sheetData>
  <mergeCells count="7">
    <mergeCell ref="B23:C23"/>
    <mergeCell ref="B24:C24"/>
    <mergeCell ref="D2:E2"/>
    <mergeCell ref="D12:E12"/>
    <mergeCell ref="B2:C2"/>
    <mergeCell ref="B12:C12"/>
    <mergeCell ref="B22:C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R39"/>
  <sheetViews>
    <sheetView showGridLines="0" topLeftCell="D1" zoomScaleNormal="100" workbookViewId="0">
      <pane ySplit="6" topLeftCell="A7" activePane="bottomLeft" state="frozen"/>
      <selection sqref="A1:A1048576"/>
      <selection pane="bottomLeft" activeCell="F32" sqref="F32"/>
    </sheetView>
  </sheetViews>
  <sheetFormatPr baseColWidth="10" defaultColWidth="11.42578125" defaultRowHeight="15" x14ac:dyDescent="0.25"/>
  <cols>
    <col min="1" max="1" width="3" customWidth="1"/>
    <col min="2" max="2" width="17.85546875" customWidth="1"/>
    <col min="4" max="4" width="20.5703125" bestFit="1" customWidth="1"/>
    <col min="5" max="6" width="21.28515625" customWidth="1"/>
    <col min="7" max="8" width="17.28515625" customWidth="1"/>
    <col min="9" max="12" width="18.28515625" customWidth="1"/>
    <col min="13" max="18" width="16.85546875" customWidth="1"/>
  </cols>
  <sheetData>
    <row r="2" spans="2:18" ht="9" customHeight="1" x14ac:dyDescent="0.25"/>
    <row r="3" spans="2:18" ht="16.5" customHeight="1" x14ac:dyDescent="0.25">
      <c r="B3" s="519" t="s">
        <v>536</v>
      </c>
      <c r="C3" s="519"/>
      <c r="D3" s="519"/>
      <c r="E3" s="519"/>
      <c r="F3" s="519"/>
      <c r="G3" s="519"/>
      <c r="H3" s="519"/>
      <c r="I3" s="519"/>
      <c r="J3" s="519"/>
      <c r="K3" s="519"/>
      <c r="L3" s="519"/>
      <c r="M3" s="519"/>
      <c r="N3" s="519"/>
      <c r="O3" s="519"/>
      <c r="P3" s="519"/>
      <c r="Q3" s="519"/>
    </row>
    <row r="4" spans="2:18" ht="13.5" customHeight="1" x14ac:dyDescent="0.25"/>
    <row r="5" spans="2:18" x14ac:dyDescent="0.25">
      <c r="B5" s="520" t="s">
        <v>321</v>
      </c>
      <c r="C5" s="520" t="s">
        <v>210</v>
      </c>
      <c r="D5" s="520" t="s">
        <v>211</v>
      </c>
      <c r="E5" s="524" t="s">
        <v>161</v>
      </c>
      <c r="F5" s="524"/>
      <c r="G5" s="522">
        <v>2017</v>
      </c>
      <c r="H5" s="523"/>
      <c r="I5" s="522">
        <v>2018</v>
      </c>
      <c r="J5" s="523"/>
      <c r="K5" s="522">
        <v>2019</v>
      </c>
      <c r="L5" s="523"/>
      <c r="M5" s="522">
        <v>2020</v>
      </c>
      <c r="N5" s="523"/>
      <c r="O5" s="522">
        <v>2021</v>
      </c>
      <c r="P5" s="523"/>
      <c r="Q5" s="522">
        <v>2022</v>
      </c>
      <c r="R5" s="523"/>
    </row>
    <row r="6" spans="2:18" x14ac:dyDescent="0.25">
      <c r="B6" s="521"/>
      <c r="C6" s="521"/>
      <c r="D6" s="521"/>
      <c r="E6" s="203" t="s">
        <v>527</v>
      </c>
      <c r="F6" s="232" t="s">
        <v>528</v>
      </c>
      <c r="G6" s="203" t="s">
        <v>527</v>
      </c>
      <c r="H6" s="232" t="s">
        <v>528</v>
      </c>
      <c r="I6" s="203" t="s">
        <v>527</v>
      </c>
      <c r="J6" s="232" t="s">
        <v>528</v>
      </c>
      <c r="K6" s="203" t="s">
        <v>527</v>
      </c>
      <c r="L6" s="232" t="s">
        <v>528</v>
      </c>
      <c r="M6" s="203" t="s">
        <v>527</v>
      </c>
      <c r="N6" s="232" t="s">
        <v>528</v>
      </c>
      <c r="O6" s="203" t="s">
        <v>527</v>
      </c>
      <c r="P6" s="232" t="s">
        <v>528</v>
      </c>
      <c r="Q6" s="203" t="s">
        <v>527</v>
      </c>
      <c r="R6" s="232" t="s">
        <v>528</v>
      </c>
    </row>
    <row r="7" spans="2:18" x14ac:dyDescent="0.25">
      <c r="B7" s="42" t="s">
        <v>322</v>
      </c>
      <c r="C7" s="1" t="s">
        <v>146</v>
      </c>
      <c r="D7" s="1" t="s">
        <v>169</v>
      </c>
      <c r="E7" s="39">
        <f>G7+I7+K7+M7+O7+Q7</f>
        <v>15000000</v>
      </c>
      <c r="F7" s="233">
        <f>H7+J7+L7+N7+P7+R7</f>
        <v>10212867</v>
      </c>
      <c r="G7" s="39">
        <f>'SEGUIMIENTO PLAN'!S9</f>
        <v>0</v>
      </c>
      <c r="H7" s="233">
        <v>0</v>
      </c>
      <c r="I7" s="39">
        <f>'SEGUIMIENTO PLAN'!T9</f>
        <v>9000000</v>
      </c>
      <c r="J7" s="233">
        <f>SUM('EVALUACIÓN PLAN 2018'!P9)</f>
        <v>5360213</v>
      </c>
      <c r="K7" s="39">
        <f>'SEGUIMIENTO PLAN'!U9</f>
        <v>3000000</v>
      </c>
      <c r="L7" s="233">
        <f>SUM('EVALUACIÓN PLAN 2019'!O9:P9)</f>
        <v>4852654</v>
      </c>
      <c r="M7" s="39">
        <f>'SEGUIMIENTO PLAN'!V9</f>
        <v>0</v>
      </c>
      <c r="N7" s="233"/>
      <c r="O7" s="39">
        <f>'SEGUIMIENTO PLAN'!W9</f>
        <v>0</v>
      </c>
      <c r="P7" s="233"/>
      <c r="Q7" s="39">
        <f>'SEGUIMIENTO PLAN'!X9</f>
        <v>3000000</v>
      </c>
      <c r="R7" s="233"/>
    </row>
    <row r="8" spans="2:18" x14ac:dyDescent="0.25">
      <c r="B8" s="42" t="s">
        <v>322</v>
      </c>
      <c r="C8" s="1" t="s">
        <v>372</v>
      </c>
      <c r="D8" s="1" t="s">
        <v>366</v>
      </c>
      <c r="E8" s="39">
        <f t="shared" ref="E8:E32" si="0">G8+I8+K8+M8+O8+Q8</f>
        <v>15000000</v>
      </c>
      <c r="F8" s="233">
        <f t="shared" ref="F8:F32" si="1">H8+J8+L8+N8+P8+R8</f>
        <v>8351330</v>
      </c>
      <c r="G8" s="39">
        <f>SUM('SEGUIMIENTO PLAN'!S15)</f>
        <v>0</v>
      </c>
      <c r="H8" s="233">
        <v>0</v>
      </c>
      <c r="I8" s="39">
        <f>SUM('SEGUIMIENTO PLAN'!T15)</f>
        <v>9000000</v>
      </c>
      <c r="J8" s="233">
        <f>SUM('EVALUACIÓN PLAN 2018'!P10)</f>
        <v>8351330</v>
      </c>
      <c r="K8" s="39">
        <f>SUM('SEGUIMIENTO PLAN'!U15)</f>
        <v>6000000</v>
      </c>
      <c r="L8" s="516">
        <f>SUM('EVALUACIÓN PLAN 2019'!O10:P10)</f>
        <v>0</v>
      </c>
      <c r="M8" s="39">
        <f>SUM('SEGUIMIENTO PLAN'!V15)</f>
        <v>0</v>
      </c>
      <c r="N8" s="233"/>
      <c r="O8" s="39">
        <f>SUM('SEGUIMIENTO PLAN'!W15)</f>
        <v>0</v>
      </c>
      <c r="P8" s="233"/>
      <c r="Q8" s="39">
        <f>SUM('SEGUIMIENTO PLAN'!X15)</f>
        <v>0</v>
      </c>
      <c r="R8" s="233"/>
    </row>
    <row r="9" spans="2:18" x14ac:dyDescent="0.25">
      <c r="B9" s="42" t="s">
        <v>322</v>
      </c>
      <c r="C9" s="1" t="s">
        <v>372</v>
      </c>
      <c r="D9" s="1" t="s">
        <v>367</v>
      </c>
      <c r="E9" s="39">
        <f t="shared" si="0"/>
        <v>20000000</v>
      </c>
      <c r="F9" s="233">
        <f t="shared" si="1"/>
        <v>9515018</v>
      </c>
      <c r="G9" s="39">
        <f>SUM('SEGUIMIENTO PLAN'!S21)</f>
        <v>0</v>
      </c>
      <c r="H9" s="233">
        <v>0</v>
      </c>
      <c r="I9" s="39">
        <f>SUM('SEGUIMIENTO PLAN'!T21)</f>
        <v>10000000</v>
      </c>
      <c r="J9" s="233">
        <f>SUM('EVALUACIÓN PLAN 2018'!P11)</f>
        <v>9515018</v>
      </c>
      <c r="K9" s="39">
        <f>SUM('SEGUIMIENTO PLAN'!U21)</f>
        <v>10000000</v>
      </c>
      <c r="L9" s="517"/>
      <c r="M9" s="39">
        <f>SUM('SEGUIMIENTO PLAN'!V21)</f>
        <v>0</v>
      </c>
      <c r="N9" s="233"/>
      <c r="O9" s="39">
        <f>SUM('SEGUIMIENTO PLAN'!W21)</f>
        <v>0</v>
      </c>
      <c r="P9" s="233"/>
      <c r="Q9" s="39">
        <f>SUM('SEGUIMIENTO PLAN'!X21)</f>
        <v>0</v>
      </c>
      <c r="R9" s="233"/>
    </row>
    <row r="10" spans="2:18" x14ac:dyDescent="0.25">
      <c r="B10" s="42" t="s">
        <v>322</v>
      </c>
      <c r="C10" s="1" t="s">
        <v>372</v>
      </c>
      <c r="D10" s="1" t="s">
        <v>365</v>
      </c>
      <c r="E10" s="39">
        <f t="shared" si="0"/>
        <v>8000000</v>
      </c>
      <c r="F10" s="233">
        <f t="shared" si="1"/>
        <v>0</v>
      </c>
      <c r="G10" s="39">
        <f>SUM('SEGUIMIENTO PLAN'!S27)</f>
        <v>0</v>
      </c>
      <c r="H10" s="233">
        <v>0</v>
      </c>
      <c r="I10" s="39">
        <f>SUM('SEGUIMIENTO PLAN'!T27)</f>
        <v>4000000</v>
      </c>
      <c r="J10" s="233">
        <f>SUM('EVALUACIÓN PLAN 2018'!P12)</f>
        <v>0</v>
      </c>
      <c r="K10" s="39">
        <f>SUM('SEGUIMIENTO PLAN'!U27)</f>
        <v>4000000</v>
      </c>
      <c r="L10" s="518"/>
      <c r="M10" s="39">
        <f>SUM('SEGUIMIENTO PLAN'!V27)</f>
        <v>0</v>
      </c>
      <c r="N10" s="233"/>
      <c r="O10" s="39">
        <f>SUM('SEGUIMIENTO PLAN'!W27)</f>
        <v>0</v>
      </c>
      <c r="P10" s="233"/>
      <c r="Q10" s="39">
        <f>SUM('SEGUIMIENTO PLAN'!X27)</f>
        <v>0</v>
      </c>
      <c r="R10" s="233"/>
    </row>
    <row r="11" spans="2:18" x14ac:dyDescent="0.25">
      <c r="B11" s="42" t="s">
        <v>322</v>
      </c>
      <c r="C11" s="1" t="s">
        <v>146</v>
      </c>
      <c r="D11" s="1" t="s">
        <v>156</v>
      </c>
      <c r="E11" s="39">
        <f t="shared" si="0"/>
        <v>75000000</v>
      </c>
      <c r="F11" s="233">
        <f t="shared" si="1"/>
        <v>44968766</v>
      </c>
      <c r="G11" s="39">
        <f>SUM('SEGUIMIENTO PLAN'!S39:S40)</f>
        <v>0</v>
      </c>
      <c r="H11" s="233">
        <v>0</v>
      </c>
      <c r="I11" s="39">
        <f>SUM('SEGUIMIENTO PLAN'!T39:T40)</f>
        <v>25000000</v>
      </c>
      <c r="J11" s="233">
        <f>SUM('EVALUACIÓN PLAN 2018'!P14:P15)</f>
        <v>24835433</v>
      </c>
      <c r="K11" s="39">
        <f>SUM('SEGUIMIENTO PLAN'!U39:U40)</f>
        <v>25000000</v>
      </c>
      <c r="L11" s="233">
        <f>SUM('EVALUACIÓN PLAN 2019'!O14:P15)</f>
        <v>20133333</v>
      </c>
      <c r="M11" s="39">
        <f>SUM('SEGUIMIENTO PLAN'!V39:V40)</f>
        <v>25000000</v>
      </c>
      <c r="N11" s="233"/>
      <c r="O11" s="39">
        <f>SUM('SEGUIMIENTO PLAN'!W39:W40)</f>
        <v>0</v>
      </c>
      <c r="P11" s="233"/>
      <c r="Q11" s="39">
        <f>SUM('SEGUIMIENTO PLAN'!X39:X40)</f>
        <v>0</v>
      </c>
      <c r="R11" s="233"/>
    </row>
    <row r="12" spans="2:18" x14ac:dyDescent="0.25">
      <c r="B12" s="42" t="s">
        <v>322</v>
      </c>
      <c r="C12" s="1" t="s">
        <v>145</v>
      </c>
      <c r="D12" s="1" t="s">
        <v>368</v>
      </c>
      <c r="E12" s="39">
        <f t="shared" si="0"/>
        <v>164000000</v>
      </c>
      <c r="F12" s="233">
        <f t="shared" si="1"/>
        <v>9563080</v>
      </c>
      <c r="G12" s="39">
        <f>SUM('SEGUIMIENTO PLAN'!S46:S47)</f>
        <v>0</v>
      </c>
      <c r="H12" s="233">
        <v>0</v>
      </c>
      <c r="I12" s="39">
        <f>SUM('SEGUIMIENTO PLAN'!T46:T47)</f>
        <v>4000000</v>
      </c>
      <c r="J12" s="233">
        <f>SUM('EVALUACIÓN PLAN 2018'!P16:P17)</f>
        <v>2580480</v>
      </c>
      <c r="K12" s="39">
        <f>SUM('SEGUIMIENTO PLAN'!U46:U47)</f>
        <v>40000000</v>
      </c>
      <c r="L12" s="233">
        <f>SUM('EVALUACIÓN PLAN 2019'!O16:P17)</f>
        <v>6982600</v>
      </c>
      <c r="M12" s="39">
        <f>SUM('SEGUIMIENTO PLAN'!V46:V47)</f>
        <v>40000000</v>
      </c>
      <c r="N12" s="233"/>
      <c r="O12" s="39">
        <f>SUM('SEGUIMIENTO PLAN'!W46:W47)</f>
        <v>40000000</v>
      </c>
      <c r="P12" s="233"/>
      <c r="Q12" s="39">
        <f>SUM('SEGUIMIENTO PLAN'!X46:X47)</f>
        <v>40000000</v>
      </c>
      <c r="R12" s="233"/>
    </row>
    <row r="13" spans="2:18" x14ac:dyDescent="0.25">
      <c r="B13" s="42" t="s">
        <v>322</v>
      </c>
      <c r="C13" s="1" t="s">
        <v>148</v>
      </c>
      <c r="D13" s="1" t="s">
        <v>370</v>
      </c>
      <c r="E13" s="39">
        <f t="shared" si="0"/>
        <v>2000000</v>
      </c>
      <c r="F13" s="233">
        <f t="shared" si="1"/>
        <v>2000000</v>
      </c>
      <c r="G13" s="39">
        <f>SUM('SEGUIMIENTO PLAN'!S60)</f>
        <v>0</v>
      </c>
      <c r="H13" s="233">
        <v>0</v>
      </c>
      <c r="I13" s="39">
        <f>SUM('SEGUIMIENTO PLAN'!T60)</f>
        <v>2000000</v>
      </c>
      <c r="J13" s="233">
        <f>SUM('EVALUACIÓN PLAN 2018'!P20)</f>
        <v>2000000</v>
      </c>
      <c r="K13" s="39">
        <f>SUM('SEGUIMIENTO PLAN'!U60)</f>
        <v>0</v>
      </c>
      <c r="L13" s="233">
        <f>SUM('EVALUACIÓN PLAN 2019'!O20:P20)</f>
        <v>0</v>
      </c>
      <c r="M13" s="39">
        <f>SUM('SEGUIMIENTO PLAN'!V60)</f>
        <v>0</v>
      </c>
      <c r="N13" s="233"/>
      <c r="O13" s="39">
        <f>SUM('SEGUIMIENTO PLAN'!W60)</f>
        <v>0</v>
      </c>
      <c r="P13" s="233"/>
      <c r="Q13" s="39">
        <f>SUM('SEGUIMIENTO PLAN'!X60)</f>
        <v>0</v>
      </c>
      <c r="R13" s="233"/>
    </row>
    <row r="14" spans="2:18" x14ac:dyDescent="0.25">
      <c r="B14" s="42" t="s">
        <v>322</v>
      </c>
      <c r="C14" s="1" t="s">
        <v>148</v>
      </c>
      <c r="D14" s="1" t="s">
        <v>371</v>
      </c>
      <c r="E14" s="39">
        <f t="shared" si="0"/>
        <v>7000000</v>
      </c>
      <c r="F14" s="233">
        <f t="shared" si="1"/>
        <v>0</v>
      </c>
      <c r="G14" s="39">
        <f>SUM('SEGUIMIENTO PLAN'!S66)</f>
        <v>0</v>
      </c>
      <c r="H14" s="233">
        <v>0</v>
      </c>
      <c r="I14" s="39">
        <f>SUM('SEGUIMIENTO PLAN'!T66)</f>
        <v>2000000</v>
      </c>
      <c r="J14" s="233">
        <f>SUM('EVALUACIÓN PLAN 2018'!P21)</f>
        <v>0</v>
      </c>
      <c r="K14" s="39">
        <f>SUM('SEGUIMIENTO PLAN'!U66)</f>
        <v>5000000</v>
      </c>
      <c r="L14" s="233">
        <f>SUM('EVALUACIÓN PLAN 2019'!O21:P21)</f>
        <v>0</v>
      </c>
      <c r="M14" s="39">
        <f>SUM('SEGUIMIENTO PLAN'!V66)</f>
        <v>0</v>
      </c>
      <c r="N14" s="233"/>
      <c r="O14" s="39">
        <f>SUM('SEGUIMIENTO PLAN'!W66)</f>
        <v>0</v>
      </c>
      <c r="P14" s="233"/>
      <c r="Q14" s="39">
        <f>SUM('SEGUIMIENTO PLAN'!X66)</f>
        <v>0</v>
      </c>
      <c r="R14" s="233"/>
    </row>
    <row r="15" spans="2:18" x14ac:dyDescent="0.25">
      <c r="B15" s="42" t="s">
        <v>322</v>
      </c>
      <c r="C15" s="1" t="s">
        <v>372</v>
      </c>
      <c r="D15" s="1" t="s">
        <v>369</v>
      </c>
      <c r="E15" s="39">
        <f t="shared" si="0"/>
        <v>280000000</v>
      </c>
      <c r="F15" s="233">
        <f t="shared" si="1"/>
        <v>11151000</v>
      </c>
      <c r="G15" s="39">
        <f>SUM('SEGUIMIENTO PLAN'!S72:S75)</f>
        <v>0</v>
      </c>
      <c r="H15" s="233">
        <v>0</v>
      </c>
      <c r="I15" s="39">
        <f>SUM('SEGUIMIENTO PLAN'!T72:T75)</f>
        <v>20000000</v>
      </c>
      <c r="J15" s="233">
        <f>SUM('EVALUACIÓN PLAN 2018'!P22:P25)</f>
        <v>11151000</v>
      </c>
      <c r="K15" s="39">
        <f>SUM('SEGUIMIENTO PLAN'!U72:U75)</f>
        <v>80000000</v>
      </c>
      <c r="L15" s="233">
        <f>SUM('EVALUACIÓN PLAN 2019'!O22:P25)</f>
        <v>0</v>
      </c>
      <c r="M15" s="39">
        <f>SUM('SEGUIMIENTO PLAN'!V72:V75)</f>
        <v>60000000</v>
      </c>
      <c r="N15" s="233"/>
      <c r="O15" s="39">
        <f>SUM('SEGUIMIENTO PLAN'!W72:W75)</f>
        <v>60000000</v>
      </c>
      <c r="P15" s="233"/>
      <c r="Q15" s="39">
        <f>SUM('SEGUIMIENTO PLAN'!X72:X75)</f>
        <v>60000000</v>
      </c>
      <c r="R15" s="233"/>
    </row>
    <row r="16" spans="2:18" ht="15.75" thickBot="1" x14ac:dyDescent="0.3">
      <c r="B16" s="42" t="s">
        <v>322</v>
      </c>
      <c r="C16" s="204" t="s">
        <v>467</v>
      </c>
      <c r="D16" s="204" t="s">
        <v>377</v>
      </c>
      <c r="E16" s="205">
        <f t="shared" si="0"/>
        <v>127200000</v>
      </c>
      <c r="F16" s="234">
        <f t="shared" si="1"/>
        <v>8223333</v>
      </c>
      <c r="G16" s="205">
        <f>SUM('SEGUIMIENTO PLAN'!S119:S120)</f>
        <v>0</v>
      </c>
      <c r="H16" s="234">
        <v>0</v>
      </c>
      <c r="I16" s="205">
        <f>SUM('SEGUIMIENTO PLAN'!T119:T120)</f>
        <v>1200000</v>
      </c>
      <c r="J16" s="234">
        <f>SUM('EVALUACIÓN PLAN 2018'!P44:P45)</f>
        <v>2000000</v>
      </c>
      <c r="K16" s="205">
        <f>SUM('SEGUIMIENTO PLAN'!U119:U120)</f>
        <v>36000000</v>
      </c>
      <c r="L16" s="234">
        <f>SUM('EVALUACIÓN PLAN 2019'!O44:P45)</f>
        <v>6223333</v>
      </c>
      <c r="M16" s="205">
        <f>SUM('SEGUIMIENTO PLAN'!V119:V120)</f>
        <v>30000000</v>
      </c>
      <c r="N16" s="234"/>
      <c r="O16" s="205">
        <f>SUM('SEGUIMIENTO PLAN'!W119:W120)</f>
        <v>30000000</v>
      </c>
      <c r="P16" s="234"/>
      <c r="Q16" s="205">
        <f>SUM('SEGUIMIENTO PLAN'!X119:X120)</f>
        <v>30000000</v>
      </c>
      <c r="R16" s="234"/>
    </row>
    <row r="17" spans="2:18" ht="15.75" thickBot="1" x14ac:dyDescent="0.3">
      <c r="B17" s="211" t="s">
        <v>388</v>
      </c>
      <c r="C17" s="212"/>
      <c r="D17" s="213"/>
      <c r="E17" s="214">
        <f>SUM(E7:E16)</f>
        <v>713200000</v>
      </c>
      <c r="F17" s="235">
        <f>SUM(F7:F16)</f>
        <v>103985394</v>
      </c>
      <c r="G17" s="214">
        <f t="shared" ref="G17:R17" si="2">SUM(G7:G16)</f>
        <v>0</v>
      </c>
      <c r="H17" s="235">
        <f>SUM(H7:H16)</f>
        <v>0</v>
      </c>
      <c r="I17" s="214">
        <f t="shared" si="2"/>
        <v>86200000</v>
      </c>
      <c r="J17" s="235">
        <f>SUM(J7:J16)</f>
        <v>65793474</v>
      </c>
      <c r="K17" s="214">
        <f t="shared" si="2"/>
        <v>209000000</v>
      </c>
      <c r="L17" s="235">
        <f t="shared" si="2"/>
        <v>38191920</v>
      </c>
      <c r="M17" s="214">
        <f t="shared" si="2"/>
        <v>155000000</v>
      </c>
      <c r="N17" s="235">
        <f t="shared" si="2"/>
        <v>0</v>
      </c>
      <c r="O17" s="214">
        <f t="shared" si="2"/>
        <v>130000000</v>
      </c>
      <c r="P17" s="235">
        <f t="shared" si="2"/>
        <v>0</v>
      </c>
      <c r="Q17" s="214">
        <f t="shared" si="2"/>
        <v>133000000</v>
      </c>
      <c r="R17" s="235">
        <f t="shared" si="2"/>
        <v>0</v>
      </c>
    </row>
    <row r="18" spans="2:18" x14ac:dyDescent="0.25">
      <c r="B18" s="206" t="s">
        <v>343</v>
      </c>
      <c r="C18" s="207" t="s">
        <v>374</v>
      </c>
      <c r="D18" s="207" t="s">
        <v>375</v>
      </c>
      <c r="E18" s="209">
        <f t="shared" si="0"/>
        <v>38977965</v>
      </c>
      <c r="F18" s="236">
        <f t="shared" si="1"/>
        <v>266500</v>
      </c>
      <c r="G18" s="210">
        <f>SUM('SEGUIMIENTO PLAN'!S88:S90)</f>
        <v>0</v>
      </c>
      <c r="H18" s="238">
        <v>0</v>
      </c>
      <c r="I18" s="210">
        <f>SUM('SEGUIMIENTO PLAN'!T88:T90)</f>
        <v>12600000</v>
      </c>
      <c r="J18" s="238">
        <f>SUM('EVALUACIÓN PLAN 2018'!P28:P30)</f>
        <v>0</v>
      </c>
      <c r="K18" s="210">
        <f>SUM('SEGUIMIENTO PLAN'!U88:U90)</f>
        <v>6120000</v>
      </c>
      <c r="L18" s="238">
        <f>SUM('EVALUACIÓN PLAN 2019'!O28:P30)</f>
        <v>266500</v>
      </c>
      <c r="M18" s="210">
        <f>SUM('SEGUIMIENTO PLAN'!V88:V90)</f>
        <v>6426000</v>
      </c>
      <c r="N18" s="238"/>
      <c r="O18" s="210">
        <f>SUM('SEGUIMIENTO PLAN'!W88:W90)</f>
        <v>6747300</v>
      </c>
      <c r="P18" s="238"/>
      <c r="Q18" s="210">
        <f>SUM('SEGUIMIENTO PLAN'!X88:X90)</f>
        <v>7084665</v>
      </c>
      <c r="R18" s="238"/>
    </row>
    <row r="19" spans="2:18" x14ac:dyDescent="0.25">
      <c r="B19" s="42" t="s">
        <v>343</v>
      </c>
      <c r="C19" s="1" t="s">
        <v>160</v>
      </c>
      <c r="D19" s="1" t="s">
        <v>376</v>
      </c>
      <c r="E19" s="39">
        <f t="shared" si="0"/>
        <v>284000000</v>
      </c>
      <c r="F19" s="233">
        <f t="shared" si="1"/>
        <v>68044779</v>
      </c>
      <c r="G19" s="41">
        <f>SUM('SEGUIMIENTO PLAN'!S96:S106)</f>
        <v>0</v>
      </c>
      <c r="H19" s="239">
        <v>0</v>
      </c>
      <c r="I19" s="41">
        <f>SUM('SEGUIMIENTO PLAN'!T96:T106)</f>
        <v>10000000</v>
      </c>
      <c r="J19" s="239">
        <f>SUM('EVALUACIÓN PLAN 2018'!P31:P41)</f>
        <v>1773333</v>
      </c>
      <c r="K19" s="41">
        <f>SUM('SEGUIMIENTO PLAN'!U96:U106)</f>
        <v>61000000</v>
      </c>
      <c r="L19" s="239">
        <f>SUM('EVALUACIÓN PLAN 2019'!O31:P41)</f>
        <v>66271446</v>
      </c>
      <c r="M19" s="41">
        <f>SUM('SEGUIMIENTO PLAN'!V96:V106)</f>
        <v>66000000</v>
      </c>
      <c r="N19" s="239"/>
      <c r="O19" s="41">
        <f>SUM('SEGUIMIENTO PLAN'!W96:W106)</f>
        <v>71000000</v>
      </c>
      <c r="P19" s="239"/>
      <c r="Q19" s="41">
        <f>SUM('SEGUIMIENTO PLAN'!X96:X106)</f>
        <v>76000000</v>
      </c>
      <c r="R19" s="239"/>
    </row>
    <row r="20" spans="2:18" x14ac:dyDescent="0.25">
      <c r="B20" s="42" t="s">
        <v>343</v>
      </c>
      <c r="C20" s="1" t="s">
        <v>151</v>
      </c>
      <c r="D20" s="1" t="s">
        <v>378</v>
      </c>
      <c r="E20" s="39">
        <f t="shared" si="0"/>
        <v>134303750</v>
      </c>
      <c r="F20" s="233">
        <f t="shared" si="1"/>
        <v>28520775</v>
      </c>
      <c r="G20" s="39">
        <f>SUM('SEGUIMIENTO PLAN'!S126:S127)</f>
        <v>0</v>
      </c>
      <c r="H20" s="233">
        <v>0</v>
      </c>
      <c r="I20" s="39">
        <f>SUM('SEGUIMIENTO PLAN'!T126:T127)</f>
        <v>5000000</v>
      </c>
      <c r="J20" s="233">
        <f>SUM('EVALUACIÓN PLAN 2018'!P46:P47)</f>
        <v>5000000</v>
      </c>
      <c r="K20" s="39">
        <f>SUM('SEGUIMIENTO PLAN'!U126:U127)</f>
        <v>30000000</v>
      </c>
      <c r="L20" s="233">
        <f>SUM('EVALUACIÓN PLAN 2019'!O46:P47)</f>
        <v>23520775</v>
      </c>
      <c r="M20" s="39">
        <f>SUM('SEGUIMIENTO PLAN'!V126:V127)</f>
        <v>31500000</v>
      </c>
      <c r="N20" s="233"/>
      <c r="O20" s="39">
        <f>SUM('SEGUIMIENTO PLAN'!W126:W127)</f>
        <v>33075000</v>
      </c>
      <c r="P20" s="233"/>
      <c r="Q20" s="39">
        <f>SUM('SEGUIMIENTO PLAN'!X126:X127)</f>
        <v>34728750</v>
      </c>
      <c r="R20" s="233"/>
    </row>
    <row r="21" spans="2:18" ht="15.75" thickBot="1" x14ac:dyDescent="0.3">
      <c r="B21" s="42" t="s">
        <v>343</v>
      </c>
      <c r="C21" s="204" t="s">
        <v>154</v>
      </c>
      <c r="D21" s="204" t="s">
        <v>379</v>
      </c>
      <c r="E21" s="205">
        <f t="shared" si="0"/>
        <v>12000000</v>
      </c>
      <c r="F21" s="234">
        <f t="shared" si="1"/>
        <v>10000000</v>
      </c>
      <c r="G21" s="205">
        <f>SUM('SEGUIMIENTO PLAN'!S164:S164)</f>
        <v>0</v>
      </c>
      <c r="H21" s="234">
        <v>0</v>
      </c>
      <c r="I21" s="205">
        <f>SUM('SEGUIMIENTO PLAN'!T164:T164)</f>
        <v>12000000</v>
      </c>
      <c r="J21" s="234">
        <f>SUM('EVALUACIÓN PLAN 2018'!P59:P59)</f>
        <v>10000000</v>
      </c>
      <c r="K21" s="205">
        <f>SUM('SEGUIMIENTO PLAN'!U164:U164)</f>
        <v>0</v>
      </c>
      <c r="L21" s="234">
        <f>SUM('EVALUACIÓN PLAN 2019'!O59:P59)</f>
        <v>0</v>
      </c>
      <c r="M21" s="205">
        <f>SUM('SEGUIMIENTO PLAN'!V164:V164)</f>
        <v>0</v>
      </c>
      <c r="N21" s="234"/>
      <c r="O21" s="205">
        <f>SUM('SEGUIMIENTO PLAN'!W164:W164)</f>
        <v>0</v>
      </c>
      <c r="P21" s="234"/>
      <c r="Q21" s="205">
        <f>SUM('SEGUIMIENTO PLAN'!X164:X164)</f>
        <v>0</v>
      </c>
      <c r="R21" s="234"/>
    </row>
    <row r="22" spans="2:18" ht="15.75" thickBot="1" x14ac:dyDescent="0.3">
      <c r="B22" s="211" t="s">
        <v>389</v>
      </c>
      <c r="C22" s="212"/>
      <c r="D22" s="213"/>
      <c r="E22" s="214">
        <f t="shared" ref="E22:R22" si="3">SUM(E18:E21)</f>
        <v>469281715</v>
      </c>
      <c r="F22" s="235">
        <f t="shared" si="3"/>
        <v>106832054</v>
      </c>
      <c r="G22" s="214">
        <f t="shared" si="3"/>
        <v>0</v>
      </c>
      <c r="H22" s="235">
        <f>SUM(H18:H21)</f>
        <v>0</v>
      </c>
      <c r="I22" s="214">
        <f t="shared" si="3"/>
        <v>39600000</v>
      </c>
      <c r="J22" s="235">
        <f>SUM(J18:J21)</f>
        <v>16773333</v>
      </c>
      <c r="K22" s="214">
        <f t="shared" si="3"/>
        <v>97120000</v>
      </c>
      <c r="L22" s="235">
        <f t="shared" si="3"/>
        <v>90058721</v>
      </c>
      <c r="M22" s="214">
        <f t="shared" si="3"/>
        <v>103926000</v>
      </c>
      <c r="N22" s="235">
        <f t="shared" si="3"/>
        <v>0</v>
      </c>
      <c r="O22" s="214">
        <f t="shared" si="3"/>
        <v>110822300</v>
      </c>
      <c r="P22" s="235">
        <f t="shared" si="3"/>
        <v>0</v>
      </c>
      <c r="Q22" s="214">
        <f t="shared" si="3"/>
        <v>117813415</v>
      </c>
      <c r="R22" s="235">
        <f t="shared" si="3"/>
        <v>0</v>
      </c>
    </row>
    <row r="23" spans="2:18" x14ac:dyDescent="0.25">
      <c r="B23" s="215" t="s">
        <v>341</v>
      </c>
      <c r="C23" s="208" t="s">
        <v>149</v>
      </c>
      <c r="D23" s="208" t="s">
        <v>380</v>
      </c>
      <c r="E23" s="209">
        <f t="shared" si="0"/>
        <v>366000000</v>
      </c>
      <c r="F23" s="236">
        <f t="shared" si="1"/>
        <v>29416100</v>
      </c>
      <c r="G23" s="209">
        <f>SUM('SEGUIMIENTO PLAN'!S81:S82)</f>
        <v>0</v>
      </c>
      <c r="H23" s="236">
        <v>0</v>
      </c>
      <c r="I23" s="209">
        <f>SUM('SEGUIMIENTO PLAN'!T81:T82)</f>
        <v>40000000</v>
      </c>
      <c r="J23" s="236">
        <f>SUM('EVALUACIÓN PLAN 2018'!P26:P27)</f>
        <v>0</v>
      </c>
      <c r="K23" s="209">
        <f>SUM('SEGUIMIENTO PLAN'!U81:U82)</f>
        <v>80000000</v>
      </c>
      <c r="L23" s="236">
        <f>SUM('EVALUACIÓN PLAN 2019'!O26:P27)</f>
        <v>29416100</v>
      </c>
      <c r="M23" s="209">
        <f>SUM('SEGUIMIENTO PLAN'!V81:V82)</f>
        <v>82000000</v>
      </c>
      <c r="N23" s="236"/>
      <c r="O23" s="209">
        <f>SUM('SEGUIMIENTO PLAN'!W81:W82)</f>
        <v>82000000</v>
      </c>
      <c r="P23" s="236"/>
      <c r="Q23" s="209">
        <f>SUM('SEGUIMIENTO PLAN'!X81:X82)</f>
        <v>82000000</v>
      </c>
      <c r="R23" s="236"/>
    </row>
    <row r="24" spans="2:18" ht="15.75" thickBot="1" x14ac:dyDescent="0.3">
      <c r="B24" s="43" t="s">
        <v>341</v>
      </c>
      <c r="C24" s="204" t="s">
        <v>150</v>
      </c>
      <c r="D24" s="204" t="s">
        <v>381</v>
      </c>
      <c r="E24" s="205">
        <f t="shared" si="0"/>
        <v>20000000</v>
      </c>
      <c r="F24" s="234">
        <f t="shared" si="1"/>
        <v>18051963</v>
      </c>
      <c r="G24" s="216">
        <f>SUM('SEGUIMIENTO PLAN'!S112:S113)</f>
        <v>0</v>
      </c>
      <c r="H24" s="240">
        <v>0</v>
      </c>
      <c r="I24" s="216">
        <f>SUM('SEGUIMIENTO PLAN'!T112:T113)</f>
        <v>8000000</v>
      </c>
      <c r="J24" s="240">
        <f>SUM('EVALUACIÓN PLAN 2018'!P42:P43)</f>
        <v>8000000</v>
      </c>
      <c r="K24" s="216">
        <f>SUM('SEGUIMIENTO PLAN'!U112:U113)</f>
        <v>12000000</v>
      </c>
      <c r="L24" s="240">
        <f>SUM('EVALUACIÓN PLAN 2019'!O42:P43)</f>
        <v>10051963</v>
      </c>
      <c r="M24" s="216">
        <f>SUM('SEGUIMIENTO PLAN'!V112:V113)</f>
        <v>0</v>
      </c>
      <c r="N24" s="240"/>
      <c r="O24" s="216">
        <f>SUM('SEGUIMIENTO PLAN'!W112:W113)</f>
        <v>0</v>
      </c>
      <c r="P24" s="240"/>
      <c r="Q24" s="216">
        <f>SUM('SEGUIMIENTO PLAN'!X112:X113)</f>
        <v>0</v>
      </c>
      <c r="R24" s="240"/>
    </row>
    <row r="25" spans="2:18" ht="15.75" thickBot="1" x14ac:dyDescent="0.3">
      <c r="B25" s="211" t="s">
        <v>390</v>
      </c>
      <c r="C25" s="217"/>
      <c r="D25" s="217"/>
      <c r="E25" s="214">
        <f>SUM(E23:E24)</f>
        <v>386000000</v>
      </c>
      <c r="F25" s="235">
        <f>SUM(F23:F24)</f>
        <v>47468063</v>
      </c>
      <c r="G25" s="214">
        <f t="shared" ref="G25:R25" si="4">SUM(G23:G24)</f>
        <v>0</v>
      </c>
      <c r="H25" s="235">
        <f>SUM(H23:H24)</f>
        <v>0</v>
      </c>
      <c r="I25" s="214">
        <f t="shared" si="4"/>
        <v>48000000</v>
      </c>
      <c r="J25" s="235">
        <f>SUM(J23:J24)</f>
        <v>8000000</v>
      </c>
      <c r="K25" s="214">
        <f t="shared" si="4"/>
        <v>92000000</v>
      </c>
      <c r="L25" s="235">
        <f t="shared" si="4"/>
        <v>39468063</v>
      </c>
      <c r="M25" s="214">
        <f t="shared" si="4"/>
        <v>82000000</v>
      </c>
      <c r="N25" s="235">
        <f t="shared" si="4"/>
        <v>0</v>
      </c>
      <c r="O25" s="214">
        <f t="shared" si="4"/>
        <v>82000000</v>
      </c>
      <c r="P25" s="235">
        <f t="shared" si="4"/>
        <v>0</v>
      </c>
      <c r="Q25" s="214">
        <f t="shared" si="4"/>
        <v>82000000</v>
      </c>
      <c r="R25" s="235">
        <f t="shared" si="4"/>
        <v>0</v>
      </c>
    </row>
    <row r="26" spans="2:18" x14ac:dyDescent="0.25">
      <c r="B26" s="206" t="s">
        <v>333</v>
      </c>
      <c r="C26" s="208" t="s">
        <v>153</v>
      </c>
      <c r="D26" s="208" t="s">
        <v>382</v>
      </c>
      <c r="E26" s="209">
        <f t="shared" si="0"/>
        <v>69651875</v>
      </c>
      <c r="F26" s="236">
        <f t="shared" si="1"/>
        <v>16796666</v>
      </c>
      <c r="G26" s="210">
        <f>SUM('SEGUIMIENTO PLAN'!S53:S54)</f>
        <v>0</v>
      </c>
      <c r="H26" s="238">
        <v>0</v>
      </c>
      <c r="I26" s="208">
        <f>SUM('SEGUIMIENTO PLAN'!T53:T54)</f>
        <v>5000000</v>
      </c>
      <c r="J26" s="236">
        <f>SUM('EVALUACIÓN PLAN 2018'!P18:P19)</f>
        <v>3000000</v>
      </c>
      <c r="K26" s="208">
        <f>SUM('SEGUIMIENTO PLAN'!U53:U54)</f>
        <v>15000000</v>
      </c>
      <c r="L26" s="264">
        <f>SUM('EVALUACIÓN PLAN 2019'!O18:P19)</f>
        <v>13796666</v>
      </c>
      <c r="M26" s="208">
        <f>SUM('SEGUIMIENTO PLAN'!V53:V54)</f>
        <v>15750000</v>
      </c>
      <c r="N26" s="241"/>
      <c r="O26" s="208">
        <f>SUM('SEGUIMIENTO PLAN'!W53:W54)</f>
        <v>16537500</v>
      </c>
      <c r="P26" s="241"/>
      <c r="Q26" s="208">
        <f>SUM('SEGUIMIENTO PLAN'!X53:X54)</f>
        <v>17364375</v>
      </c>
      <c r="R26" s="241"/>
    </row>
    <row r="27" spans="2:18" ht="15.75" thickBot="1" x14ac:dyDescent="0.3">
      <c r="B27" s="42" t="s">
        <v>333</v>
      </c>
      <c r="C27" s="204" t="s">
        <v>153</v>
      </c>
      <c r="D27" s="204" t="s">
        <v>383</v>
      </c>
      <c r="E27" s="205">
        <f t="shared" si="0"/>
        <v>24360750</v>
      </c>
      <c r="F27" s="234">
        <f t="shared" si="1"/>
        <v>4779951</v>
      </c>
      <c r="G27" s="205">
        <f>SUM('SEGUIMIENTO PLAN'!S150:S152)</f>
        <v>0</v>
      </c>
      <c r="H27" s="234">
        <v>0</v>
      </c>
      <c r="I27" s="205">
        <f>SUM('SEGUIMIENTO PLAN'!T150:T152)</f>
        <v>2500000</v>
      </c>
      <c r="J27" s="234">
        <f>SUM('EVALUACIÓN PLAN 2018'!P55:P57)</f>
        <v>2466667</v>
      </c>
      <c r="K27" s="205">
        <f>SUM('SEGUIMIENTO PLAN'!U150:U152)</f>
        <v>2000000</v>
      </c>
      <c r="L27" s="234">
        <f>SUM('EVALUACIÓN PLAN 2019'!O56:P57)</f>
        <v>2313284</v>
      </c>
      <c r="M27" s="205">
        <f>SUM('SEGUIMIENTO PLAN'!V150:V152)</f>
        <v>6300000</v>
      </c>
      <c r="N27" s="234"/>
      <c r="O27" s="205">
        <f>SUM('SEGUIMIENTO PLAN'!W150:W152)</f>
        <v>6615000</v>
      </c>
      <c r="P27" s="234"/>
      <c r="Q27" s="205">
        <f>SUM('SEGUIMIENTO PLAN'!X150:X152)</f>
        <v>6945750</v>
      </c>
      <c r="R27" s="234"/>
    </row>
    <row r="28" spans="2:18" ht="15.75" thickBot="1" x14ac:dyDescent="0.3">
      <c r="B28" s="211" t="s">
        <v>391</v>
      </c>
      <c r="C28" s="217"/>
      <c r="D28" s="217"/>
      <c r="E28" s="214">
        <f>SUM(E26:E27)</f>
        <v>94012625</v>
      </c>
      <c r="F28" s="235">
        <f>SUM(F26:F27)</f>
        <v>21576617</v>
      </c>
      <c r="G28" s="214">
        <f t="shared" ref="G28:R28" si="5">SUM(G26:G27)</f>
        <v>0</v>
      </c>
      <c r="H28" s="235">
        <f>SUM(H26:H27)</f>
        <v>0</v>
      </c>
      <c r="I28" s="214">
        <f t="shared" si="5"/>
        <v>7500000</v>
      </c>
      <c r="J28" s="235">
        <f>SUM(J26:J27)</f>
        <v>5466667</v>
      </c>
      <c r="K28" s="214">
        <f t="shared" si="5"/>
        <v>17000000</v>
      </c>
      <c r="L28" s="235">
        <f t="shared" si="5"/>
        <v>16109950</v>
      </c>
      <c r="M28" s="214">
        <f t="shared" si="5"/>
        <v>22050000</v>
      </c>
      <c r="N28" s="235">
        <f t="shared" si="5"/>
        <v>0</v>
      </c>
      <c r="O28" s="214">
        <f t="shared" si="5"/>
        <v>23152500</v>
      </c>
      <c r="P28" s="235">
        <f t="shared" si="5"/>
        <v>0</v>
      </c>
      <c r="Q28" s="214">
        <f t="shared" si="5"/>
        <v>24310125</v>
      </c>
      <c r="R28" s="235">
        <f t="shared" si="5"/>
        <v>0</v>
      </c>
    </row>
    <row r="29" spans="2:18" x14ac:dyDescent="0.25">
      <c r="B29" s="206" t="s">
        <v>328</v>
      </c>
      <c r="C29" s="208" t="s">
        <v>147</v>
      </c>
      <c r="D29" s="208" t="s">
        <v>384</v>
      </c>
      <c r="E29" s="209">
        <f t="shared" si="0"/>
        <v>50000000</v>
      </c>
      <c r="F29" s="236">
        <f t="shared" si="1"/>
        <v>50000000</v>
      </c>
      <c r="G29" s="209">
        <f>SUM('SEGUIMIENTO PLAN'!S33)</f>
        <v>50000000</v>
      </c>
      <c r="H29" s="236">
        <v>50000000</v>
      </c>
      <c r="I29" s="209">
        <f>SUM('SEGUIMIENTO PLAN'!T33)</f>
        <v>0</v>
      </c>
      <c r="J29" s="236">
        <f>SUM('EVALUACIÓN PLAN 2018'!P13)</f>
        <v>0</v>
      </c>
      <c r="K29" s="209">
        <f>SUM('SEGUIMIENTO PLAN'!U33)</f>
        <v>0</v>
      </c>
      <c r="L29" s="236">
        <f>SUM('EVALUACIÓN PLAN 2019'!O13:P13)</f>
        <v>0</v>
      </c>
      <c r="M29" s="209">
        <f>SUM('SEGUIMIENTO PLAN'!V33)</f>
        <v>0</v>
      </c>
      <c r="N29" s="236"/>
      <c r="O29" s="209">
        <f>SUM('SEGUIMIENTO PLAN'!W33)</f>
        <v>0</v>
      </c>
      <c r="P29" s="236"/>
      <c r="Q29" s="209">
        <f>SUM('SEGUIMIENTO PLAN'!X33)</f>
        <v>0</v>
      </c>
      <c r="R29" s="236"/>
    </row>
    <row r="30" spans="2:18" x14ac:dyDescent="0.25">
      <c r="B30" s="42" t="s">
        <v>328</v>
      </c>
      <c r="C30" s="1" t="s">
        <v>152</v>
      </c>
      <c r="D30" s="1" t="s">
        <v>385</v>
      </c>
      <c r="E30" s="39">
        <f t="shared" si="0"/>
        <v>1436664506.25</v>
      </c>
      <c r="F30" s="233">
        <f t="shared" si="1"/>
        <v>512549259</v>
      </c>
      <c r="G30" s="39">
        <f>SUM('SEGUIMIENTO PLAN'!S133:S134)</f>
        <v>215500000</v>
      </c>
      <c r="H30" s="233">
        <v>200501360</v>
      </c>
      <c r="I30" s="39">
        <f>SUM('SEGUIMIENTO PLAN'!T133:T134)</f>
        <v>221000000</v>
      </c>
      <c r="J30" s="233">
        <f>SUM('EVALUACIÓN PLAN 2018'!P48:P49)</f>
        <v>186419373</v>
      </c>
      <c r="K30" s="39">
        <f>SUM('SEGUIMIENTO PLAN'!U133:U134)</f>
        <v>232050000</v>
      </c>
      <c r="L30" s="233">
        <f>SUM('EVALUACIÓN PLAN 2019'!O48:P49)</f>
        <v>125628526</v>
      </c>
      <c r="M30" s="39">
        <f>SUM('SEGUIMIENTO PLAN'!V133:V134)</f>
        <v>243652500</v>
      </c>
      <c r="N30" s="233"/>
      <c r="O30" s="39">
        <f>SUM('SEGUIMIENTO PLAN'!W133:W134)</f>
        <v>255835125</v>
      </c>
      <c r="P30" s="233"/>
      <c r="Q30" s="39">
        <f>SUM('SEGUIMIENTO PLAN'!X133:X134)</f>
        <v>268626881.25</v>
      </c>
      <c r="R30" s="233"/>
    </row>
    <row r="31" spans="2:18" x14ac:dyDescent="0.25">
      <c r="B31" s="42" t="s">
        <v>328</v>
      </c>
      <c r="C31" s="1" t="s">
        <v>223</v>
      </c>
      <c r="D31" s="1" t="s">
        <v>386</v>
      </c>
      <c r="E31" s="39">
        <f t="shared" si="0"/>
        <v>125000000</v>
      </c>
      <c r="F31" s="233">
        <f t="shared" si="1"/>
        <v>0</v>
      </c>
      <c r="G31" s="39">
        <f>SUM('SEGUIMIENTO PLAN'!S140:S144)</f>
        <v>0</v>
      </c>
      <c r="H31" s="233">
        <v>0</v>
      </c>
      <c r="I31" s="39">
        <f>SUM('SEGUIMIENTO PLAN'!T140:T144)</f>
        <v>0</v>
      </c>
      <c r="J31" s="233">
        <f>SUM('EVALUACIÓN PLAN 2018'!P50:P54)</f>
        <v>0</v>
      </c>
      <c r="K31" s="39">
        <f>SUM('SEGUIMIENTO PLAN'!U140:U144)</f>
        <v>35000000</v>
      </c>
      <c r="L31" s="233">
        <f>SUM('EVALUACIÓN PLAN 2019'!O50:P54)</f>
        <v>0</v>
      </c>
      <c r="M31" s="39">
        <f>SUM('SEGUIMIENTO PLAN'!V140:V144)</f>
        <v>30000000</v>
      </c>
      <c r="N31" s="233"/>
      <c r="O31" s="39">
        <f>SUM('SEGUIMIENTO PLAN'!W140:W144)</f>
        <v>30000000</v>
      </c>
      <c r="P31" s="233"/>
      <c r="Q31" s="39">
        <f>SUM('SEGUIMIENTO PLAN'!X140:X144)</f>
        <v>30000000</v>
      </c>
      <c r="R31" s="233"/>
    </row>
    <row r="32" spans="2:18" ht="15.75" thickBot="1" x14ac:dyDescent="0.3">
      <c r="B32" s="42" t="s">
        <v>328</v>
      </c>
      <c r="C32" s="204" t="s">
        <v>212</v>
      </c>
      <c r="D32" s="204" t="s">
        <v>387</v>
      </c>
      <c r="E32" s="205">
        <f t="shared" si="0"/>
        <v>6000000</v>
      </c>
      <c r="F32" s="234">
        <f t="shared" si="1"/>
        <v>0</v>
      </c>
      <c r="G32" s="205">
        <f>SUM('SEGUIMIENTO PLAN'!S158)</f>
        <v>0</v>
      </c>
      <c r="H32" s="234">
        <v>0</v>
      </c>
      <c r="I32" s="205">
        <f>SUM('SEGUIMIENTO PLAN'!T158)</f>
        <v>0</v>
      </c>
      <c r="J32" s="234">
        <f>SUM('EVALUACIÓN PLAN 2018'!P58)</f>
        <v>0</v>
      </c>
      <c r="K32" s="205">
        <f>SUM('SEGUIMIENTO PLAN'!U158)</f>
        <v>6000000</v>
      </c>
      <c r="L32" s="234">
        <f>SUM('EVALUACIÓN PLAN 2019'!O58:P58)</f>
        <v>0</v>
      </c>
      <c r="M32" s="205">
        <f>SUM('SEGUIMIENTO PLAN'!V158)</f>
        <v>0</v>
      </c>
      <c r="N32" s="234"/>
      <c r="O32" s="205">
        <f>SUM('SEGUIMIENTO PLAN'!W158)</f>
        <v>0</v>
      </c>
      <c r="P32" s="234"/>
      <c r="Q32" s="205">
        <f>SUM('SEGUIMIENTO PLAN'!X158)</f>
        <v>0</v>
      </c>
      <c r="R32" s="234"/>
    </row>
    <row r="33" spans="2:18" ht="15.75" thickBot="1" x14ac:dyDescent="0.3">
      <c r="B33" s="211" t="s">
        <v>392</v>
      </c>
      <c r="C33" s="217"/>
      <c r="D33" s="217"/>
      <c r="E33" s="214">
        <f t="shared" ref="E33:R33" si="6">SUM(E29:E32)</f>
        <v>1617664506.25</v>
      </c>
      <c r="F33" s="235">
        <f t="shared" si="6"/>
        <v>562549259</v>
      </c>
      <c r="G33" s="214">
        <f t="shared" si="6"/>
        <v>265500000</v>
      </c>
      <c r="H33" s="235">
        <f>SUM(H29:H32)</f>
        <v>250501360</v>
      </c>
      <c r="I33" s="214">
        <f t="shared" si="6"/>
        <v>221000000</v>
      </c>
      <c r="J33" s="235">
        <f>SUM(J29:J32)</f>
        <v>186419373</v>
      </c>
      <c r="K33" s="214">
        <f t="shared" si="6"/>
        <v>273050000</v>
      </c>
      <c r="L33" s="235">
        <f t="shared" si="6"/>
        <v>125628526</v>
      </c>
      <c r="M33" s="214">
        <f t="shared" si="6"/>
        <v>273652500</v>
      </c>
      <c r="N33" s="235">
        <f t="shared" si="6"/>
        <v>0</v>
      </c>
      <c r="O33" s="214">
        <f t="shared" si="6"/>
        <v>285835125</v>
      </c>
      <c r="P33" s="235">
        <f t="shared" si="6"/>
        <v>0</v>
      </c>
      <c r="Q33" s="214">
        <f t="shared" si="6"/>
        <v>298626881.25</v>
      </c>
      <c r="R33" s="235">
        <f t="shared" si="6"/>
        <v>0</v>
      </c>
    </row>
    <row r="34" spans="2:18" s="221" customFormat="1" ht="26.25" customHeight="1" x14ac:dyDescent="0.25">
      <c r="B34" s="218" t="s">
        <v>393</v>
      </c>
      <c r="C34" s="219"/>
      <c r="D34" s="219"/>
      <c r="E34" s="220">
        <f t="shared" ref="E34:R34" si="7">E17+E22+E25+E28+E33</f>
        <v>3280158846.25</v>
      </c>
      <c r="F34" s="237">
        <f t="shared" si="7"/>
        <v>842411387</v>
      </c>
      <c r="G34" s="220">
        <f t="shared" si="7"/>
        <v>265500000</v>
      </c>
      <c r="H34" s="237">
        <f>SUM(H17+H22+H25+H28+H33)</f>
        <v>250501360</v>
      </c>
      <c r="I34" s="220">
        <f t="shared" si="7"/>
        <v>402300000</v>
      </c>
      <c r="J34" s="237">
        <f t="shared" si="7"/>
        <v>282452847</v>
      </c>
      <c r="K34" s="220">
        <f t="shared" si="7"/>
        <v>688170000</v>
      </c>
      <c r="L34" s="237">
        <f t="shared" si="7"/>
        <v>309457180</v>
      </c>
      <c r="M34" s="220">
        <f t="shared" si="7"/>
        <v>636628500</v>
      </c>
      <c r="N34" s="237">
        <f t="shared" si="7"/>
        <v>0</v>
      </c>
      <c r="O34" s="220">
        <f t="shared" si="7"/>
        <v>631809925</v>
      </c>
      <c r="P34" s="237">
        <f t="shared" si="7"/>
        <v>0</v>
      </c>
      <c r="Q34" s="220">
        <f t="shared" si="7"/>
        <v>655750421.25</v>
      </c>
      <c r="R34" s="237">
        <f t="shared" si="7"/>
        <v>0</v>
      </c>
    </row>
    <row r="36" spans="2:18" x14ac:dyDescent="0.25">
      <c r="B36" s="265" t="s">
        <v>546</v>
      </c>
      <c r="D36" s="44"/>
      <c r="K36" s="44"/>
      <c r="L36" s="44"/>
    </row>
    <row r="37" spans="2:18" x14ac:dyDescent="0.25">
      <c r="D37" s="44"/>
    </row>
    <row r="39" spans="2:18" x14ac:dyDescent="0.25">
      <c r="B39" s="40" t="s">
        <v>704</v>
      </c>
      <c r="C39" s="40"/>
      <c r="D39" s="40"/>
      <c r="E39" s="40"/>
    </row>
  </sheetData>
  <autoFilter ref="B6:Q33"/>
  <mergeCells count="12">
    <mergeCell ref="L8:L10"/>
    <mergeCell ref="B3:Q3"/>
    <mergeCell ref="B5:B6"/>
    <mergeCell ref="C5:C6"/>
    <mergeCell ref="D5:D6"/>
    <mergeCell ref="G5:H5"/>
    <mergeCell ref="I5:J5"/>
    <mergeCell ref="K5:L5"/>
    <mergeCell ref="M5:N5"/>
    <mergeCell ref="O5:P5"/>
    <mergeCell ref="Q5:R5"/>
    <mergeCell ref="E5:F5"/>
  </mergeCells>
  <pageMargins left="0.7" right="0.7" top="0.75" bottom="0.75" header="0.3" footer="0.3"/>
  <pageSetup orientation="portrait" verticalDpi="200" r:id="rId1"/>
  <ignoredErrors>
    <ignoredError sqref="Q24 Q26:Q27 Q30:Q31 Q18:Q21 Q11:Q16 G30:G31 G26:G27 G24 G18:G21 G11:G12 I30:I31 I26:I27 I24 I18:I21 I11:I16 K11:K16 K18:K21 K30:K31 K26:K27 K24 M11:M16 M18:M21 M30:M31 M26:M27 M24 O11:O16 O18:O21 O30:O31 O26:O27 O24 J11:J12 J15:J16 J18:J21 J23:J24 J26:J27 J30:J31 G13:G16 L7:L8 L32 L14 G23:I23 K23 M23:Q23 L21" formulaRange="1"/>
    <ignoredError sqref="E28:F28 E17:F17 F25:G25 F22:G22 I25 I22 K25 K22 M25 M22 H34 E22 E25" 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2:P22"/>
  <sheetViews>
    <sheetView showGridLines="0" topLeftCell="D1" zoomScaleNormal="100" workbookViewId="0">
      <selection activeCell="I5" sqref="I5:J11"/>
    </sheetView>
  </sheetViews>
  <sheetFormatPr baseColWidth="10" defaultColWidth="11.42578125" defaultRowHeight="15" x14ac:dyDescent="0.25"/>
  <cols>
    <col min="1" max="1" width="2.7109375" style="40" customWidth="1"/>
    <col min="2" max="2" width="22.28515625" style="40" customWidth="1"/>
    <col min="3" max="10" width="16.85546875" style="40" customWidth="1"/>
    <col min="11" max="14" width="16.85546875" style="40" hidden="1" customWidth="1"/>
    <col min="15" max="16" width="16.85546875" style="40" customWidth="1"/>
    <col min="17" max="16384" width="11.42578125" style="40"/>
  </cols>
  <sheetData>
    <row r="2" spans="2:16" ht="23.25" x14ac:dyDescent="0.25">
      <c r="C2" s="528" t="s">
        <v>394</v>
      </c>
      <c r="D2" s="528"/>
      <c r="E2" s="528"/>
      <c r="F2" s="528"/>
      <c r="G2" s="528"/>
      <c r="H2" s="528"/>
      <c r="I2" s="528"/>
      <c r="J2" s="528"/>
      <c r="K2" s="528"/>
      <c r="L2" s="528"/>
      <c r="M2" s="528"/>
      <c r="N2" s="528"/>
      <c r="O2" s="528"/>
      <c r="P2" s="528"/>
    </row>
    <row r="3" spans="2:16" ht="23.25" x14ac:dyDescent="0.25">
      <c r="C3" s="231"/>
      <c r="D3" s="231"/>
      <c r="E3" s="231"/>
      <c r="F3" s="231"/>
      <c r="G3" s="231"/>
      <c r="H3" s="231"/>
      <c r="I3" s="231"/>
      <c r="J3" s="231"/>
      <c r="K3" s="231"/>
      <c r="L3" s="231"/>
      <c r="M3" s="231"/>
      <c r="N3" s="231"/>
      <c r="O3" s="231"/>
      <c r="P3" s="186"/>
    </row>
    <row r="4" spans="2:16" x14ac:dyDescent="0.25">
      <c r="B4" s="529" t="s">
        <v>162</v>
      </c>
      <c r="C4" s="525">
        <v>2017</v>
      </c>
      <c r="D4" s="526"/>
      <c r="E4" s="525">
        <v>2018</v>
      </c>
      <c r="F4" s="526"/>
      <c r="G4" s="525">
        <v>2019</v>
      </c>
      <c r="H4" s="526"/>
      <c r="I4" s="525">
        <v>2020</v>
      </c>
      <c r="J4" s="526"/>
      <c r="K4" s="525">
        <v>2021</v>
      </c>
      <c r="L4" s="526"/>
      <c r="M4" s="525">
        <v>2022</v>
      </c>
      <c r="N4" s="526"/>
      <c r="O4" s="527" t="s">
        <v>82</v>
      </c>
      <c r="P4" s="527"/>
    </row>
    <row r="5" spans="2:16" x14ac:dyDescent="0.25">
      <c r="B5" s="530"/>
      <c r="C5" s="222" t="s">
        <v>527</v>
      </c>
      <c r="D5" s="228" t="s">
        <v>528</v>
      </c>
      <c r="E5" s="222" t="s">
        <v>527</v>
      </c>
      <c r="F5" s="228" t="s">
        <v>528</v>
      </c>
      <c r="G5" s="222" t="s">
        <v>527</v>
      </c>
      <c r="H5" s="228" t="s">
        <v>528</v>
      </c>
      <c r="I5" s="222" t="s">
        <v>527</v>
      </c>
      <c r="J5" s="228" t="s">
        <v>528</v>
      </c>
      <c r="K5" s="222" t="s">
        <v>527</v>
      </c>
      <c r="L5" s="228" t="s">
        <v>528</v>
      </c>
      <c r="M5" s="222" t="s">
        <v>527</v>
      </c>
      <c r="N5" s="228" t="s">
        <v>528</v>
      </c>
      <c r="O5" s="222" t="s">
        <v>527</v>
      </c>
      <c r="P5" s="228" t="s">
        <v>528</v>
      </c>
    </row>
    <row r="6" spans="2:16" x14ac:dyDescent="0.25">
      <c r="B6" s="45" t="s">
        <v>163</v>
      </c>
      <c r="C6" s="46">
        <f>'DISTRIBUCIÓN RECURSOS'!G17</f>
        <v>0</v>
      </c>
      <c r="D6" s="230">
        <f>'DISTRIBUCIÓN RECURSOS'!H17</f>
        <v>0</v>
      </c>
      <c r="E6" s="46">
        <f>'DISTRIBUCIÓN RECURSOS'!I17</f>
        <v>86200000</v>
      </c>
      <c r="F6" s="230">
        <f>'DISTRIBUCIÓN RECURSOS'!J17</f>
        <v>65793474</v>
      </c>
      <c r="G6" s="46">
        <f>'DISTRIBUCIÓN RECURSOS'!K17</f>
        <v>209000000</v>
      </c>
      <c r="H6" s="230">
        <f>'DISTRIBUCIÓN RECURSOS'!L17</f>
        <v>38191920</v>
      </c>
      <c r="I6" s="46">
        <f>'DISTRIBUCIÓN RECURSOS'!M17</f>
        <v>155000000</v>
      </c>
      <c r="J6" s="230">
        <f>'DISTRIBUCIÓN RECURSOS'!N17</f>
        <v>0</v>
      </c>
      <c r="K6" s="46">
        <f>'DISTRIBUCIÓN RECURSOS'!O17</f>
        <v>130000000</v>
      </c>
      <c r="L6" s="230">
        <f>'DISTRIBUCIÓN RECURSOS'!P17</f>
        <v>0</v>
      </c>
      <c r="M6" s="46">
        <f>'DISTRIBUCIÓN RECURSOS'!Q17</f>
        <v>133000000</v>
      </c>
      <c r="N6" s="230">
        <f>'DISTRIBUCIÓN RECURSOS'!R17</f>
        <v>0</v>
      </c>
      <c r="O6" s="224">
        <f>C6+E6+G6+I6+K6+M6</f>
        <v>713200000</v>
      </c>
      <c r="P6" s="223">
        <f>D6+F6+H6+J6+L6+N6</f>
        <v>103985394</v>
      </c>
    </row>
    <row r="7" spans="2:16" x14ac:dyDescent="0.25">
      <c r="B7" s="45" t="s">
        <v>164</v>
      </c>
      <c r="C7" s="46">
        <f>'DISTRIBUCIÓN RECURSOS'!G22</f>
        <v>0</v>
      </c>
      <c r="D7" s="230">
        <f>'DISTRIBUCIÓN RECURSOS'!H22</f>
        <v>0</v>
      </c>
      <c r="E7" s="46">
        <f>'DISTRIBUCIÓN RECURSOS'!I22</f>
        <v>39600000</v>
      </c>
      <c r="F7" s="230">
        <f>'DISTRIBUCIÓN RECURSOS'!J22</f>
        <v>16773333</v>
      </c>
      <c r="G7" s="46">
        <f>'DISTRIBUCIÓN RECURSOS'!K22</f>
        <v>97120000</v>
      </c>
      <c r="H7" s="230">
        <f>'DISTRIBUCIÓN RECURSOS'!L22</f>
        <v>90058721</v>
      </c>
      <c r="I7" s="46">
        <f>'DISTRIBUCIÓN RECURSOS'!M22</f>
        <v>103926000</v>
      </c>
      <c r="J7" s="230">
        <f>'DISTRIBUCIÓN RECURSOS'!N22</f>
        <v>0</v>
      </c>
      <c r="K7" s="46">
        <f>'DISTRIBUCIÓN RECURSOS'!O22</f>
        <v>110822300</v>
      </c>
      <c r="L7" s="230">
        <f>'DISTRIBUCIÓN RECURSOS'!P22</f>
        <v>0</v>
      </c>
      <c r="M7" s="46">
        <f>'DISTRIBUCIÓN RECURSOS'!Q22</f>
        <v>117813415</v>
      </c>
      <c r="N7" s="230">
        <f>'DISTRIBUCIÓN RECURSOS'!R22</f>
        <v>0</v>
      </c>
      <c r="O7" s="224">
        <f t="shared" ref="O7:O10" si="0">C7+E7+G7+I7+K7+M7</f>
        <v>469281715</v>
      </c>
      <c r="P7" s="223">
        <f t="shared" ref="P7:P10" si="1">D7+F7+H7+J7+L7+N7</f>
        <v>106832054</v>
      </c>
    </row>
    <row r="8" spans="2:16" x14ac:dyDescent="0.25">
      <c r="B8" s="45" t="s">
        <v>165</v>
      </c>
      <c r="C8" s="46">
        <f>'DISTRIBUCIÓN RECURSOS'!G25</f>
        <v>0</v>
      </c>
      <c r="D8" s="230">
        <f>'DISTRIBUCIÓN RECURSOS'!H25</f>
        <v>0</v>
      </c>
      <c r="E8" s="46">
        <f>'DISTRIBUCIÓN RECURSOS'!I25</f>
        <v>48000000</v>
      </c>
      <c r="F8" s="230">
        <f>'DISTRIBUCIÓN RECURSOS'!J25</f>
        <v>8000000</v>
      </c>
      <c r="G8" s="46">
        <f>'DISTRIBUCIÓN RECURSOS'!K25</f>
        <v>92000000</v>
      </c>
      <c r="H8" s="230">
        <f>'DISTRIBUCIÓN RECURSOS'!L25</f>
        <v>39468063</v>
      </c>
      <c r="I8" s="46">
        <f>'DISTRIBUCIÓN RECURSOS'!M25</f>
        <v>82000000</v>
      </c>
      <c r="J8" s="230">
        <f>'DISTRIBUCIÓN RECURSOS'!N25</f>
        <v>0</v>
      </c>
      <c r="K8" s="46">
        <f>'DISTRIBUCIÓN RECURSOS'!O25</f>
        <v>82000000</v>
      </c>
      <c r="L8" s="230">
        <f>'DISTRIBUCIÓN RECURSOS'!P25</f>
        <v>0</v>
      </c>
      <c r="M8" s="46">
        <f>'DISTRIBUCIÓN RECURSOS'!Q25</f>
        <v>82000000</v>
      </c>
      <c r="N8" s="230">
        <f>'DISTRIBUCIÓN RECURSOS'!R25</f>
        <v>0</v>
      </c>
      <c r="O8" s="224">
        <f t="shared" si="0"/>
        <v>386000000</v>
      </c>
      <c r="P8" s="223">
        <f t="shared" si="1"/>
        <v>47468063</v>
      </c>
    </row>
    <row r="9" spans="2:16" x14ac:dyDescent="0.25">
      <c r="B9" s="45" t="s">
        <v>167</v>
      </c>
      <c r="C9" s="46">
        <f>'DISTRIBUCIÓN RECURSOS'!G28</f>
        <v>0</v>
      </c>
      <c r="D9" s="230">
        <f>'DISTRIBUCIÓN RECURSOS'!H28</f>
        <v>0</v>
      </c>
      <c r="E9" s="46">
        <f>'DISTRIBUCIÓN RECURSOS'!I28</f>
        <v>7500000</v>
      </c>
      <c r="F9" s="230">
        <f>'DISTRIBUCIÓN RECURSOS'!J28</f>
        <v>5466667</v>
      </c>
      <c r="G9" s="46">
        <f>'DISTRIBUCIÓN RECURSOS'!K28</f>
        <v>17000000</v>
      </c>
      <c r="H9" s="230">
        <f>'DISTRIBUCIÓN RECURSOS'!L28</f>
        <v>16109950</v>
      </c>
      <c r="I9" s="46">
        <f>'DISTRIBUCIÓN RECURSOS'!M28</f>
        <v>22050000</v>
      </c>
      <c r="J9" s="230">
        <f>'DISTRIBUCIÓN RECURSOS'!N28</f>
        <v>0</v>
      </c>
      <c r="K9" s="46">
        <f>'DISTRIBUCIÓN RECURSOS'!O28</f>
        <v>23152500</v>
      </c>
      <c r="L9" s="230">
        <f>'DISTRIBUCIÓN RECURSOS'!P28</f>
        <v>0</v>
      </c>
      <c r="M9" s="46">
        <f>'DISTRIBUCIÓN RECURSOS'!Q28</f>
        <v>24310125</v>
      </c>
      <c r="N9" s="230">
        <f>'DISTRIBUCIÓN RECURSOS'!R28</f>
        <v>0</v>
      </c>
      <c r="O9" s="224">
        <f t="shared" si="0"/>
        <v>94012625</v>
      </c>
      <c r="P9" s="223">
        <f t="shared" si="1"/>
        <v>21576617</v>
      </c>
    </row>
    <row r="10" spans="2:16" x14ac:dyDescent="0.25">
      <c r="B10" s="45" t="s">
        <v>166</v>
      </c>
      <c r="C10" s="46">
        <v>0</v>
      </c>
      <c r="D10" s="230">
        <v>0</v>
      </c>
      <c r="E10" s="46">
        <f>'DISTRIBUCIÓN RECURSOS'!I33</f>
        <v>221000000</v>
      </c>
      <c r="F10" s="230">
        <f>'DISTRIBUCIÓN RECURSOS'!J33</f>
        <v>186419373</v>
      </c>
      <c r="G10" s="46">
        <f>'DISTRIBUCIÓN RECURSOS'!K33</f>
        <v>273050000</v>
      </c>
      <c r="H10" s="230">
        <f>'DISTRIBUCIÓN RECURSOS'!L33</f>
        <v>125628526</v>
      </c>
      <c r="I10" s="46">
        <f>'DISTRIBUCIÓN RECURSOS'!M33</f>
        <v>273652500</v>
      </c>
      <c r="J10" s="230">
        <f>'DISTRIBUCIÓN RECURSOS'!N33</f>
        <v>0</v>
      </c>
      <c r="K10" s="46">
        <f>'DISTRIBUCIÓN RECURSOS'!O33</f>
        <v>285835125</v>
      </c>
      <c r="L10" s="230">
        <f>'DISTRIBUCIÓN RECURSOS'!P33</f>
        <v>0</v>
      </c>
      <c r="M10" s="46">
        <f>'DISTRIBUCIÓN RECURSOS'!Q33</f>
        <v>298626881.25</v>
      </c>
      <c r="N10" s="230">
        <f>'DISTRIBUCIÓN RECURSOS'!R33</f>
        <v>0</v>
      </c>
      <c r="O10" s="224">
        <f t="shared" si="0"/>
        <v>1352164506.25</v>
      </c>
      <c r="P10" s="223">
        <f t="shared" si="1"/>
        <v>312047899</v>
      </c>
    </row>
    <row r="11" spans="2:16" s="226" customFormat="1" ht="30" customHeight="1" x14ac:dyDescent="0.25">
      <c r="B11" s="227" t="s">
        <v>82</v>
      </c>
      <c r="C11" s="225">
        <f>SUM(C6:C10)</f>
        <v>0</v>
      </c>
      <c r="D11" s="229">
        <v>0</v>
      </c>
      <c r="E11" s="225">
        <f t="shared" ref="E11:P11" si="2">SUM(E6:E10)</f>
        <v>402300000</v>
      </c>
      <c r="F11" s="229">
        <f t="shared" si="2"/>
        <v>282452847</v>
      </c>
      <c r="G11" s="225">
        <f t="shared" si="2"/>
        <v>688170000</v>
      </c>
      <c r="H11" s="229">
        <f t="shared" si="2"/>
        <v>309457180</v>
      </c>
      <c r="I11" s="225">
        <f t="shared" si="2"/>
        <v>636628500</v>
      </c>
      <c r="J11" s="229">
        <f t="shared" si="2"/>
        <v>0</v>
      </c>
      <c r="K11" s="225">
        <f t="shared" si="2"/>
        <v>631809925</v>
      </c>
      <c r="L11" s="229">
        <f t="shared" si="2"/>
        <v>0</v>
      </c>
      <c r="M11" s="225">
        <f t="shared" si="2"/>
        <v>655750421.25</v>
      </c>
      <c r="N11" s="229">
        <f t="shared" si="2"/>
        <v>0</v>
      </c>
      <c r="O11" s="225">
        <f t="shared" si="2"/>
        <v>3014658846.25</v>
      </c>
      <c r="P11" s="229">
        <f t="shared" si="2"/>
        <v>591910027</v>
      </c>
    </row>
    <row r="12" spans="2:16" x14ac:dyDescent="0.25">
      <c r="E12" s="188"/>
      <c r="F12" s="188"/>
    </row>
    <row r="13" spans="2:16" x14ac:dyDescent="0.25">
      <c r="B13" s="265" t="s">
        <v>546</v>
      </c>
      <c r="E13" s="47"/>
      <c r="F13" s="47"/>
    </row>
    <row r="14" spans="2:16" x14ac:dyDescent="0.25">
      <c r="C14" s="47"/>
      <c r="D14" s="47"/>
      <c r="H14" s="47"/>
    </row>
    <row r="15" spans="2:16" x14ac:dyDescent="0.25">
      <c r="B15" s="310" t="s">
        <v>710</v>
      </c>
    </row>
    <row r="16" spans="2:16" x14ac:dyDescent="0.25">
      <c r="B16" s="40" t="s">
        <v>711</v>
      </c>
    </row>
    <row r="18" spans="6:10" x14ac:dyDescent="0.25">
      <c r="F18" s="47"/>
      <c r="G18" s="315"/>
    </row>
    <row r="19" spans="6:10" x14ac:dyDescent="0.25">
      <c r="H19" s="312"/>
      <c r="J19" s="313"/>
    </row>
    <row r="20" spans="6:10" x14ac:dyDescent="0.25">
      <c r="G20" s="311"/>
    </row>
    <row r="22" spans="6:10" x14ac:dyDescent="0.25">
      <c r="G22" s="316"/>
      <c r="J22" s="314"/>
    </row>
  </sheetData>
  <mergeCells count="9">
    <mergeCell ref="K4:L4"/>
    <mergeCell ref="M4:N4"/>
    <mergeCell ref="O4:P4"/>
    <mergeCell ref="C2:P2"/>
    <mergeCell ref="B4:B5"/>
    <mergeCell ref="C4:D4"/>
    <mergeCell ref="E4:F4"/>
    <mergeCell ref="G4:H4"/>
    <mergeCell ref="I4:J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PLAN DE MEJORAMIENTO</vt:lpstr>
      <vt:lpstr>SEGUIMIENTO PLAN</vt:lpstr>
      <vt:lpstr>EVALUACIÓN PLAN 2018</vt:lpstr>
      <vt:lpstr>EVALUACIÓN PLAN 2019</vt:lpstr>
      <vt:lpstr>EVALUACIÓN 2020</vt:lpstr>
      <vt:lpstr>CUMPLIMIENTO ACUMULADO</vt:lpstr>
      <vt:lpstr>CRITERIOS</vt:lpstr>
      <vt:lpstr>DISTRIBUCIÓN RECURSOS</vt:lpstr>
      <vt:lpstr>RECURSOS CONSOLIDADO</vt:lpstr>
      <vt:lpstr>Formato plan seguimiento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JUANDAVID</dc:creator>
  <cp:lastModifiedBy>Juan David Timaran</cp:lastModifiedBy>
  <cp:lastPrinted>2020-04-16T06:15:47Z</cp:lastPrinted>
  <dcterms:created xsi:type="dcterms:W3CDTF">2017-01-19T20:17:33Z</dcterms:created>
  <dcterms:modified xsi:type="dcterms:W3CDTF">2021-06-30T00:05:31Z</dcterms:modified>
</cp:coreProperties>
</file>